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65" visibility="visible" windowHeight="9155" windowWidth="12215"/>
  </bookViews>
  <sheets>
    <sheet xmlns:r="http://schemas.openxmlformats.org/officeDocument/2006/relationships" name="投资预算" sheetId="1" state="visible" r:id="rId1"/>
    <sheet xmlns:r="http://schemas.openxmlformats.org/officeDocument/2006/relationships" name="比赛参数" sheetId="2" state="visible" r:id="rId2"/>
    <sheet xmlns:r="http://schemas.openxmlformats.org/officeDocument/2006/relationships" name="工资系数" sheetId="3" state="visible" r:id="rId3"/>
    <sheet xmlns:r="http://schemas.openxmlformats.org/officeDocument/2006/relationships" name="第九期" sheetId="4" state="visible" r:id="rId4"/>
    <sheet xmlns:r="http://schemas.openxmlformats.org/officeDocument/2006/relationships" name="第十期" sheetId="5" state="visible" r:id="rId5"/>
    <sheet xmlns:r="http://schemas.openxmlformats.org/officeDocument/2006/relationships" name="第十一期" sheetId="6" state="visible" r:id="rId6"/>
    <sheet xmlns:r="http://schemas.openxmlformats.org/officeDocument/2006/relationships" name="第十二期" sheetId="7" state="visible" r:id="rId7"/>
    <sheet xmlns:r="http://schemas.openxmlformats.org/officeDocument/2006/relationships" name="第十三期" sheetId="8" state="visible" r:id="rId8"/>
    <sheet xmlns:r="http://schemas.openxmlformats.org/officeDocument/2006/relationships" name="第十四期" sheetId="9" state="visible" r:id="rId9"/>
    <sheet xmlns:r="http://schemas.openxmlformats.org/officeDocument/2006/relationships" name="第十五期" sheetId="10" state="visible" r:id="rId10"/>
    <sheet xmlns:r="http://schemas.openxmlformats.org/officeDocument/2006/relationships" name="第十六期" sheetId="11" state="visible" r:id="rId11"/>
  </sheets>
  <definedNames>
    <definedName name="cailiao">#REF!</definedName>
    <definedName name="chengben">#REF!</definedName>
    <definedName name="chengben2">#REF!</definedName>
    <definedName name="cost">#REF!</definedName>
    <definedName name="gkucun">#REF!</definedName>
    <definedName name="gongzi">#REF!</definedName>
    <definedName name="guanli">#REF!</definedName>
    <definedName name="jiage">#REF!</definedName>
    <definedName name="jishi">#REF!</definedName>
    <definedName name="jungong">#REF!</definedName>
    <definedName name="junjia">#REF!</definedName>
    <definedName name="keyongjiqi">#REF!</definedName>
    <definedName name="keyongjiqi2">#REF!</definedName>
    <definedName name="keyongren">#REF!</definedName>
    <definedName name="keyongren2">#REF!</definedName>
    <definedName name="lirun">#REF!</definedName>
    <definedName name="mubiaoA">#REF!</definedName>
    <definedName name="mubiaoB">#REF!</definedName>
    <definedName name="mubiaoC">#REF!</definedName>
    <definedName name="mubiaoD">#REF!</definedName>
    <definedName name="renshi">#REF!</definedName>
    <definedName name="result">#REF!</definedName>
    <definedName name="result2">#REF!</definedName>
    <definedName name="sdinghuo">#REF!</definedName>
    <definedName name="skucun">#REF!</definedName>
    <definedName hidden="1" localSheetId="3" name="solver_adj">第九期!$AX$133</definedName>
    <definedName hidden="1" localSheetId="6" name="solver_adj">第十二期!$AX$133</definedName>
    <definedName hidden="1" localSheetId="10" name="solver_adj">第十六期!$AX$133</definedName>
    <definedName hidden="1" localSheetId="4" name="solver_adj">第十期!$AX$133</definedName>
    <definedName hidden="1" localSheetId="7" name="solver_adj">第十三期!$AX$133</definedName>
    <definedName hidden="1" localSheetId="8" name="solver_adj">第十四期!$AX$133</definedName>
    <definedName hidden="1" localSheetId="9" name="solver_adj">第十五期!$AX$133</definedName>
    <definedName hidden="1" localSheetId="5" name="solver_adj">第十一期!$AX$133</definedName>
    <definedName hidden="1" localSheetId="3" name="solver_cvg">0.0001</definedName>
    <definedName hidden="1" localSheetId="6" name="solver_cvg">0.0001</definedName>
    <definedName hidden="1" localSheetId="10" name="solver_cvg">0.0001</definedName>
    <definedName hidden="1" localSheetId="4" name="solver_cvg">0.0001</definedName>
    <definedName hidden="1" localSheetId="7" name="solver_cvg">0.0001</definedName>
    <definedName hidden="1" localSheetId="8" name="solver_cvg">0.0001</definedName>
    <definedName hidden="1" localSheetId="9" name="solver_cvg">0.0001</definedName>
    <definedName hidden="1" localSheetId="5" name="solver_cvg">0.0001</definedName>
    <definedName hidden="1" localSheetId="3" name="solver_drv">1</definedName>
    <definedName hidden="1" localSheetId="6" name="solver_drv">1</definedName>
    <definedName hidden="1" localSheetId="10" name="solver_drv">1</definedName>
    <definedName hidden="1" localSheetId="4" name="solver_drv">1</definedName>
    <definedName hidden="1" localSheetId="7" name="solver_drv">1</definedName>
    <definedName hidden="1" localSheetId="8" name="solver_drv">1</definedName>
    <definedName hidden="1" localSheetId="9" name="solver_drv">1</definedName>
    <definedName hidden="1" localSheetId="5" name="solver_drv">1</definedName>
    <definedName hidden="1" localSheetId="3" name="solver_eng">1</definedName>
    <definedName hidden="1" localSheetId="6" name="solver_eng">1</definedName>
    <definedName hidden="1" localSheetId="10" name="solver_eng">1</definedName>
    <definedName hidden="1" localSheetId="4" name="solver_eng">1</definedName>
    <definedName hidden="1" localSheetId="7" name="solver_eng">1</definedName>
    <definedName hidden="1" localSheetId="8" name="solver_eng">1</definedName>
    <definedName hidden="1" localSheetId="9" name="solver_eng">1</definedName>
    <definedName hidden="1" localSheetId="5" name="solver_eng">1</definedName>
    <definedName hidden="1" localSheetId="3" name="solver_est">1</definedName>
    <definedName hidden="1" localSheetId="6" name="solver_est">1</definedName>
    <definedName hidden="1" localSheetId="10" name="solver_est">1</definedName>
    <definedName hidden="1" localSheetId="4" name="solver_est">1</definedName>
    <definedName hidden="1" localSheetId="7" name="solver_est">1</definedName>
    <definedName hidden="1" localSheetId="8" name="solver_est">1</definedName>
    <definedName hidden="1" localSheetId="9" name="solver_est">1</definedName>
    <definedName hidden="1" localSheetId="5" name="solver_est">1</definedName>
    <definedName hidden="1" localSheetId="3" name="solver_itr">100</definedName>
    <definedName hidden="1" localSheetId="6" name="solver_itr">100</definedName>
    <definedName hidden="1" localSheetId="10" name="solver_itr">100</definedName>
    <definedName hidden="1" localSheetId="4" name="solver_itr">100</definedName>
    <definedName hidden="1" localSheetId="7" name="solver_itr">100</definedName>
    <definedName hidden="1" localSheetId="8" name="solver_itr">100</definedName>
    <definedName hidden="1" localSheetId="9" name="solver_itr">100</definedName>
    <definedName hidden="1" localSheetId="5" name="solver_itr">100</definedName>
    <definedName hidden="1" localSheetId="3" name="solver_lhs1">第九期!$AW$130</definedName>
    <definedName hidden="1" localSheetId="6" name="solver_lhs1">第十二期!$AW$130</definedName>
    <definedName hidden="1" localSheetId="10" name="solver_lhs1">第十六期!$AW$130</definedName>
    <definedName hidden="1" localSheetId="4" name="solver_lhs1">第十期!$AW$130</definedName>
    <definedName hidden="1" localSheetId="7" name="solver_lhs1">第十三期!$AW$130</definedName>
    <definedName hidden="1" localSheetId="8" name="solver_lhs1">第十四期!$AW$130</definedName>
    <definedName hidden="1" localSheetId="9" name="solver_lhs1">第十五期!$AW$130</definedName>
    <definedName hidden="1" localSheetId="5" name="solver_lhs1">第十一期!$AW$130</definedName>
    <definedName hidden="1" localSheetId="3" name="solver_lin">2</definedName>
    <definedName hidden="1" localSheetId="6" name="solver_lin">2</definedName>
    <definedName hidden="1" localSheetId="10" name="solver_lin">2</definedName>
    <definedName hidden="1" localSheetId="4" name="solver_lin">2</definedName>
    <definedName hidden="1" localSheetId="7" name="solver_lin">2</definedName>
    <definedName hidden="1" localSheetId="8" name="solver_lin">2</definedName>
    <definedName hidden="1" localSheetId="9" name="solver_lin">2</definedName>
    <definedName hidden="1" localSheetId="5" name="solver_lin">2</definedName>
    <definedName hidden="1" localSheetId="3" name="solver_mip">2147483647</definedName>
    <definedName hidden="1" localSheetId="6" name="solver_mip">2147483647</definedName>
    <definedName hidden="1" localSheetId="10" name="solver_mip">2147483647</definedName>
    <definedName hidden="1" localSheetId="4" name="solver_mip">2147483647</definedName>
    <definedName hidden="1" localSheetId="7" name="solver_mip">2147483647</definedName>
    <definedName hidden="1" localSheetId="8" name="solver_mip">2147483647</definedName>
    <definedName hidden="1" localSheetId="9" name="solver_mip">2147483647</definedName>
    <definedName hidden="1" localSheetId="5" name="solver_mip">2147483647</definedName>
    <definedName hidden="1" localSheetId="3" name="solver_mni">30</definedName>
    <definedName hidden="1" localSheetId="6" name="solver_mni">30</definedName>
    <definedName hidden="1" localSheetId="10" name="solver_mni">30</definedName>
    <definedName hidden="1" localSheetId="4" name="solver_mni">30</definedName>
    <definedName hidden="1" localSheetId="7" name="solver_mni">30</definedName>
    <definedName hidden="1" localSheetId="8" name="solver_mni">30</definedName>
    <definedName hidden="1" localSheetId="9" name="solver_mni">30</definedName>
    <definedName hidden="1" localSheetId="5" name="solver_mni">30</definedName>
    <definedName hidden="1" localSheetId="3" name="solver_mrt">0.075</definedName>
    <definedName hidden="1" localSheetId="6" name="solver_mrt">0.075</definedName>
    <definedName hidden="1" localSheetId="10" name="solver_mrt">0.075</definedName>
    <definedName hidden="1" localSheetId="4" name="solver_mrt">0.075</definedName>
    <definedName hidden="1" localSheetId="7" name="solver_mrt">0.075</definedName>
    <definedName hidden="1" localSheetId="8" name="solver_mrt">0.075</definedName>
    <definedName hidden="1" localSheetId="9" name="solver_mrt">0.075</definedName>
    <definedName hidden="1" localSheetId="5" name="solver_mrt">0.075</definedName>
    <definedName hidden="1" localSheetId="3" name="solver_msl">2</definedName>
    <definedName hidden="1" localSheetId="6" name="solver_msl">2</definedName>
    <definedName hidden="1" localSheetId="10" name="solver_msl">2</definedName>
    <definedName hidden="1" localSheetId="4" name="solver_msl">2</definedName>
    <definedName hidden="1" localSheetId="7" name="solver_msl">2</definedName>
    <definedName hidden="1" localSheetId="8" name="solver_msl">2</definedName>
    <definedName hidden="1" localSheetId="9" name="solver_msl">2</definedName>
    <definedName hidden="1" localSheetId="5" name="solver_msl">2</definedName>
    <definedName hidden="1" localSheetId="3" name="solver_neg">2</definedName>
    <definedName hidden="1" localSheetId="6" name="solver_neg">2</definedName>
    <definedName hidden="1" localSheetId="10" name="solver_neg">2</definedName>
    <definedName hidden="1" localSheetId="4" name="solver_neg">2</definedName>
    <definedName hidden="1" localSheetId="7" name="solver_neg">2</definedName>
    <definedName hidden="1" localSheetId="8" name="solver_neg">2</definedName>
    <definedName hidden="1" localSheetId="9" name="solver_neg">2</definedName>
    <definedName hidden="1" localSheetId="5" name="solver_neg">2</definedName>
    <definedName hidden="1" localSheetId="3" name="solver_nod">2147483647</definedName>
    <definedName hidden="1" localSheetId="6" name="solver_nod">2147483647</definedName>
    <definedName hidden="1" localSheetId="10" name="solver_nod">2147483647</definedName>
    <definedName hidden="1" localSheetId="4" name="solver_nod">2147483647</definedName>
    <definedName hidden="1" localSheetId="7" name="solver_nod">2147483647</definedName>
    <definedName hidden="1" localSheetId="8" name="solver_nod">2147483647</definedName>
    <definedName hidden="1" localSheetId="9" name="solver_nod">2147483647</definedName>
    <definedName hidden="1" localSheetId="5" name="solver_nod">2147483647</definedName>
    <definedName hidden="1" localSheetId="3" name="solver_num">0</definedName>
    <definedName hidden="1" localSheetId="6" name="solver_num">0</definedName>
    <definedName hidden="1" localSheetId="10" name="solver_num">0</definedName>
    <definedName hidden="1" localSheetId="4" name="solver_num">0</definedName>
    <definedName hidden="1" localSheetId="7" name="solver_num">0</definedName>
    <definedName hidden="1" localSheetId="8" name="solver_num">0</definedName>
    <definedName hidden="1" localSheetId="9" name="solver_num">0</definedName>
    <definedName hidden="1" localSheetId="5" name="solver_num">0</definedName>
    <definedName hidden="1" localSheetId="3" name="solver_nwt">1</definedName>
    <definedName hidden="1" localSheetId="6" name="solver_nwt">1</definedName>
    <definedName hidden="1" localSheetId="10" name="solver_nwt">1</definedName>
    <definedName hidden="1" localSheetId="4" name="solver_nwt">1</definedName>
    <definedName hidden="1" localSheetId="7" name="solver_nwt">1</definedName>
    <definedName hidden="1" localSheetId="8" name="solver_nwt">1</definedName>
    <definedName hidden="1" localSheetId="9" name="solver_nwt">1</definedName>
    <definedName hidden="1" localSheetId="5" name="solver_nwt">1</definedName>
    <definedName hidden="1" localSheetId="3" name="solver_opt">第九期!$BD$133</definedName>
    <definedName hidden="1" localSheetId="6" name="solver_opt">第十二期!$BD$133</definedName>
    <definedName hidden="1" localSheetId="10" name="solver_opt">第十六期!$BD$133</definedName>
    <definedName hidden="1" localSheetId="4" name="solver_opt">第十期!$BD$133</definedName>
    <definedName hidden="1" localSheetId="7" name="solver_opt">第十三期!$BD$133</definedName>
    <definedName hidden="1" localSheetId="8" name="solver_opt">第十四期!$BD$133</definedName>
    <definedName hidden="1" localSheetId="9" name="solver_opt">第十五期!$BD$133</definedName>
    <definedName hidden="1" localSheetId="5" name="solver_opt">第十一期!$BD$133</definedName>
    <definedName hidden="1" localSheetId="3" name="solver_pre">0.000001</definedName>
    <definedName hidden="1" localSheetId="6" name="solver_pre">0.000001</definedName>
    <definedName hidden="1" localSheetId="10" name="solver_pre">0.000001</definedName>
    <definedName hidden="1" localSheetId="4" name="solver_pre">0.000001</definedName>
    <definedName hidden="1" localSheetId="7" name="solver_pre">0.000001</definedName>
    <definedName hidden="1" localSheetId="8" name="solver_pre">0.000001</definedName>
    <definedName hidden="1" localSheetId="9" name="solver_pre">0.000001</definedName>
    <definedName hidden="1" localSheetId="5" name="solver_pre">0.000001</definedName>
    <definedName hidden="1" localSheetId="3" name="solver_rbv">1</definedName>
    <definedName hidden="1" localSheetId="6" name="solver_rbv">1</definedName>
    <definedName hidden="1" localSheetId="10" name="solver_rbv">1</definedName>
    <definedName hidden="1" localSheetId="4" name="solver_rbv">1</definedName>
    <definedName hidden="1" localSheetId="7" name="solver_rbv">1</definedName>
    <definedName hidden="1" localSheetId="8" name="solver_rbv">1</definedName>
    <definedName hidden="1" localSheetId="9" name="solver_rbv">1</definedName>
    <definedName hidden="1" localSheetId="5" name="solver_rbv">1</definedName>
    <definedName hidden="1" localSheetId="3" name="solver_rel1">2</definedName>
    <definedName hidden="1" localSheetId="6" name="solver_rel1">2</definedName>
    <definedName hidden="1" localSheetId="10" name="solver_rel1">2</definedName>
    <definedName hidden="1" localSheetId="4" name="solver_rel1">2</definedName>
    <definedName hidden="1" localSheetId="7" name="solver_rel1">2</definedName>
    <definedName hidden="1" localSheetId="8" name="solver_rel1">2</definedName>
    <definedName hidden="1" localSheetId="9" name="solver_rel1">2</definedName>
    <definedName hidden="1" localSheetId="5" name="solver_rel1">2</definedName>
    <definedName hidden="1" localSheetId="3" name="solver_rhs1">第九期!$AW$129</definedName>
    <definedName hidden="1" localSheetId="6" name="solver_rhs1">第十二期!$AW$129</definedName>
    <definedName hidden="1" localSheetId="10" name="solver_rhs1">第十六期!$AW$129</definedName>
    <definedName hidden="1" localSheetId="4" name="solver_rhs1">第十期!$AW$129</definedName>
    <definedName hidden="1" localSheetId="7" name="solver_rhs1">第十三期!$AW$129</definedName>
    <definedName hidden="1" localSheetId="8" name="solver_rhs1">第十四期!$AW$129</definedName>
    <definedName hidden="1" localSheetId="9" name="solver_rhs1">第十五期!$AW$129</definedName>
    <definedName hidden="1" localSheetId="5" name="solver_rhs1">第十一期!$AW$129</definedName>
    <definedName hidden="1" localSheetId="3" name="solver_rlx">1</definedName>
    <definedName hidden="1" localSheetId="6" name="solver_rlx">1</definedName>
    <definedName hidden="1" localSheetId="10" name="solver_rlx">1</definedName>
    <definedName hidden="1" localSheetId="4" name="solver_rlx">1</definedName>
    <definedName hidden="1" localSheetId="7" name="solver_rlx">1</definedName>
    <definedName hidden="1" localSheetId="8" name="solver_rlx">1</definedName>
    <definedName hidden="1" localSheetId="9" name="solver_rlx">1</definedName>
    <definedName hidden="1" localSheetId="5" name="solver_rlx">1</definedName>
    <definedName hidden="1" localSheetId="3" name="solver_rsd">0</definedName>
    <definedName hidden="1" localSheetId="6" name="solver_rsd">0</definedName>
    <definedName hidden="1" localSheetId="10" name="solver_rsd">0</definedName>
    <definedName hidden="1" localSheetId="4" name="solver_rsd">0</definedName>
    <definedName hidden="1" localSheetId="7" name="solver_rsd">0</definedName>
    <definedName hidden="1" localSheetId="8" name="solver_rsd">0</definedName>
    <definedName hidden="1" localSheetId="9" name="solver_rsd">0</definedName>
    <definedName hidden="1" localSheetId="5" name="solver_rsd">0</definedName>
    <definedName hidden="1" localSheetId="3" name="solver_scl">2</definedName>
    <definedName hidden="1" localSheetId="6" name="solver_scl">2</definedName>
    <definedName hidden="1" localSheetId="10" name="solver_scl">2</definedName>
    <definedName hidden="1" localSheetId="4" name="solver_scl">2</definedName>
    <definedName hidden="1" localSheetId="7" name="solver_scl">2</definedName>
    <definedName hidden="1" localSheetId="8" name="solver_scl">2</definedName>
    <definedName hidden="1" localSheetId="9" name="solver_scl">2</definedName>
    <definedName hidden="1" localSheetId="5" name="solver_scl">2</definedName>
    <definedName hidden="1" localSheetId="3" name="solver_sho">2</definedName>
    <definedName hidden="1" localSheetId="6" name="solver_sho">2</definedName>
    <definedName hidden="1" localSheetId="10" name="solver_sho">2</definedName>
    <definedName hidden="1" localSheetId="4" name="solver_sho">2</definedName>
    <definedName hidden="1" localSheetId="7" name="solver_sho">2</definedName>
    <definedName hidden="1" localSheetId="8" name="solver_sho">2</definedName>
    <definedName hidden="1" localSheetId="9" name="solver_sho">2</definedName>
    <definedName hidden="1" localSheetId="5" name="solver_sho">2</definedName>
    <definedName hidden="1" localSheetId="3" name="solver_ssz">100</definedName>
    <definedName hidden="1" localSheetId="6" name="solver_ssz">100</definedName>
    <definedName hidden="1" localSheetId="10" name="solver_ssz">100</definedName>
    <definedName hidden="1" localSheetId="4" name="solver_ssz">100</definedName>
    <definedName hidden="1" localSheetId="7" name="solver_ssz">100</definedName>
    <definedName hidden="1" localSheetId="8" name="solver_ssz">100</definedName>
    <definedName hidden="1" localSheetId="9" name="solver_ssz">100</definedName>
    <definedName hidden="1" localSheetId="5" name="solver_ssz">100</definedName>
    <definedName hidden="1" localSheetId="3" name="solver_tim">100</definedName>
    <definedName hidden="1" localSheetId="6" name="solver_tim">100</definedName>
    <definedName hidden="1" localSheetId="10" name="solver_tim">100</definedName>
    <definedName hidden="1" localSheetId="4" name="solver_tim">100</definedName>
    <definedName hidden="1" localSheetId="7" name="solver_tim">100</definedName>
    <definedName hidden="1" localSheetId="8" name="solver_tim">100</definedName>
    <definedName hidden="1" localSheetId="9" name="solver_tim">100</definedName>
    <definedName hidden="1" localSheetId="5" name="solver_tim">100</definedName>
    <definedName hidden="1" localSheetId="3" name="solver_tol">0.05</definedName>
    <definedName hidden="1" localSheetId="6" name="solver_tol">0.05</definedName>
    <definedName hidden="1" localSheetId="10" name="solver_tol">0.05</definedName>
    <definedName hidden="1" localSheetId="4" name="solver_tol">0.05</definedName>
    <definedName hidden="1" localSheetId="7" name="solver_tol">0.05</definedName>
    <definedName hidden="1" localSheetId="8" name="solver_tol">0.05</definedName>
    <definedName hidden="1" localSheetId="9" name="solver_tol">0.05</definedName>
    <definedName hidden="1" localSheetId="5" name="solver_tol">0.05</definedName>
    <definedName hidden="1" localSheetId="3" name="solver_typ">1</definedName>
    <definedName hidden="1" localSheetId="6" name="solver_typ">1</definedName>
    <definedName hidden="1" localSheetId="10" name="solver_typ">1</definedName>
    <definedName hidden="1" localSheetId="4" name="solver_typ">1</definedName>
    <definedName hidden="1" localSheetId="7" name="solver_typ">1</definedName>
    <definedName hidden="1" localSheetId="8" name="solver_typ">1</definedName>
    <definedName hidden="1" localSheetId="9" name="solver_typ">1</definedName>
    <definedName hidden="1" localSheetId="5" name="solver_typ">1</definedName>
    <definedName hidden="1" localSheetId="3" name="solver_val">0</definedName>
    <definedName hidden="1" localSheetId="6" name="solver_val">0</definedName>
    <definedName hidden="1" localSheetId="10" name="solver_val">0</definedName>
    <definedName hidden="1" localSheetId="4" name="solver_val">0</definedName>
    <definedName hidden="1" localSheetId="7" name="solver_val">0</definedName>
    <definedName hidden="1" localSheetId="8" name="solver_val">0</definedName>
    <definedName hidden="1" localSheetId="9" name="solver_val">0</definedName>
    <definedName hidden="1" localSheetId="5" name="solver_val">0</definedName>
    <definedName hidden="1" localSheetId="3" name="solver_ver">3</definedName>
    <definedName hidden="1" localSheetId="6" name="solver_ver">3</definedName>
    <definedName hidden="1" localSheetId="10" name="solver_ver">3</definedName>
    <definedName hidden="1" localSheetId="4" name="solver_ver">3</definedName>
    <definedName hidden="1" localSheetId="7" name="solver_ver">3</definedName>
    <definedName hidden="1" localSheetId="8" name="solver_ver">3</definedName>
    <definedName hidden="1" localSheetId="9" name="solver_ver">3</definedName>
    <definedName hidden="1" localSheetId="5" name="solver_ver">3</definedName>
    <definedName name="yinzi">#REF!</definedName>
    <definedName name="zhuangtai">#REF!</definedName>
    <definedName name="zhuangtai2">#REF!</definedName>
    <definedName localSheetId="3" name="数据导入">第九期!$M$26:$N$40</definedName>
    <definedName localSheetId="6" name="数据导入">第十二期!$M$26:$N$40</definedName>
    <definedName localSheetId="10" name="数据导入">第十六期!$M$26:$N$40</definedName>
    <definedName localSheetId="4" name="数据导入">第十期!$M$26:$N$40</definedName>
    <definedName localSheetId="7" name="数据导入">第十三期!$M$26:$N$40</definedName>
    <definedName localSheetId="8" name="数据导入">第十四期!$M$26:$N$40</definedName>
    <definedName localSheetId="9" name="数据导入">第十五期!$M$26:$N$40</definedName>
    <definedName localSheetId="5" name="数据导入">第十一期!$M$26:$N$40</definedName>
  </definedNames>
  <calcPr calcId="144525" fullCalcOnLoad="1"/>
</workbook>
</file>

<file path=xl/styles.xml><?xml version="1.0" encoding="utf-8"?>
<styleSheet xmlns="http://schemas.openxmlformats.org/spreadsheetml/2006/main">
  <numFmts count="14">
    <numFmt formatCode="#,##0_ " numFmtId="164"/>
    <numFmt formatCode="0.0_ " numFmtId="165"/>
    <numFmt formatCode="0_ " numFmtId="166"/>
    <numFmt formatCode="0.000_ " numFmtId="167"/>
    <numFmt formatCode="0.000%" numFmtId="168"/>
    <numFmt formatCode="0.00_ " numFmtId="169"/>
    <numFmt formatCode="#,##0_);[Red]\(#,##0\)" numFmtId="170"/>
    <numFmt formatCode="0.0000%" numFmtId="171"/>
    <numFmt formatCode="#,##0.000_ " numFmtId="172"/>
    <numFmt formatCode="0.0%" numFmtId="173"/>
    <numFmt formatCode="0.00000%" numFmtId="174"/>
    <numFmt formatCode="0.0000_ " numFmtId="175"/>
    <numFmt formatCode="0.0000_);[Red]\(0.0000\)" numFmtId="176"/>
    <numFmt formatCode="0.0000;[Red]0.0000" numFmtId="177"/>
  </numFmts>
  <fonts count="44">
    <font>
      <name val="宋体"/>
      <charset val="134"/>
      <sz val="12"/>
    </font>
    <font>
      <name val="宋体"/>
      <charset val="134"/>
      <b val="1"/>
      <sz val="12"/>
    </font>
    <font>
      <name val="宋体"/>
      <charset val="134"/>
      <b val="1"/>
      <color indexed="9"/>
      <sz val="28"/>
    </font>
    <font>
      <name val="宋体"/>
      <charset val="134"/>
      <b val="1"/>
      <sz val="14"/>
    </font>
    <font>
      <name val="宋体"/>
      <charset val="134"/>
      <b val="1"/>
      <color theme="0"/>
      <sz val="12"/>
    </font>
    <font>
      <name val="宋体"/>
      <charset val="134"/>
      <b val="1"/>
      <color indexed="10"/>
      <sz val="12"/>
    </font>
    <font>
      <name val="宋体"/>
      <charset val="134"/>
      <color rgb="FFFF0000"/>
      <sz val="12"/>
    </font>
    <font>
      <name val="宋体"/>
      <charset val="134"/>
      <b val="1"/>
      <color indexed="9"/>
      <sz val="12"/>
    </font>
    <font>
      <name val="宋体"/>
      <charset val="134"/>
      <b val="1"/>
      <sz val="10"/>
    </font>
    <font>
      <name val="Times New Roman"/>
      <charset val="0"/>
      <family val="1"/>
      <sz val="10.5"/>
    </font>
    <font>
      <name val="Times New Roman"/>
      <charset val="0"/>
      <family val="1"/>
      <b val="1"/>
      <sz val="12"/>
    </font>
    <font>
      <name val="宋体"/>
      <charset val="134"/>
      <b val="1"/>
      <sz val="26"/>
    </font>
    <font>
      <name val="宋体"/>
      <charset val="134"/>
      <color indexed="9"/>
      <sz val="28"/>
    </font>
    <font>
      <name val="宋体"/>
      <charset val="134"/>
      <sz val="28"/>
    </font>
    <font>
      <name val="宋体"/>
      <charset val="134"/>
      <sz val="11"/>
    </font>
    <font>
      <name val="宋体"/>
      <charset val="134"/>
      <b val="1"/>
      <sz val="10.5"/>
    </font>
    <font>
      <name val="宋体"/>
      <charset val="134"/>
      <color indexed="12"/>
      <sz val="12"/>
    </font>
    <font>
      <name val="宋体"/>
      <charset val="134"/>
      <b val="1"/>
      <color indexed="9"/>
      <sz val="48"/>
    </font>
    <font>
      <name val="宋体"/>
      <charset val="134"/>
      <b val="1"/>
      <color indexed="56"/>
      <sz val="12"/>
    </font>
    <font>
      <name val="Times New Roman"/>
      <charset val="0"/>
      <family val="1"/>
      <sz val="12"/>
    </font>
    <font>
      <name val="宋体"/>
      <charset val="134"/>
      <color indexed="9"/>
      <sz val="16"/>
    </font>
    <font>
      <name val="宋体"/>
      <charset val="134"/>
      <sz val="16"/>
    </font>
    <font>
      <name val="宋体"/>
      <charset val="134"/>
      <b val="1"/>
      <color indexed="9"/>
      <sz val="18"/>
    </font>
    <font>
      <name val="宋体"/>
      <charset val="134"/>
      <sz val="18"/>
    </font>
    <font>
      <name val="宋体"/>
      <charset val="134"/>
      <color theme="10"/>
      <sz val="11"/>
      <u val="single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3"/>
      <sz val="18"/>
      <scheme val="major"/>
    </font>
    <font>
      <name val="宋体"/>
      <charset val="134"/>
      <color rgb="FF9C650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indexed="9"/>
      <sz val="48"/>
    </font>
  </fonts>
  <fills count="60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7">
    <xf borderId="0" fillId="0" fontId="0" numFmtId="0"/>
    <xf applyAlignment="1" borderId="0" fillId="0" fontId="0" numFmtId="42">
      <alignment vertical="center"/>
    </xf>
    <xf applyAlignment="1" borderId="0" fillId="39" fontId="26" numFmtId="0">
      <alignment vertical="center"/>
    </xf>
    <xf applyAlignment="1" borderId="80" fillId="36" fontId="30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31" fontId="26" numFmtId="0">
      <alignment vertical="center"/>
    </xf>
    <xf applyAlignment="1" borderId="0" fillId="32" fontId="29" numFmtId="0">
      <alignment vertical="center"/>
    </xf>
    <xf applyAlignment="1" borderId="0" fillId="0" fontId="0" numFmtId="43">
      <alignment vertical="center"/>
    </xf>
    <xf applyAlignment="1" borderId="0" fillId="35" fontId="28" numFmtId="0">
      <alignment vertical="center"/>
    </xf>
    <xf applyAlignment="1" applyProtection="1" borderId="0" fillId="0" fontId="24" numFmtId="0">
      <alignment vertical="top"/>
      <protection hidden="0" locked="0"/>
    </xf>
    <xf applyAlignment="1" borderId="0" fillId="0" fontId="0" numFmtId="9">
      <alignment vertical="center"/>
    </xf>
    <xf applyAlignment="1" borderId="0" fillId="0" fontId="25" numFmtId="0">
      <alignment vertical="center"/>
    </xf>
    <xf applyAlignment="1" borderId="0" fillId="0" fontId="26" numFmtId="0">
      <alignment vertical="center"/>
    </xf>
    <xf applyAlignment="1" borderId="85" fillId="43" fontId="0" numFmtId="0">
      <alignment vertical="center"/>
    </xf>
    <xf applyAlignment="1" borderId="0" fillId="34" fontId="28" numFmtId="0">
      <alignment vertical="center"/>
    </xf>
    <xf applyAlignment="1" borderId="0" fillId="0" fontId="34" numFmtId="0">
      <alignment vertical="center"/>
    </xf>
    <xf applyAlignment="1" borderId="0" fillId="0" fontId="39" numFmtId="0">
      <alignment vertical="center"/>
    </xf>
    <xf applyAlignment="1" borderId="0" fillId="0" fontId="35" numFmtId="0">
      <alignment vertical="center"/>
    </xf>
    <xf applyAlignment="1" borderId="0" fillId="0" fontId="38" numFmtId="0">
      <alignment vertical="center"/>
    </xf>
    <xf applyAlignment="1" borderId="0" fillId="0" fontId="26" numFmtId="0">
      <alignment vertical="center"/>
    </xf>
    <xf applyAlignment="1" borderId="87" fillId="0" fontId="42" numFmtId="0">
      <alignment vertical="center"/>
    </xf>
    <xf applyAlignment="1" borderId="0" fillId="0" fontId="26" numFmtId="0">
      <alignment vertical="center"/>
    </xf>
    <xf applyAlignment="1" borderId="86" fillId="0" fontId="41" numFmtId="0">
      <alignment vertical="center"/>
    </xf>
    <xf applyAlignment="1" borderId="0" fillId="53" fontId="28" numFmtId="0">
      <alignment vertical="center"/>
    </xf>
    <xf applyAlignment="1" borderId="84" fillId="0" fontId="34" numFmtId="0">
      <alignment vertical="center"/>
    </xf>
    <xf applyAlignment="1" borderId="0" fillId="30" fontId="28" numFmtId="0">
      <alignment vertical="center"/>
    </xf>
    <xf applyAlignment="1" borderId="82" fillId="38" fontId="32" numFmtId="0">
      <alignment vertical="center"/>
    </xf>
    <xf applyAlignment="1" borderId="80" fillId="38" fontId="40" numFmtId="0">
      <alignment vertical="center"/>
    </xf>
    <xf applyAlignment="1" borderId="83" fillId="42" fontId="33" numFmtId="0">
      <alignment vertical="center"/>
    </xf>
    <xf applyAlignment="1" borderId="0" fillId="59" fontId="26" numFmtId="0">
      <alignment vertical="center"/>
    </xf>
    <xf applyAlignment="1" borderId="0" fillId="41" fontId="28" numFmtId="0">
      <alignment vertical="center"/>
    </xf>
    <xf applyAlignment="1" borderId="81" fillId="0" fontId="31" numFmtId="0">
      <alignment vertical="center"/>
    </xf>
    <xf applyAlignment="1" borderId="79" fillId="0" fontId="27" numFmtId="0">
      <alignment vertical="center"/>
    </xf>
    <xf applyAlignment="1" borderId="0" fillId="48" fontId="37" numFmtId="0">
      <alignment vertical="center"/>
    </xf>
    <xf applyAlignment="1" borderId="0" fillId="47" fontId="36" numFmtId="0">
      <alignment vertical="center"/>
    </xf>
    <xf applyAlignment="1" borderId="0" fillId="40" fontId="26" numFmtId="0">
      <alignment vertical="center"/>
    </xf>
    <xf applyAlignment="1" borderId="0" fillId="58" fontId="28" numFmtId="0">
      <alignment vertical="center"/>
    </xf>
    <xf applyAlignment="1" borderId="0" fillId="52" fontId="26" numFmtId="0">
      <alignment vertical="center"/>
    </xf>
    <xf applyAlignment="1" borderId="0" fillId="33" fontId="26" numFmtId="0">
      <alignment vertical="center"/>
    </xf>
    <xf applyAlignment="1" borderId="0" fillId="57" fontId="26" numFmtId="0">
      <alignment vertical="center"/>
    </xf>
    <xf applyAlignment="1" borderId="0" fillId="51" fontId="26" numFmtId="0">
      <alignment vertical="center"/>
    </xf>
    <xf applyAlignment="1" borderId="0" fillId="56" fontId="28" numFmtId="0">
      <alignment vertical="center"/>
    </xf>
    <xf applyAlignment="1" borderId="0" fillId="37" fontId="28" numFmtId="0">
      <alignment vertical="center"/>
    </xf>
    <xf applyAlignment="1" borderId="0" fillId="55" fontId="26" numFmtId="0">
      <alignment vertical="center"/>
    </xf>
    <xf applyAlignment="1" borderId="0" fillId="46" fontId="26" numFmtId="0">
      <alignment vertical="center"/>
    </xf>
    <xf applyAlignment="1" borderId="0" fillId="54" fontId="28" numFmtId="0">
      <alignment vertical="center"/>
    </xf>
    <xf applyAlignment="1" borderId="0" fillId="29" fontId="26" numFmtId="0">
      <alignment vertical="center"/>
    </xf>
    <xf applyAlignment="1" borderId="0" fillId="50" fontId="28" numFmtId="0">
      <alignment vertical="center"/>
    </xf>
    <xf applyAlignment="1" borderId="0" fillId="45" fontId="28" numFmtId="0">
      <alignment vertical="center"/>
    </xf>
    <xf applyAlignment="1" borderId="0" fillId="44" fontId="26" numFmtId="0">
      <alignment vertical="center"/>
    </xf>
    <xf applyAlignment="1" borderId="0" fillId="49" fontId="28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</cellStyleXfs>
  <cellXfs count="561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right" vertical="center" wrapText="1"/>
    </xf>
    <xf applyAlignment="1" borderId="3" fillId="0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4" fillId="4" fontId="0" numFmtId="0" pivotButton="0" quotePrefix="0" xfId="0">
      <alignment horizontal="center"/>
    </xf>
    <xf applyAlignment="1" borderId="4" fillId="4" fontId="0" numFmtId="3" pivotButton="0" quotePrefix="0" xfId="0">
      <alignment horizontal="center"/>
    </xf>
    <xf applyAlignment="1" borderId="0" fillId="0" fontId="0" numFmtId="4" pivotButton="0" quotePrefix="0" xfId="0">
      <alignment horizontal="right" vertical="center" wrapText="1"/>
    </xf>
    <xf applyAlignment="1" borderId="5" fillId="0" fontId="1" numFmtId="0" pivotButton="0" quotePrefix="0" xfId="0">
      <alignment horizontal="center" vertical="center"/>
    </xf>
    <xf applyAlignment="1" borderId="6" fillId="3" fontId="1" numFmtId="0" pivotButton="0" quotePrefix="0" xfId="0">
      <alignment horizontal="center" vertical="center"/>
    </xf>
    <xf applyAlignment="1" borderId="7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wrapText="1"/>
    </xf>
    <xf applyAlignment="1" borderId="0" fillId="0" fontId="0" numFmtId="10" pivotButton="0" quotePrefix="0" xfId="0">
      <alignment horizontal="right" vertical="center" wrapText="1"/>
    </xf>
    <xf applyAlignment="1" borderId="8" fillId="3" fontId="1" numFmtId="0" pivotButton="0" quotePrefix="0" xfId="0">
      <alignment horizontal="center" vertical="center"/>
    </xf>
    <xf applyAlignment="1" borderId="9" fillId="3" fontId="1" numFmtId="0" pivotButton="0" quotePrefix="0" xfId="0">
      <alignment horizontal="center" vertical="center"/>
    </xf>
    <xf applyAlignment="1" borderId="10" fillId="3" fontId="1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12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3" pivotButton="0" quotePrefix="0" xfId="0">
      <alignment horizontal="right" vertical="center" wrapText="1"/>
    </xf>
    <xf applyAlignment="1" borderId="13" fillId="5" fontId="1" numFmtId="0" pivotButton="0" quotePrefix="0" xfId="0">
      <alignment horizontal="center" vertical="center"/>
    </xf>
    <xf applyAlignment="1" borderId="14" fillId="5" fontId="0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4" fillId="5" fontId="0" numFmtId="0" pivotButton="0" quotePrefix="0" xfId="0">
      <alignment horizontal="left" wrapText="1"/>
    </xf>
    <xf applyAlignment="1" borderId="4" fillId="5" fontId="0" numFmtId="0" pivotButton="0" quotePrefix="0" xfId="0">
      <alignment horizontal="center" vertical="center"/>
    </xf>
    <xf applyAlignment="1" borderId="16" fillId="5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/>
    </xf>
    <xf applyAlignment="1" borderId="0" fillId="5" fontId="1" numFmtId="0" pivotButton="0" quotePrefix="0" xfId="0">
      <alignment horizontal="center" vertical="center"/>
    </xf>
    <xf applyAlignment="1" borderId="15" fillId="5" fontId="3" numFmtId="0" pivotButton="0" quotePrefix="0" xfId="0">
      <alignment horizontal="center" vertical="center"/>
    </xf>
    <xf applyAlignment="1" borderId="4" fillId="5" fontId="1" numFmtId="0" pivotButton="0" quotePrefix="0" xfId="0">
      <alignment horizontal="center" vertical="center"/>
    </xf>
    <xf applyAlignment="1" borderId="4" fillId="5" fontId="0" numFmtId="164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4" fillId="6" fontId="1" numFmtId="0" pivotButton="0" quotePrefix="0" xfId="0">
      <alignment horizontal="center" vertical="center"/>
    </xf>
    <xf applyAlignment="1" borderId="0" fillId="0" fontId="1" numFmtId="165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 vertical="center"/>
    </xf>
    <xf applyAlignment="1" borderId="22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7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right" vertical="center"/>
    </xf>
    <xf applyAlignment="1" borderId="0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8" fontId="1" numFmtId="165" pivotButton="0" quotePrefix="0" xfId="0">
      <alignment horizontal="center" vertical="center"/>
    </xf>
    <xf applyAlignment="1" borderId="0" fillId="9" fontId="1" numFmtId="0" pivotButton="0" quotePrefix="0" xfId="0">
      <alignment horizontal="center" vertical="center"/>
    </xf>
    <xf applyAlignment="1" borderId="20" fillId="5" fontId="0" numFmtId="0" pivotButton="0" quotePrefix="0" xfId="0">
      <alignment horizontal="center" vertical="center"/>
    </xf>
    <xf applyAlignment="1" borderId="24" fillId="5" fontId="1" numFmtId="0" pivotButton="0" quotePrefix="0" xfId="0">
      <alignment horizontal="center" vertical="center"/>
    </xf>
    <xf applyAlignment="1" borderId="19" fillId="3" fontId="1" numFmtId="0" pivotButton="0" quotePrefix="0" xfId="0">
      <alignment horizontal="center" vertical="center"/>
    </xf>
    <xf applyAlignment="1" borderId="25" fillId="6" fontId="5" numFmtId="0" pivotButton="0" quotePrefix="0" xfId="0">
      <alignment horizontal="center" vertical="center"/>
    </xf>
    <xf applyAlignment="1" borderId="26" fillId="3" fontId="1" numFmtId="0" pivotButton="0" quotePrefix="0" xfId="0">
      <alignment horizontal="center" vertical="center"/>
    </xf>
    <xf applyAlignment="1" borderId="27" fillId="3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 vertical="center"/>
    </xf>
    <xf applyAlignment="1" borderId="28" fillId="3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4" fillId="6" fontId="1" numFmtId="166" pivotButton="0" quotePrefix="0" xfId="0">
      <alignment horizontal="center" vertical="center"/>
    </xf>
    <xf applyAlignment="1" borderId="4" fillId="5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4" fillId="5" fontId="1" numFmtId="166" pivotButton="0" quotePrefix="0" xfId="0">
      <alignment horizontal="center" vertical="center"/>
    </xf>
    <xf applyAlignment="1" borderId="4" fillId="10" fontId="1" numFmtId="165" pivotButton="0" quotePrefix="0" xfId="0">
      <alignment horizontal="center" vertical="center"/>
    </xf>
    <xf applyAlignment="1" borderId="4" fillId="11" fontId="0" numFmtId="167" pivotButton="0" quotePrefix="0" xfId="0">
      <alignment horizontal="center" vertical="center"/>
    </xf>
    <xf applyAlignment="1" borderId="4" fillId="5" fontId="0" numFmtId="167" pivotButton="0" quotePrefix="0" xfId="0">
      <alignment horizontal="center" vertical="center"/>
    </xf>
    <xf applyAlignment="1" borderId="16" fillId="3" fontId="1" numFmtId="0" pivotButton="0" quotePrefix="0" xfId="0">
      <alignment horizontal="center" vertical="center"/>
    </xf>
    <xf applyAlignment="1" borderId="17" fillId="3" fontId="1" numFmtId="0" pivotButton="0" quotePrefix="0" xfId="0">
      <alignment horizontal="center" vertical="center"/>
    </xf>
    <xf applyAlignment="1" borderId="4" fillId="12" fontId="0" numFmtId="0" pivotButton="0" quotePrefix="0" xfId="0">
      <alignment horizontal="center" vertical="center"/>
    </xf>
    <xf applyAlignment="1" borderId="4" fillId="10" fontId="1" numFmtId="0" pivotButton="0" quotePrefix="0" xfId="0">
      <alignment horizontal="center" vertical="center"/>
    </xf>
    <xf applyAlignment="1" borderId="4" fillId="13" fontId="0" numFmtId="167" pivotButton="0" quotePrefix="0" xfId="0">
      <alignment horizontal="center" vertical="center"/>
    </xf>
    <xf applyAlignment="1" borderId="29" fillId="10" fontId="1" numFmtId="0" pivotButton="0" quotePrefix="0" xfId="0">
      <alignment horizontal="center" vertical="center"/>
    </xf>
    <xf applyAlignment="1" borderId="30" fillId="5" fontId="0" numFmtId="167" pivotButton="0" quotePrefix="0" xfId="0">
      <alignment horizontal="center" vertical="center"/>
    </xf>
    <xf applyAlignment="1" borderId="31" fillId="2" fontId="5" numFmtId="0" pivotButton="0" quotePrefix="0" xfId="0">
      <alignment horizontal="center" vertical="center"/>
    </xf>
    <xf applyAlignment="1" borderId="25" fillId="0" fontId="0" numFmtId="164" pivotButton="0" quotePrefix="0" xfId="0">
      <alignment horizontal="right" vertical="center"/>
    </xf>
    <xf applyAlignment="1" borderId="32" fillId="2" fontId="5" numFmtId="0" pivotButton="0" quotePrefix="0" xfId="0">
      <alignment horizontal="center" vertical="center"/>
    </xf>
    <xf applyAlignment="1" borderId="30" fillId="6" fontId="1" numFmtId="0" pivotButton="0" quotePrefix="0" xfId="0">
      <alignment horizontal="center" vertical="center"/>
    </xf>
    <xf applyAlignment="1" borderId="33" fillId="14" fontId="1" numFmtId="164" pivotButton="0" quotePrefix="0" xfId="0">
      <alignment horizontal="right" vertical="center"/>
    </xf>
    <xf applyAlignment="1" borderId="4" fillId="15" fontId="1" numFmtId="168" pivotButton="0" quotePrefix="0" xfId="0">
      <alignment horizontal="center" vertical="center"/>
    </xf>
    <xf applyAlignment="1" borderId="13" fillId="15" fontId="1" numFmtId="168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30" fillId="15" fontId="1" numFmtId="168" pivotButton="0" quotePrefix="0" xfId="0">
      <alignment horizontal="center" vertical="center"/>
    </xf>
    <xf applyAlignment="1" borderId="34" fillId="2" fontId="5" numFmtId="0" pivotButton="0" quotePrefix="0" xfId="0">
      <alignment horizontal="center" vertical="center"/>
    </xf>
    <xf applyAlignment="1" borderId="22" fillId="0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center" vertical="center"/>
    </xf>
    <xf applyAlignment="1" borderId="30" fillId="3" fontId="1" numFmtId="0" pivotButton="0" quotePrefix="0" xfId="0">
      <alignment horizontal="center" vertical="center"/>
    </xf>
    <xf applyAlignment="1" borderId="33" fillId="14" fontId="1" numFmtId="164" pivotButton="0" quotePrefix="0" xfId="0">
      <alignment horizontal="center" vertical="center"/>
    </xf>
    <xf applyAlignment="1" borderId="4" fillId="14" fontId="1" numFmtId="167" pivotButton="0" quotePrefix="0" xfId="0">
      <alignment horizontal="center" vertical="center"/>
    </xf>
    <xf applyAlignment="1" borderId="33" fillId="14" fontId="1" numFmtId="167" pivotButton="0" quotePrefix="0" xfId="0">
      <alignment horizontal="right" vertical="center"/>
    </xf>
    <xf applyAlignment="1" borderId="23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horizontal="center" vertical="center"/>
    </xf>
    <xf applyAlignment="1" borderId="4" fillId="6" fontId="0" numFmtId="0" pivotButton="0" quotePrefix="0" xfId="0">
      <alignment horizontal="center" vertical="center"/>
    </xf>
    <xf applyAlignment="1" borderId="4" fillId="13" fontId="0" numFmtId="0" pivotButton="0" quotePrefix="0" xfId="0">
      <alignment horizontal="center" vertical="center"/>
    </xf>
    <xf applyAlignment="1" borderId="22" fillId="0" fontId="1" numFmtId="167" pivotButton="0" quotePrefix="0" xfId="0">
      <alignment horizontal="right" vertical="center"/>
    </xf>
    <xf applyAlignment="1" borderId="4" fillId="4" fontId="1" numFmtId="0" pivotButton="0" quotePrefix="0" xfId="0">
      <alignment horizontal="center" vertical="center"/>
    </xf>
    <xf applyAlignment="1" borderId="4" fillId="4" fontId="1" numFmtId="164" pivotButton="0" quotePrefix="0" xfId="0">
      <alignment horizontal="right" vertical="center"/>
    </xf>
    <xf applyAlignment="1" borderId="22" fillId="4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right" vertical="center"/>
    </xf>
    <xf applyAlignment="1" borderId="4" fillId="13" fontId="1" numFmtId="164" pivotButton="0" quotePrefix="0" xfId="0">
      <alignment horizontal="right" vertical="center"/>
    </xf>
    <xf applyAlignment="1" borderId="4" fillId="16" fontId="1" numFmtId="164" pivotButton="0" quotePrefix="0" xfId="0">
      <alignment horizontal="center" vertical="center"/>
    </xf>
    <xf applyAlignment="1" borderId="4" fillId="0" fontId="0" numFmtId="167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164" pivotButton="0" quotePrefix="0" xfId="0">
      <alignment horizontal="right" vertical="center"/>
    </xf>
    <xf applyAlignment="1" borderId="4" fillId="0" fontId="0" numFmtId="167" pivotButton="0" quotePrefix="0" xfId="0">
      <alignment horizontal="center" vertical="center"/>
    </xf>
    <xf applyAlignment="1" borderId="4" fillId="0" fontId="0" numFmtId="164" pivotButton="0" quotePrefix="0" xfId="0">
      <alignment horizontal="right" vertical="center"/>
    </xf>
    <xf applyAlignment="1" borderId="4" fillId="13" fontId="1" numFmtId="0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1" numFmtId="10" pivotButton="0" quotePrefix="0" xfId="0">
      <alignment horizontal="center" vertical="center"/>
    </xf>
    <xf applyAlignment="1" borderId="0" fillId="0" fontId="6" numFmtId="0" pivotButton="0" quotePrefix="0" xfId="0">
      <alignment horizontal="center"/>
    </xf>
    <xf applyAlignment="1" borderId="35" fillId="3" fontId="1" numFmtId="0" pivotButton="0" quotePrefix="0" xfId="0">
      <alignment horizontal="center" vertical="center"/>
    </xf>
    <xf applyAlignment="1" borderId="4" fillId="17" fontId="1" numFmtId="0" pivotButton="0" quotePrefix="0" xfId="0">
      <alignment horizontal="center" vertical="center"/>
    </xf>
    <xf applyAlignment="1" borderId="4" fillId="18" fontId="1" numFmtId="165" pivotButton="0" quotePrefix="0" xfId="0">
      <alignment horizontal="center" vertical="center"/>
    </xf>
    <xf applyAlignment="1" borderId="30" fillId="10" fontId="1" numFmtId="165" pivotButton="0" quotePrefix="0" xfId="0">
      <alignment horizontal="center" vertical="center"/>
    </xf>
    <xf applyAlignment="1" borderId="36" fillId="19" fontId="1" numFmtId="0" pivotButton="0" quotePrefix="0" xfId="0">
      <alignment horizontal="center" vertical="center"/>
    </xf>
    <xf applyAlignment="1" borderId="4" fillId="19" fontId="1" numFmtId="0" pivotButton="0" quotePrefix="0" xfId="0">
      <alignment horizontal="center" vertical="center"/>
    </xf>
    <xf applyAlignment="1" borderId="37" fillId="19" fontId="1" numFmtId="0" pivotButton="0" quotePrefix="0" xfId="0">
      <alignment horizontal="center" vertical="center"/>
    </xf>
    <xf applyAlignment="1" borderId="36" fillId="18" fontId="1" numFmtId="0" pivotButton="0" quotePrefix="0" xfId="0">
      <alignment horizontal="center" vertical="center"/>
    </xf>
    <xf applyAlignment="1" borderId="4" fillId="18" fontId="1" numFmtId="0" pivotButton="0" quotePrefix="0" xfId="0">
      <alignment horizontal="center" vertical="center"/>
    </xf>
    <xf applyAlignment="1" borderId="36" fillId="19" fontId="1" numFmtId="3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4" fillId="14" fontId="1" numFmtId="0" pivotButton="0" quotePrefix="0" xfId="0">
      <alignment horizontal="center" vertical="center"/>
    </xf>
    <xf applyAlignment="1" borderId="4" fillId="20" fontId="0" numFmtId="169" pivotButton="0" quotePrefix="0" xfId="0">
      <alignment horizontal="center" vertical="center"/>
    </xf>
    <xf applyAlignment="1" borderId="4" fillId="20" fontId="0" numFmtId="167" pivotButton="0" quotePrefix="0" xfId="0">
      <alignment horizontal="center" vertical="center"/>
    </xf>
    <xf applyAlignment="1" borderId="4" fillId="13" fontId="0" numFmtId="0" pivotButton="0" quotePrefix="0" xfId="0">
      <alignment horizontal="center" vertical="center"/>
    </xf>
    <xf applyAlignment="1" borderId="23" fillId="3" fontId="1" numFmtId="0" pivotButton="0" quotePrefix="0" xfId="0">
      <alignment horizontal="center" vertical="center"/>
    </xf>
    <xf applyAlignment="1" borderId="33" fillId="2" fontId="7" numFmtId="165" pivotButton="0" quotePrefix="0" xfId="0">
      <alignment horizontal="center" vertical="center"/>
    </xf>
    <xf applyAlignment="1" borderId="22" fillId="13" fontId="0" numFmtId="164" pivotButton="0" quotePrefix="0" xfId="0">
      <alignment horizontal="right" vertical="center"/>
    </xf>
    <xf applyAlignment="1" borderId="22" fillId="4" fontId="1" numFmtId="164" pivotButton="0" quotePrefix="0" xfId="0">
      <alignment horizontal="right" vertical="center"/>
    </xf>
    <xf applyAlignment="1" borderId="4" fillId="13" fontId="0" numFmtId="164" pivotButton="0" quotePrefix="0" xfId="0">
      <alignment horizontal="right" vertical="center"/>
    </xf>
    <xf applyAlignment="1" borderId="33" fillId="14" fontId="1" numFmtId="166" pivotButton="0" quotePrefix="0" xfId="0">
      <alignment horizontal="right" vertical="center"/>
    </xf>
    <xf applyAlignment="1" borderId="4" fillId="14" fontId="1" numFmtId="164" pivotButton="0" quotePrefix="0" xfId="0">
      <alignment horizontal="right" vertical="center"/>
    </xf>
    <xf applyAlignment="1" borderId="4" fillId="0" fontId="1" numFmtId="1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4" fillId="4" fontId="1" numFmtId="10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4" fillId="0" fontId="0" numFmtId="170" pivotButton="0" quotePrefix="0" xfId="0">
      <alignment horizontal="right" vertical="center"/>
    </xf>
    <xf applyAlignment="1" borderId="4" fillId="6" fontId="1" numFmtId="0" pivotButton="0" quotePrefix="0" xfId="0">
      <alignment horizontal="center" vertical="center"/>
    </xf>
    <xf applyAlignment="1" borderId="4" fillId="6" fontId="1" numFmtId="170" pivotButton="0" quotePrefix="0" xfId="0">
      <alignment horizontal="center" vertical="center"/>
    </xf>
    <xf applyAlignment="1" borderId="4" fillId="0" fontId="1" numFmtId="9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30" fillId="0" fontId="1" numFmtId="0" pivotButton="0" quotePrefix="0" xfId="0">
      <alignment horizontal="center" vertical="center"/>
    </xf>
    <xf applyAlignment="1" borderId="30" fillId="4" fontId="1" numFmtId="0" pivotButton="0" quotePrefix="0" xfId="0">
      <alignment horizontal="center" vertical="center"/>
    </xf>
    <xf applyAlignment="1" borderId="4" fillId="5" fontId="0" numFmtId="169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applyAlignment="1" borderId="37" fillId="18" fontId="1" numFmtId="0" pivotButton="0" quotePrefix="0" xfId="0">
      <alignment horizontal="center" vertical="center"/>
    </xf>
    <xf applyAlignment="1" borderId="30" fillId="0" fontId="1" numFmtId="164" pivotButton="0" quotePrefix="0" xfId="0">
      <alignment horizontal="center" vertical="center"/>
    </xf>
    <xf applyAlignment="1" borderId="23" fillId="0" fontId="0" numFmtId="0" pivotButton="0" quotePrefix="0" xfId="0">
      <alignment horizontal="center" vertical="center"/>
    </xf>
    <xf applyAlignment="1" borderId="38" fillId="3" fontId="1" numFmtId="0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" fillId="4" fontId="1" numFmtId="164" pivotButton="0" quotePrefix="0" xfId="0">
      <alignment horizontal="center" vertical="center"/>
    </xf>
    <xf applyAlignment="1" borderId="4" fillId="13" fontId="1" numFmtId="164" pivotButton="0" quotePrefix="0" xfId="0">
      <alignment horizontal="center" vertical="center"/>
    </xf>
    <xf applyAlignment="1" borderId="22" fillId="0" fontId="1" numFmtId="0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13" fillId="0" fontId="1" numFmtId="167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1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4" fillId="21" fontId="1" numFmtId="0" pivotButton="0" quotePrefix="0" xfId="0">
      <alignment horizontal="center" vertical="center"/>
    </xf>
    <xf applyAlignment="1" borderId="4" fillId="6" fontId="1" numFmtId="167" pivotButton="0" quotePrefix="0" xfId="0">
      <alignment horizontal="center" vertical="center"/>
    </xf>
    <xf applyAlignment="1" borderId="0" fillId="0" fontId="1" numFmtId="167" pivotButton="0" quotePrefix="0" xfId="0">
      <alignment horizontal="center" vertical="center"/>
    </xf>
    <xf applyAlignment="1" borderId="4" fillId="21" fontId="1" numFmtId="3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40" fillId="3" fontId="1" numFmtId="0" pivotButton="0" quotePrefix="0" xfId="0">
      <alignment horizontal="center" vertical="center"/>
    </xf>
    <xf applyAlignment="1" borderId="41" fillId="0" fontId="0" numFmtId="0" pivotButton="0" quotePrefix="0" xfId="0">
      <alignment horizontal="center" vertical="center"/>
    </xf>
    <xf applyAlignment="1" borderId="42" fillId="0" fontId="0" numFmtId="0" pivotButton="0" quotePrefix="0" xfId="0">
      <alignment horizontal="center" vertical="center"/>
    </xf>
    <xf applyAlignment="1" borderId="36" fillId="3" fontId="1" numFmtId="0" pivotButton="0" quotePrefix="0" xfId="0">
      <alignment horizontal="center" vertical="center"/>
    </xf>
    <xf applyAlignment="1" borderId="37" fillId="3" fontId="1" numFmtId="0" pivotButton="0" quotePrefix="0" xfId="0">
      <alignment horizontal="center" vertical="center"/>
    </xf>
    <xf applyAlignment="1" borderId="30" fillId="3" fontId="9" numFmtId="0" pivotButton="0" quotePrefix="0" xfId="0">
      <alignment horizontal="justify" vertical="top" wrapText="1"/>
    </xf>
    <xf applyAlignment="1" borderId="36" fillId="0" fontId="10" numFmtId="10" pivotButton="0" quotePrefix="0" xfId="0">
      <alignment horizontal="justify" vertical="top" wrapText="1"/>
    </xf>
    <xf applyAlignment="1" borderId="4" fillId="0" fontId="10" numFmtId="10" pivotButton="0" quotePrefix="0" xfId="0">
      <alignment horizontal="justify" vertical="top" wrapText="1"/>
    </xf>
    <xf applyAlignment="1" borderId="37" fillId="0" fontId="10" numFmtId="10" pivotButton="0" quotePrefix="0" xfId="0">
      <alignment horizontal="justify" vertical="top" wrapText="1"/>
    </xf>
    <xf applyAlignment="1" borderId="0" fillId="0" fontId="11" numFmtId="0" pivotButton="0" quotePrefix="0" xfId="0">
      <alignment horizontal="center" vertical="center"/>
    </xf>
    <xf applyAlignment="1" borderId="4" fillId="3" fontId="9" numFmtId="0" pivotButton="0" quotePrefix="0" xfId="0">
      <alignment horizontal="justify" vertical="top" wrapText="1"/>
    </xf>
    <xf applyAlignment="1" borderId="0" fillId="0" fontId="1" numFmtId="171" pivotButton="0" quotePrefix="0" xfId="0">
      <alignment horizontal="center" vertical="center"/>
    </xf>
    <xf applyAlignment="1" borderId="4" fillId="6" fontId="1" numFmtId="10" pivotButton="0" quotePrefix="0" xfId="0">
      <alignment horizontal="center" vertical="center"/>
    </xf>
    <xf applyAlignment="1" borderId="4" fillId="8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/>
    </xf>
    <xf applyAlignment="1" borderId="16" fillId="3" fontId="0" numFmtId="0" pivotButton="0" quotePrefix="0" xfId="0">
      <alignment horizontal="center" vertical="center"/>
    </xf>
    <xf applyAlignment="1" borderId="4" fillId="3" fontId="0" numFmtId="0" pivotButton="0" quotePrefix="0" xfId="0">
      <alignment horizontal="center" vertical="center"/>
    </xf>
    <xf applyAlignment="1" borderId="22" fillId="3" fontId="0" numFmtId="0" pivotButton="0" quotePrefix="0" xfId="0">
      <alignment horizontal="center" vertical="center"/>
    </xf>
    <xf borderId="4" fillId="22" fontId="1" numFmtId="0" pivotButton="0" quotePrefix="0" xfId="0"/>
    <xf applyAlignment="1" borderId="4" fillId="6" fontId="0" numFmtId="0" pivotButton="0" quotePrefix="0" xfId="0">
      <alignment horizontal="center"/>
    </xf>
    <xf borderId="4" fillId="19" fontId="1" numFmtId="164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21" fillId="0" fontId="1" numFmtId="0" pivotButton="0" quotePrefix="0" xfId="0">
      <alignment horizontal="center"/>
    </xf>
    <xf borderId="4" fillId="22" fontId="1" numFmtId="164" pivotButton="0" quotePrefix="0" xfId="0"/>
    <xf applyAlignment="1" borderId="43" fillId="2" fontId="2" numFmtId="0" pivotButton="0" quotePrefix="0" xfId="0">
      <alignment horizontal="center" vertical="center"/>
    </xf>
    <xf applyAlignment="1" borderId="43" fillId="2" fontId="12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4" fillId="3" fontId="0" numFmtId="164" pivotButton="0" quotePrefix="0" xfId="0">
      <alignment horizontal="center" vertical="center"/>
    </xf>
    <xf applyAlignment="1" borderId="22" fillId="3" fontId="0" numFmtId="164" pivotButton="0" quotePrefix="0" xfId="0">
      <alignment horizontal="center" vertical="center"/>
    </xf>
    <xf borderId="13" fillId="0" fontId="1" numFmtId="0" pivotButton="0" quotePrefix="0" xfId="0"/>
    <xf applyAlignment="1" borderId="44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28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4" fillId="22" fontId="1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172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16" fillId="3" fontId="0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28" fillId="3" fontId="0" numFmtId="167" pivotButton="0" quotePrefix="0" xfId="0">
      <alignment horizontal="center" vertical="center"/>
    </xf>
    <xf applyAlignment="1" borderId="4" fillId="3" fontId="0" numFmtId="167" pivotButton="0" quotePrefix="0" xfId="0">
      <alignment horizontal="center" vertical="center"/>
    </xf>
    <xf applyAlignment="1" borderId="23" fillId="0" fontId="0" numFmtId="167" pivotButton="0" quotePrefix="0" xfId="0">
      <alignment horizontal="center" vertical="center"/>
    </xf>
    <xf applyAlignment="1" borderId="21" fillId="0" fontId="0" numFmtId="167" pivotButton="0" quotePrefix="0" xfId="0">
      <alignment horizontal="center" vertical="center"/>
    </xf>
    <xf applyAlignment="1" borderId="4" fillId="0" fontId="0" numFmtId="172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19" fillId="3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21" fillId="0" fontId="14" numFmtId="0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4" fillId="0" fontId="1" numFmtId="169" pivotButton="0" quotePrefix="0" xfId="0">
      <alignment horizontal="center" vertical="center"/>
    </xf>
    <xf applyAlignment="1" borderId="0" fillId="0" fontId="1" numFmtId="169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4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51" fillId="0" fontId="1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4" fillId="5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25" fillId="0" fontId="0" numFmtId="0" pivotButton="0" quotePrefix="0" xfId="0">
      <alignment horizontal="center"/>
    </xf>
    <xf applyAlignment="1" borderId="25" fillId="0" fontId="0" numFmtId="0" pivotButton="0" quotePrefix="0" xfId="0">
      <alignment horizontal="center"/>
    </xf>
    <xf applyAlignment="1" borderId="25" fillId="5" fontId="0" numFmtId="0" pivotButton="0" quotePrefix="0" xfId="0">
      <alignment horizontal="center"/>
    </xf>
    <xf applyAlignment="1" borderId="52" fillId="0" fontId="0" numFmtId="0" pivotButton="0" quotePrefix="0" xfId="0">
      <alignment horizontal="center"/>
    </xf>
    <xf applyAlignment="1" borderId="53" fillId="0" fontId="0" numFmtId="0" pivotButton="0" quotePrefix="0" xfId="0">
      <alignment horizontal="center"/>
    </xf>
    <xf applyAlignment="1" borderId="53" fillId="5" fontId="0" numFmtId="0" pivotButton="0" quotePrefix="0" xfId="0">
      <alignment horizontal="center"/>
    </xf>
    <xf applyAlignment="1" borderId="54" fillId="5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22" fillId="5" fontId="0" numFmtId="0" pivotButton="0" quotePrefix="0" xfId="0">
      <alignment horizontal="center"/>
    </xf>
    <xf applyAlignment="1" borderId="55" fillId="0" fontId="0" numFmtId="0" pivotButton="0" quotePrefix="0" xfId="0">
      <alignment horizontal="center"/>
    </xf>
    <xf applyAlignment="1" borderId="56" fillId="0" fontId="0" numFmtId="0" pivotButton="0" quotePrefix="0" xfId="0">
      <alignment horizontal="center"/>
    </xf>
    <xf applyAlignment="1" borderId="56" fillId="5" fontId="0" numFmtId="0" pivotButton="0" quotePrefix="0" xfId="0">
      <alignment horizontal="center"/>
    </xf>
    <xf applyAlignment="1" borderId="57" fillId="5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5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4" fillId="5" fontId="0" numFmtId="0" pivotButton="0" quotePrefix="0" xfId="0">
      <alignment horizontal="center"/>
    </xf>
    <xf applyAlignment="1" borderId="1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30" fillId="0" fontId="1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7" fillId="3" fontId="15" numFmtId="0" pivotButton="0" quotePrefix="0" xfId="0">
      <alignment horizontal="justify" vertical="top" wrapText="1"/>
    </xf>
    <xf applyAlignment="1" borderId="8" fillId="3" fontId="15" numFmtId="0" pivotButton="0" quotePrefix="0" xfId="0">
      <alignment horizontal="justify" vertical="top" wrapText="1"/>
    </xf>
    <xf applyAlignment="1" borderId="0" fillId="0" fontId="0" numFmtId="3" pivotButton="0" quotePrefix="0" xfId="0">
      <alignment horizontal="right" wrapText="1"/>
    </xf>
    <xf applyAlignment="1" borderId="0" fillId="0" fontId="9" numFmtId="0" pivotButton="0" quotePrefix="0" xfId="0">
      <alignment horizontal="justify" vertical="top" wrapText="1"/>
    </xf>
    <xf applyAlignment="1" borderId="21" fillId="0" fontId="1" numFmtId="167" pivotButton="0" quotePrefix="0" xfId="0">
      <alignment horizontal="center" vertical="center"/>
    </xf>
    <xf applyAlignment="1" borderId="28" fillId="3" fontId="1" numFmtId="167" pivotButton="0" quotePrefix="0" xfId="0">
      <alignment horizontal="center" vertical="center"/>
    </xf>
    <xf applyAlignment="1" borderId="4" fillId="3" fontId="1" numFmtId="167" pivotButton="0" quotePrefix="0" xfId="0">
      <alignment horizontal="center" vertical="center"/>
    </xf>
    <xf borderId="4" fillId="23" fontId="1" numFmtId="0" pivotButton="0" quotePrefix="0" xfId="0"/>
    <xf applyAlignment="1" borderId="4" fillId="14" fontId="0" numFmtId="173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4" fillId="14" fontId="0" numFmtId="0" pivotButton="0" quotePrefix="0" xfId="0">
      <alignment horizontal="center" vertical="center"/>
    </xf>
    <xf applyAlignment="1" borderId="35" fillId="0" fontId="1" numFmtId="0" pivotButton="0" quotePrefix="0" xfId="0">
      <alignment horizontal="center" vertical="center"/>
    </xf>
    <xf applyAlignment="1" borderId="39" fillId="0" fontId="16" numFmtId="0" pivotButton="0" quotePrefix="0" xfId="0">
      <alignment horizontal="center" vertical="center"/>
    </xf>
    <xf applyAlignment="1" borderId="30" fillId="10" fontId="1" numFmtId="0" pivotButton="0" quotePrefix="0" xfId="0">
      <alignment horizontal="center" vertical="center"/>
    </xf>
    <xf applyAlignment="1" borderId="33" fillId="2" fontId="5" numFmtId="0" pivotButton="0" quotePrefix="0" xfId="0">
      <alignment horizontal="center" vertical="center"/>
    </xf>
    <xf applyAlignment="1" borderId="4" fillId="24" fontId="1" numFmtId="0" pivotButton="0" quotePrefix="0" xfId="0">
      <alignment horizontal="center" vertical="center"/>
    </xf>
    <xf applyAlignment="1" borderId="4" fillId="10" fontId="1" numFmtId="166" pivotButton="0" quotePrefix="0" xfId="0">
      <alignment horizontal="center" vertical="center"/>
    </xf>
    <xf applyAlignment="1" borderId="16" fillId="3" fontId="1" numFmtId="167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6" fillId="0" fontId="1" numFmtId="174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4" fillId="23" fontId="1" numFmtId="0" pivotButton="0" quotePrefix="0" xfId="0">
      <alignment horizontal="center"/>
    </xf>
    <xf applyAlignment="1" borderId="4" fillId="21" fontId="1" numFmtId="10" pivotButton="0" quotePrefix="0" xfId="0">
      <alignment horizontal="center"/>
    </xf>
    <xf applyAlignment="1" borderId="36" fillId="4" fontId="1" numFmtId="0" pivotButton="0" quotePrefix="0" xfId="0">
      <alignment horizontal="center" vertical="center"/>
    </xf>
    <xf applyAlignment="1" borderId="4" fillId="0" fontId="1" numFmtId="167" pivotButton="0" quotePrefix="0" xfId="0">
      <alignment horizontal="center" vertical="center"/>
    </xf>
    <xf applyAlignment="1" borderId="4" fillId="5" fontId="1" numFmtId="10" pivotButton="0" quotePrefix="0" xfId="0">
      <alignment horizontal="center" vertical="center"/>
    </xf>
    <xf applyAlignment="1" borderId="23" fillId="0" fontId="1" numFmtId="167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29" fillId="6" fontId="1" numFmtId="0" pivotButton="0" quotePrefix="0" xfId="0">
      <alignment horizontal="center" vertical="center"/>
    </xf>
    <xf applyAlignment="1" borderId="4" fillId="5" fontId="1" numFmtId="9" pivotButton="0" quotePrefix="0" xfId="0">
      <alignment horizontal="center" vertical="center"/>
    </xf>
    <xf applyAlignment="1" borderId="4" fillId="0" fontId="1" numFmtId="171" pivotButton="0" quotePrefix="0" xfId="0">
      <alignment horizontal="center" vertical="center"/>
    </xf>
    <xf applyAlignment="1" borderId="36" fillId="0" fontId="10" numFmtId="175" pivotButton="0" quotePrefix="0" xfId="0">
      <alignment horizontal="justify" vertical="top" wrapText="1"/>
    </xf>
    <xf applyAlignment="1" borderId="4" fillId="0" fontId="10" numFmtId="175" pivotButton="0" quotePrefix="0" xfId="0">
      <alignment horizontal="justify" vertical="top" wrapText="1"/>
    </xf>
    <xf applyAlignment="1" borderId="37" fillId="0" fontId="10" numFmtId="175" pivotButton="0" quotePrefix="0" xfId="0">
      <alignment horizontal="justify" vertical="top" wrapText="1"/>
    </xf>
    <xf applyAlignment="1" borderId="59" fillId="25" fontId="1" numFmtId="0" pivotButton="0" quotePrefix="0" xfId="0">
      <alignment horizontal="center" vertical="center"/>
    </xf>
    <xf applyAlignment="1" borderId="5" fillId="25" fontId="1" numFmtId="0" pivotButton="0" quotePrefix="0" xfId="0">
      <alignment horizontal="center" vertical="center"/>
    </xf>
    <xf applyAlignment="1" borderId="3" fillId="25" fontId="1" numFmtId="0" pivotButton="0" quotePrefix="0" xfId="0">
      <alignment horizontal="center" vertical="center"/>
    </xf>
    <xf applyAlignment="1" borderId="4" fillId="0" fontId="10" numFmtId="176" pivotButton="0" quotePrefix="0" xfId="0">
      <alignment horizontal="justify" vertical="top" wrapText="1"/>
    </xf>
    <xf applyAlignment="1" borderId="60" fillId="25" fontId="1" numFmtId="0" pivotButton="0" quotePrefix="0" xfId="0">
      <alignment horizontal="center" vertical="center"/>
    </xf>
    <xf applyAlignment="1" borderId="1" fillId="25" fontId="1" numFmtId="0" pivotButton="0" quotePrefix="0" xfId="0">
      <alignment horizontal="center" vertical="center"/>
    </xf>
    <xf applyAlignment="1" borderId="0" fillId="25" fontId="1" numFmtId="0" pivotButton="0" quotePrefix="0" xfId="0">
      <alignment horizontal="center" vertical="center"/>
    </xf>
    <xf applyAlignment="1" borderId="4" fillId="0" fontId="10" numFmtId="0" pivotButton="0" quotePrefix="0" xfId="0">
      <alignment horizontal="justify" vertical="top" wrapText="1"/>
    </xf>
    <xf applyAlignment="1" borderId="0" fillId="0" fontId="1" numFmtId="175" pivotButton="0" quotePrefix="0" xfId="0">
      <alignment horizontal="center" vertical="center"/>
    </xf>
    <xf applyAlignment="1" borderId="61" fillId="25" fontId="1" numFmtId="0" pivotButton="0" quotePrefix="0" xfId="0">
      <alignment horizontal="center" vertical="center"/>
    </xf>
    <xf applyAlignment="1" borderId="2" fillId="25" fontId="1" numFmtId="0" pivotButton="0" quotePrefix="0" xfId="0">
      <alignment horizontal="center" vertical="center"/>
    </xf>
    <xf applyAlignment="1" borderId="4" fillId="3" fontId="15" numFmtId="0" pivotButton="0" quotePrefix="0" xfId="0">
      <alignment horizontal="center" vertical="center" wrapText="1"/>
    </xf>
    <xf applyAlignment="1" borderId="4" fillId="11" fontId="10" numFmtId="0" pivotButton="0" quotePrefix="0" xfId="0">
      <alignment horizontal="justify" vertical="top" wrapText="1"/>
    </xf>
    <xf applyAlignment="1" borderId="2" fillId="25" fontId="1" numFmtId="0" pivotButton="0" quotePrefix="0" xfId="0">
      <alignment horizontal="left" vertical="center"/>
    </xf>
    <xf applyAlignment="1" borderId="62" fillId="25" fontId="1" numFmtId="0" pivotButton="0" quotePrefix="0" xfId="0">
      <alignment horizontal="center" vertical="center"/>
    </xf>
    <xf applyAlignment="1" borderId="58" fillId="3" fontId="0" numFmtId="164" pivotButton="0" quotePrefix="0" xfId="0">
      <alignment horizontal="center" vertical="center"/>
    </xf>
    <xf applyAlignment="1" borderId="58" fillId="0" fontId="0" numFmtId="164" pivotButton="0" quotePrefix="0" xfId="0">
      <alignment horizontal="center" vertical="center"/>
    </xf>
    <xf applyAlignment="1" borderId="22" fillId="0" fontId="0" numFmtId="164" pivotButton="0" quotePrefix="0" xfId="0">
      <alignment horizontal="center" vertical="center"/>
    </xf>
    <xf applyAlignment="1" borderId="4" fillId="17" fontId="0" numFmtId="164" pivotButton="0" quotePrefix="0" xfId="0">
      <alignment horizontal="center" vertical="center"/>
    </xf>
    <xf applyAlignment="1" borderId="4" fillId="3" fontId="1" numFmtId="164" pivotButton="0" quotePrefix="0" xfId="0">
      <alignment horizontal="center" vertical="center"/>
    </xf>
    <xf applyAlignment="1" borderId="15" fillId="2" fontId="5" numFmtId="164" pivotButton="0" quotePrefix="0" xfId="0">
      <alignment horizontal="center" vertical="center"/>
    </xf>
    <xf applyAlignment="1" borderId="30" fillId="3" fontId="1" numFmtId="164" pivotButton="0" quotePrefix="0" xfId="0">
      <alignment horizontal="center" vertical="center"/>
    </xf>
    <xf applyAlignment="1" borderId="33" fillId="17" fontId="0" numFmtId="164" pivotButton="0" quotePrefix="0" xfId="0">
      <alignment horizontal="center" vertical="center"/>
    </xf>
    <xf applyAlignment="1" borderId="25" fillId="25" fontId="17" numFmtId="0" pivotButton="0" quotePrefix="0" xfId="0">
      <alignment horizontal="center" vertical="center" wrapText="1"/>
    </xf>
    <xf applyAlignment="1" borderId="4" fillId="21" fontId="1" numFmtId="3" pivotButton="0" quotePrefix="0" xfId="0">
      <alignment horizontal="right" wrapText="1"/>
    </xf>
    <xf applyAlignment="1" borderId="39" fillId="25" fontId="7" numFmtId="0" pivotButton="0" quotePrefix="0" xfId="0">
      <alignment horizontal="center" vertical="center" wrapText="1"/>
    </xf>
    <xf applyAlignment="1" borderId="22" fillId="25" fontId="7" numFmtId="0" pivotButton="0" quotePrefix="0" xfId="0">
      <alignment horizontal="center" vertical="center" wrapText="1"/>
    </xf>
    <xf applyAlignment="1" borderId="4" fillId="8" fontId="1" numFmtId="0" pivotButton="0" quotePrefix="0" xfId="0">
      <alignment horizontal="center" vertical="center"/>
    </xf>
    <xf applyAlignment="1" borderId="4" fillId="21" fontId="18" numFmtId="3" pivotButton="0" quotePrefix="0" xfId="0">
      <alignment horizontal="right" wrapText="1"/>
    </xf>
    <xf applyAlignment="1" borderId="4" fillId="19" fontId="1" numFmtId="3" pivotButton="0" quotePrefix="0" xfId="0">
      <alignment horizontal="right" wrapText="1"/>
    </xf>
    <xf applyAlignment="1" borderId="4" fillId="19" fontId="18" numFmtId="3" pivotButton="0" quotePrefix="0" xfId="0">
      <alignment horizontal="right" wrapText="1"/>
    </xf>
    <xf applyAlignment="1" borderId="4" fillId="0" fontId="1" numFmtId="0" pivotButton="0" quotePrefix="0" xfId="0">
      <alignment horizontal="center" wrapText="1"/>
    </xf>
    <xf applyAlignment="1" borderId="25" fillId="8" fontId="1" numFmtId="0" pivotButton="0" quotePrefix="0" xfId="0">
      <alignment horizontal="center"/>
    </xf>
    <xf applyAlignment="1" borderId="4" fillId="3" fontId="15" numFmtId="0" pivotButton="0" quotePrefix="0" xfId="0">
      <alignment horizontal="justify" vertical="top" wrapText="1"/>
    </xf>
    <xf applyAlignment="1" borderId="4" fillId="0" fontId="19" numFmtId="3" pivotButton="0" quotePrefix="0" xfId="0">
      <alignment horizontal="justify" vertical="top" wrapText="1"/>
    </xf>
    <xf applyAlignment="1" borderId="4" fillId="0" fontId="19" numFmtId="0" pivotButton="0" quotePrefix="0" xfId="0">
      <alignment horizontal="justify" vertical="top" wrapText="1"/>
    </xf>
    <xf applyAlignment="1" borderId="4" fillId="3" fontId="9" numFmtId="0" pivotButton="0" quotePrefix="0" xfId="0">
      <alignment horizontal="justify" vertical="top" wrapText="1"/>
    </xf>
    <xf applyAlignment="1" borderId="16" fillId="3" fontId="1" numFmtId="0" pivotButton="0" quotePrefix="0" xfId="0">
      <alignment horizontal="center"/>
    </xf>
    <xf applyAlignment="1" borderId="4" fillId="3" fontId="1" numFmtId="0" pivotButton="0" quotePrefix="0" xfId="0">
      <alignment horizontal="center"/>
    </xf>
    <xf applyAlignment="1" borderId="0" fillId="0" fontId="1" numFmtId="176" pivotButton="0" quotePrefix="0" xfId="0">
      <alignment horizontal="center" vertical="center"/>
    </xf>
    <xf applyAlignment="1" borderId="16" fillId="0" fontId="10" numFmtId="0" pivotButton="0" quotePrefix="0" xfId="0">
      <alignment horizontal="justify" vertical="top" wrapText="1"/>
    </xf>
    <xf applyAlignment="1" borderId="0" fillId="0" fontId="1" numFmtId="177" pivotButton="0" quotePrefix="0" xfId="0">
      <alignment horizontal="center" vertical="center"/>
    </xf>
    <xf borderId="0" fillId="0" fontId="0" numFmtId="0" pivotButton="0" quotePrefix="0" xfId="0"/>
    <xf borderId="0" fillId="12" fontId="0" numFmtId="10" pivotButton="0" quotePrefix="0" xfId="0"/>
    <xf borderId="0" fillId="12" fontId="0" numFmtId="0" pivotButton="0" quotePrefix="0" xfId="0"/>
    <xf applyAlignment="1" borderId="4" fillId="26" fontId="1" numFmtId="0" pivotButton="0" quotePrefix="0" xfId="0">
      <alignment horizontal="center" vertical="center"/>
    </xf>
    <xf applyAlignment="1" borderId="4" fillId="21" fontId="1" numFmtId="0" pivotButton="0" quotePrefix="0" xfId="0">
      <alignment horizontal="center"/>
    </xf>
    <xf borderId="4" fillId="23" fontId="0" numFmtId="0" pivotButton="0" quotePrefix="0" xfId="0"/>
    <xf applyAlignment="1" borderId="4" fillId="1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44" fillId="2" fontId="20" numFmtId="0" pivotButton="0" quotePrefix="0" xfId="0">
      <alignment horizontal="center" vertical="center"/>
    </xf>
    <xf applyAlignment="1" borderId="43" fillId="0" fontId="21" numFmtId="0" pivotButton="0" quotePrefix="0" xfId="0">
      <alignment horizontal="center" vertical="center"/>
    </xf>
    <xf applyAlignment="1" borderId="4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63" fillId="4" fontId="0" numFmtId="0" pivotButton="0" quotePrefix="0" xfId="0">
      <alignment horizontal="center"/>
    </xf>
    <xf applyAlignment="1" borderId="63" fillId="4" fontId="0" numFmtId="1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64" fillId="4" fontId="0" numFmtId="3" pivotButton="0" quotePrefix="0" xfId="0">
      <alignment horizontal="center"/>
    </xf>
    <xf applyAlignment="1" borderId="63" fillId="4" fontId="0" numFmtId="3" pivotButton="0" quotePrefix="0" xfId="0">
      <alignment horizontal="center"/>
    </xf>
    <xf applyAlignment="1" borderId="64" fillId="4" fontId="0" numFmtId="0" pivotButton="0" quotePrefix="0" xfId="0">
      <alignment horizontal="center"/>
    </xf>
    <xf applyAlignment="1" borderId="63" fillId="4" fontId="0" numFmtId="0" pivotButton="0" quotePrefix="0" xfId="0">
      <alignment horizontal="center"/>
    </xf>
    <xf applyAlignment="1" borderId="51" fillId="4" fontId="0" numFmtId="0" pivotButton="0" quotePrefix="0" xfId="0">
      <alignment horizontal="center"/>
    </xf>
    <xf applyAlignment="1" borderId="65" fillId="4" fontId="0" numFmtId="0" pivotButton="0" quotePrefix="0" xfId="0">
      <alignment horizontal="center"/>
    </xf>
    <xf applyAlignment="1" borderId="4" fillId="4" fontId="0" numFmtId="173" pivotButton="0" quotePrefix="0" xfId="0">
      <alignment horizontal="center"/>
    </xf>
    <xf applyAlignment="1" borderId="51" fillId="4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51" fillId="4" fontId="0" numFmtId="4" pivotButton="0" quotePrefix="0" xfId="0">
      <alignment horizontal="center"/>
    </xf>
    <xf applyAlignment="1" borderId="4" fillId="4" fontId="0" numFmtId="4" pivotButton="0" quotePrefix="0" xfId="0">
      <alignment horizontal="center"/>
    </xf>
    <xf applyAlignment="1" borderId="51" fillId="4" fontId="0" numFmtId="173" pivotButton="0" quotePrefix="0" xfId="0">
      <alignment horizontal="center"/>
    </xf>
    <xf applyAlignment="1" borderId="51" fillId="4" fontId="0" numFmtId="10" pivotButton="0" quotePrefix="0" xfId="0">
      <alignment horizontal="center"/>
    </xf>
    <xf applyAlignment="1" borderId="48" fillId="0" fontId="21" numFmtId="0" pivotButton="0" quotePrefix="0" xfId="0">
      <alignment horizontal="center" vertical="center"/>
    </xf>
    <xf applyAlignment="1" borderId="49" fillId="0" fontId="0" numFmtId="0" pivotButton="0" quotePrefix="0" xfId="0">
      <alignment horizontal="center"/>
    </xf>
    <xf applyAlignment="1" borderId="25" fillId="4" fontId="0" numFmtId="173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6" fillId="0" fontId="0" numFmtId="0" pivotButton="0" quotePrefix="0" xfId="0">
      <alignment horizontal="center"/>
    </xf>
    <xf applyAlignment="1" borderId="47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50" fillId="0" fontId="0" numFmtId="0" pivotButton="0" quotePrefix="0" xfId="0">
      <alignment horizontal="center"/>
    </xf>
    <xf applyAlignment="1" borderId="44" fillId="2" fontId="22" numFmtId="0" pivotButton="0" quotePrefix="0" xfId="0">
      <alignment horizontal="center" vertical="center"/>
    </xf>
    <xf applyAlignment="1" borderId="43" fillId="0" fontId="23" numFmtId="0" pivotButton="0" quotePrefix="0" xfId="0">
      <alignment horizontal="center" vertical="center"/>
    </xf>
    <xf applyAlignment="1" borderId="45" fillId="0" fontId="0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67" fillId="4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27" fontId="1" numFmtId="0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3" fontId="1" numFmtId="0" pivotButton="0" quotePrefix="0" xfId="0">
      <alignment horizontal="center" vertical="center"/>
    </xf>
    <xf applyAlignment="1" borderId="9" fillId="4" fontId="1" numFmtId="0" pivotButton="0" quotePrefix="0" xfId="0">
      <alignment horizontal="center" vertical="center"/>
    </xf>
    <xf applyAlignment="1" borderId="70" fillId="3" fontId="1" numFmtId="0" pivotButton="0" quotePrefix="0" xfId="0">
      <alignment horizontal="center" vertical="center"/>
    </xf>
    <xf applyAlignment="1" borderId="37" fillId="0" fontId="1" numFmtId="0" pivotButton="0" quotePrefix="0" xfId="0">
      <alignment horizontal="center" vertical="center"/>
    </xf>
    <xf applyAlignment="1" borderId="16" fillId="13" fontId="0" numFmtId="0" pivotButton="0" quotePrefix="0" xfId="0">
      <alignment horizontal="center" vertical="center"/>
    </xf>
    <xf applyAlignment="1" borderId="37" fillId="27" fontId="1" numFmtId="0" pivotButton="0" quotePrefix="0" xfId="0">
      <alignment horizontal="center" vertical="center"/>
    </xf>
    <xf applyAlignment="1" borderId="16" fillId="0" fontId="1" numFmtId="0" pivotButton="0" quotePrefix="0" xfId="0">
      <alignment horizontal="center" vertical="center"/>
    </xf>
    <xf applyAlignment="1" borderId="16" fillId="8" fontId="1" numFmtId="167" pivotButton="0" quotePrefix="0" xfId="0">
      <alignment horizontal="center" vertical="center"/>
    </xf>
    <xf applyAlignment="1" borderId="71" fillId="3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72" fillId="3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73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74" fillId="3" fontId="1" numFmtId="0" pivotButton="0" quotePrefix="0" xfId="0">
      <alignment horizontal="center" vertical="center"/>
    </xf>
    <xf applyAlignment="1" borderId="36" fillId="8" fontId="1" numFmtId="0" pivotButton="0" quotePrefix="0" xfId="0">
      <alignment horizontal="center" vertical="center"/>
    </xf>
    <xf applyAlignment="1" borderId="36" fillId="13" fontId="0" numFmtId="0" pivotButton="0" quotePrefix="0" xfId="0">
      <alignment horizontal="center" vertical="center"/>
    </xf>
    <xf applyAlignment="1" borderId="75" fillId="4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74" fillId="0" fontId="0" numFmtId="0" pivotButton="0" quotePrefix="0" xfId="0">
      <alignment horizontal="center" vertical="center"/>
    </xf>
    <xf applyAlignment="1" borderId="76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12" fillId="28" fontId="1" numFmtId="0" pivotButton="0" quotePrefix="0" xfId="0">
      <alignment horizontal="center" vertical="center"/>
    </xf>
    <xf applyAlignment="1" borderId="21" fillId="3" fontId="1" numFmtId="0" pivotButton="0" quotePrefix="0" xfId="0">
      <alignment horizontal="center" vertical="center"/>
    </xf>
    <xf applyAlignment="1" borderId="46" fillId="0" fontId="0" numFmtId="0" pivotButton="0" quotePrefix="0" xfId="0">
      <alignment horizontal="center" vertical="center"/>
    </xf>
    <xf applyAlignment="1" borderId="47" fillId="0" fontId="0" numFmtId="0" pivotButton="0" quotePrefix="0" xfId="0">
      <alignment horizontal="center" vertical="center"/>
    </xf>
    <xf applyAlignment="1" borderId="48" fillId="0" fontId="23" numFmtId="0" pivotButton="0" quotePrefix="0" xfId="0">
      <alignment horizontal="center" vertical="center"/>
    </xf>
    <xf applyAlignment="1" borderId="49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26" fillId="4" fontId="1" numFmtId="0" pivotButton="0" quotePrefix="0" xfId="0">
      <alignment horizontal="center" vertical="center"/>
    </xf>
    <xf applyAlignment="1" borderId="37" fillId="4" fontId="1" numFmtId="0" pivotButton="0" quotePrefix="0" xfId="0">
      <alignment horizontal="center" vertical="center"/>
    </xf>
    <xf applyAlignment="1" borderId="77" fillId="13" fontId="0" numFmtId="0" pivotButton="0" quotePrefix="0" xfId="0">
      <alignment horizontal="center" vertical="center"/>
    </xf>
    <xf applyAlignment="1" borderId="77" fillId="0" fontId="1" numFmtId="0" pivotButton="0" quotePrefix="0" xfId="0">
      <alignment horizontal="center" vertical="center"/>
    </xf>
    <xf applyAlignment="1" borderId="77" fillId="8" fontId="1" numFmtId="167" pivotButton="0" quotePrefix="0" xfId="0">
      <alignment horizontal="center" vertical="center"/>
    </xf>
    <xf applyAlignment="1" borderId="78" fillId="0" fontId="1" numFmtId="0" pivotButton="0" quotePrefix="0" xfId="0">
      <alignment horizontal="center" vertical="center"/>
    </xf>
    <xf applyAlignment="1" borderId="37" fillId="8" fontId="1" numFmtId="0" pivotButton="0" quotePrefix="0" xfId="0">
      <alignment horizontal="center" vertical="center"/>
    </xf>
    <xf applyAlignment="1" borderId="37" fillId="13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27" fillId="28" fontId="1" numFmtId="0" pivotButton="0" quotePrefix="0" xfId="0">
      <alignment horizontal="center" vertical="center"/>
    </xf>
    <xf applyAlignment="1" borderId="50" fillId="0" fontId="0" numFmtId="0" pivotButton="0" quotePrefix="0" xfId="0">
      <alignment horizontal="center" vertical="center"/>
    </xf>
    <xf applyAlignment="1" borderId="0" fillId="8" fontId="0" numFmtId="0" pivotButton="0" quotePrefix="0" xfId="0">
      <alignment horizontal="center" vertical="center"/>
    </xf>
    <xf applyAlignment="1" borderId="88" fillId="2" fontId="22" numFmtId="0" pivotButton="0" quotePrefix="0" xfId="0">
      <alignment horizontal="center" vertical="center"/>
    </xf>
    <xf borderId="43" fillId="0" fontId="0" numFmtId="0" pivotButton="0" quotePrefix="0" xfId="0"/>
    <xf borderId="48" fillId="0" fontId="0" numFmtId="0" pivotButton="0" quotePrefix="0" xfId="0"/>
    <xf borderId="89" fillId="0" fontId="0" numFmtId="0" pivotButton="0" quotePrefix="0" xfId="0"/>
    <xf borderId="70" fillId="0" fontId="0" numFmtId="0" pivotButton="0" quotePrefix="0" xfId="0"/>
    <xf applyAlignment="1" borderId="16" fillId="8" fontId="1" numFmtId="167" pivotButton="0" quotePrefix="0" xfId="0">
      <alignment horizontal="center" vertical="center"/>
    </xf>
    <xf applyAlignment="1" borderId="77" fillId="8" fontId="1" numFmtId="167" pivotButton="0" quotePrefix="0" xfId="0">
      <alignment horizontal="center" vertical="center"/>
    </xf>
    <xf borderId="71" fillId="0" fontId="0" numFmtId="0" pivotButton="0" quotePrefix="0" xfId="0"/>
    <xf borderId="74" fillId="0" fontId="0" numFmtId="0" pivotButton="0" quotePrefix="0" xfId="0"/>
    <xf borderId="76" fillId="0" fontId="0" numFmtId="0" pivotButton="0" quotePrefix="0" xfId="0"/>
    <xf applyAlignment="1" borderId="88" fillId="2" fontId="20" numFmtId="0" pivotButton="0" quotePrefix="0" xfId="0">
      <alignment horizontal="center" vertical="center"/>
    </xf>
    <xf applyAlignment="1" borderId="4" fillId="4" fontId="0" numFmtId="173" pivotButton="0" quotePrefix="0" xfId="0">
      <alignment horizontal="center"/>
    </xf>
    <xf applyAlignment="1" borderId="51" fillId="4" fontId="0" numFmtId="173" pivotButton="0" quotePrefix="0" xfId="0">
      <alignment horizontal="center"/>
    </xf>
    <xf applyAlignment="1" borderId="25" fillId="4" fontId="0" numFmtId="173" pivotButton="0" quotePrefix="0" xfId="0">
      <alignment horizontal="center"/>
    </xf>
    <xf applyAlignment="1" borderId="4" fillId="6" fontId="1" numFmtId="166" pivotButton="0" quotePrefix="0" xfId="0">
      <alignment horizontal="center" vertical="center"/>
    </xf>
    <xf applyAlignment="1" borderId="0" fillId="0" fontId="1" numFmtId="165" pivotButton="0" quotePrefix="0" xfId="0">
      <alignment horizontal="center" vertical="center"/>
    </xf>
    <xf applyAlignment="1" borderId="4" fillId="5" fontId="1" numFmtId="166" pivotButton="0" quotePrefix="0" xfId="0">
      <alignment horizontal="center" vertical="center"/>
    </xf>
    <xf applyAlignment="1" borderId="4" fillId="10" fontId="1" numFmtId="165" pivotButton="0" quotePrefix="0" xfId="0">
      <alignment horizontal="center" vertical="center"/>
    </xf>
    <xf applyAlignment="1" borderId="4" fillId="11" fontId="0" numFmtId="167" pivotButton="0" quotePrefix="0" xfId="0">
      <alignment horizontal="center" vertical="center"/>
    </xf>
    <xf applyAlignment="1" borderId="4" fillId="5" fontId="0" numFmtId="167" pivotButton="0" quotePrefix="0" xfId="0">
      <alignment horizontal="center" vertical="center"/>
    </xf>
    <xf applyAlignment="1" borderId="4" fillId="13" fontId="0" numFmtId="167" pivotButton="0" quotePrefix="0" xfId="0">
      <alignment horizontal="center" vertical="center"/>
    </xf>
    <xf applyAlignment="1" borderId="4" fillId="20" fontId="0" numFmtId="169" pivotButton="0" quotePrefix="0" xfId="0">
      <alignment horizontal="center" vertical="center"/>
    </xf>
    <xf borderId="4" fillId="19" fontId="1" numFmtId="164" pivotButton="0" quotePrefix="0" xfId="0"/>
    <xf applyAlignment="1" borderId="4" fillId="20" fontId="0" numFmtId="167" pivotButton="0" quotePrefix="0" xfId="0">
      <alignment horizontal="center" vertical="center"/>
    </xf>
    <xf applyAlignment="1" borderId="4" fillId="8" fontId="1" numFmtId="165" pivotButton="0" quotePrefix="0" xfId="0">
      <alignment horizontal="center" vertical="center"/>
    </xf>
    <xf applyAlignment="1" borderId="4" fillId="6" fontId="1" numFmtId="167" pivotButton="0" quotePrefix="0" xfId="0">
      <alignment horizontal="center" vertical="center"/>
    </xf>
    <xf applyAlignment="1" borderId="30" fillId="5" fontId="0" numFmtId="167" pivotButton="0" quotePrefix="0" xfId="0">
      <alignment horizontal="center" vertical="center"/>
    </xf>
    <xf applyAlignment="1" borderId="25" fillId="0" fontId="0" numFmtId="164" pivotButton="0" quotePrefix="0" xfId="0">
      <alignment horizontal="right" vertical="center"/>
    </xf>
    <xf applyAlignment="1" borderId="33" fillId="2" fontId="7" numFmtId="165" pivotButton="0" quotePrefix="0" xfId="0">
      <alignment horizontal="center" vertical="center"/>
    </xf>
    <xf applyAlignment="1" borderId="22" fillId="13" fontId="0" numFmtId="164" pivotButton="0" quotePrefix="0" xfId="0">
      <alignment horizontal="right" vertical="center"/>
    </xf>
    <xf applyAlignment="1" borderId="33" fillId="14" fontId="1" numFmtId="164" pivotButton="0" quotePrefix="0" xfId="0">
      <alignment horizontal="right" vertical="center"/>
    </xf>
    <xf applyAlignment="1" borderId="22" fillId="4" fontId="1" numFmtId="164" pivotButton="0" quotePrefix="0" xfId="0">
      <alignment horizontal="right" vertical="center"/>
    </xf>
    <xf applyAlignment="1" borderId="4" fillId="13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center" vertical="center"/>
    </xf>
    <xf applyAlignment="1" borderId="4" fillId="15" fontId="1" numFmtId="168" pivotButton="0" quotePrefix="0" xfId="0">
      <alignment horizontal="center" vertical="center"/>
    </xf>
    <xf applyAlignment="1" borderId="25" fillId="15" fontId="1" numFmtId="168" pivotButton="0" quotePrefix="0" xfId="0">
      <alignment horizontal="center" vertical="center"/>
    </xf>
    <xf borderId="19" fillId="0" fontId="0" numFmtId="0" pivotButton="0" quotePrefix="0" xfId="0"/>
    <xf applyAlignment="1" borderId="30" fillId="15" fontId="1" numFmtId="168" pivotButton="0" quotePrefix="0" xfId="0">
      <alignment horizontal="center" vertical="center"/>
    </xf>
    <xf applyAlignment="1" borderId="22" fillId="0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right" vertical="center"/>
    </xf>
    <xf applyAlignment="1" borderId="33" fillId="14" fontId="1" numFmtId="164" pivotButton="0" quotePrefix="0" xfId="0">
      <alignment horizontal="center" vertical="center"/>
    </xf>
    <xf applyAlignment="1" borderId="4" fillId="14" fontId="1" numFmtId="167" pivotButton="0" quotePrefix="0" xfId="0">
      <alignment horizontal="center" vertical="center"/>
    </xf>
    <xf applyAlignment="1" borderId="33" fillId="14" fontId="1" numFmtId="167" pivotButton="0" quotePrefix="0" xfId="0">
      <alignment horizontal="right" vertical="center"/>
    </xf>
    <xf applyAlignment="1" borderId="33" fillId="14" fontId="1" numFmtId="166" pivotButton="0" quotePrefix="0" xfId="0">
      <alignment horizontal="right" vertical="center"/>
    </xf>
    <xf applyAlignment="1" borderId="4" fillId="14" fontId="1" numFmtId="164" pivotButton="0" quotePrefix="0" xfId="0">
      <alignment horizontal="right" vertical="center"/>
    </xf>
    <xf applyAlignment="1" borderId="0" fillId="0" fontId="1" numFmtId="164" pivotButton="0" quotePrefix="0" xfId="0">
      <alignment horizontal="center" vertical="center"/>
    </xf>
    <xf applyAlignment="1" borderId="22" fillId="0" fontId="1" numFmtId="167" pivotButton="0" quotePrefix="0" xfId="0">
      <alignment horizontal="right" vertical="center"/>
    </xf>
    <xf applyAlignment="1" borderId="4" fillId="4" fontId="1" numFmtId="164" pivotButton="0" quotePrefix="0" xfId="0">
      <alignment horizontal="right" vertical="center"/>
    </xf>
    <xf applyAlignment="1" borderId="4" fillId="0" fontId="1" numFmtId="166" pivotButton="0" quotePrefix="0" xfId="0">
      <alignment horizontal="center" vertical="center"/>
    </xf>
    <xf applyAlignment="1" borderId="16" fillId="3" fontId="0" numFmtId="167" pivotButton="0" quotePrefix="0" xfId="0">
      <alignment horizontal="center" vertical="center"/>
    </xf>
    <xf applyAlignment="1" borderId="4" fillId="13" fontId="1" numFmtId="164" pivotButton="0" quotePrefix="0" xfId="0">
      <alignment horizontal="right" vertical="center"/>
    </xf>
    <xf applyAlignment="1" borderId="4" fillId="16" fontId="1" numFmtId="164" pivotButton="0" quotePrefix="0" xfId="0">
      <alignment horizontal="center" vertical="center"/>
    </xf>
    <xf applyAlignment="1" borderId="4" fillId="0" fontId="0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28" fillId="3" fontId="0" numFmtId="167" pivotButton="0" quotePrefix="0" xfId="0">
      <alignment horizontal="center" vertical="center"/>
    </xf>
    <xf applyAlignment="1" borderId="4" fillId="5" fontId="0" numFmtId="164" pivotButton="0" quotePrefix="0" xfId="0">
      <alignment horizontal="center" vertical="center"/>
    </xf>
    <xf applyAlignment="1" borderId="4" fillId="0" fontId="0" numFmtId="170" pivotButton="0" quotePrefix="0" xfId="0">
      <alignment horizontal="right" vertical="center"/>
    </xf>
    <xf applyAlignment="1" borderId="4" fillId="3" fontId="0" numFmtId="167" pivotButton="0" quotePrefix="0" xfId="0">
      <alignment horizontal="center" vertical="center"/>
    </xf>
    <xf applyAlignment="1" borderId="4" fillId="6" fontId="1" numFmtId="170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1" numFmtId="167" pivotButton="0" quotePrefix="0" xfId="0">
      <alignment horizontal="center" vertical="center"/>
    </xf>
    <xf applyAlignment="1" borderId="23" fillId="0" fontId="0" numFmtId="167" pivotButton="0" quotePrefix="0" xfId="0">
      <alignment horizontal="center" vertical="center"/>
    </xf>
    <xf applyAlignment="1" borderId="4" fillId="5" fontId="0" numFmtId="169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borderId="4" fillId="22" fontId="1" numFmtId="164" pivotButton="0" quotePrefix="0" xfId="0"/>
    <xf applyAlignment="1" borderId="21" fillId="0" fontId="0" numFmtId="167" pivotButton="0" quotePrefix="0" xfId="0">
      <alignment horizontal="center" vertical="center"/>
    </xf>
    <xf applyAlignment="1" borderId="4" fillId="18" fontId="1" numFmtId="165" pivotButton="0" quotePrefix="0" xfId="0">
      <alignment horizontal="center" vertical="center"/>
    </xf>
    <xf applyAlignment="1" borderId="30" fillId="10" fontId="1" numFmtId="165" pivotButton="0" quotePrefix="0" xfId="0">
      <alignment horizontal="center" vertical="center"/>
    </xf>
    <xf applyAlignment="1" borderId="30" fillId="0" fontId="1" numFmtId="164" pivotButton="0" quotePrefix="0" xfId="0">
      <alignment horizontal="center" vertical="center"/>
    </xf>
    <xf borderId="23" fillId="0" fontId="0" numFmtId="0" pivotButton="0" quotePrefix="0" xfId="0"/>
    <xf borderId="16" fillId="0" fontId="0" numFmtId="0" pivotButton="0" quotePrefix="0" xfId="0"/>
    <xf applyAlignment="1" borderId="4" fillId="0" fontId="0" numFmtId="172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applyAlignment="1" borderId="4" fillId="4" fontId="1" numFmtId="164" pivotButton="0" quotePrefix="0" xfId="0">
      <alignment horizontal="center" vertical="center"/>
    </xf>
    <xf applyAlignment="1" borderId="4" fillId="13" fontId="1" numFmtId="164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0" fillId="0" fontId="0" numFmtId="172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4" fillId="0" fontId="1" numFmtId="169" pivotButton="0" quotePrefix="0" xfId="0">
      <alignment horizontal="center" vertical="center"/>
    </xf>
    <xf applyAlignment="1" borderId="13" fillId="0" fontId="1" numFmtId="167" pivotButton="0" quotePrefix="0" xfId="0">
      <alignment horizontal="center" vertical="center"/>
    </xf>
    <xf applyAlignment="1" borderId="4" fillId="3" fontId="0" numFmtId="164" pivotButton="0" quotePrefix="0" xfId="0">
      <alignment horizontal="center" vertical="center"/>
    </xf>
    <xf applyAlignment="1" borderId="0" fillId="0" fontId="1" numFmtId="169" pivotButton="0" quotePrefix="0" xfId="0">
      <alignment horizontal="center" vertical="center"/>
    </xf>
    <xf applyAlignment="1" borderId="22" fillId="3" fontId="0" numFmtId="164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0" fillId="0" fontId="1" numFmtId="171" pivotButton="0" quotePrefix="0" xfId="0">
      <alignment horizontal="center" vertical="center"/>
    </xf>
    <xf applyAlignment="1" borderId="4" fillId="14" fontId="0" numFmtId="173" pivotButton="0" quotePrefix="0" xfId="0">
      <alignment horizontal="center" vertical="center"/>
    </xf>
    <xf applyAlignment="1" borderId="4" fillId="0" fontId="1" numFmtId="167" pivotButton="0" quotePrefix="0" xfId="0">
      <alignment horizontal="center" vertical="center"/>
    </xf>
    <xf applyAlignment="1" borderId="58" fillId="3" fontId="0" numFmtId="164" pivotButton="0" quotePrefix="0" xfId="0">
      <alignment horizontal="center" vertical="center"/>
    </xf>
    <xf applyAlignment="1" borderId="58" fillId="0" fontId="0" numFmtId="164" pivotButton="0" quotePrefix="0" xfId="0">
      <alignment horizontal="center" vertical="center"/>
    </xf>
    <xf applyAlignment="1" borderId="15" fillId="2" fontId="5" numFmtId="164" pivotButton="0" quotePrefix="0" xfId="0">
      <alignment horizontal="center" vertical="center"/>
    </xf>
    <xf applyAlignment="1" borderId="22" fillId="0" fontId="0" numFmtId="164" pivotButton="0" quotePrefix="0" xfId="0">
      <alignment horizontal="center" vertical="center"/>
    </xf>
    <xf applyAlignment="1" borderId="4" fillId="0" fontId="1" numFmtId="171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23" fillId="0" fontId="1" numFmtId="167" pivotButton="0" quotePrefix="0" xfId="0">
      <alignment horizontal="center" vertical="center"/>
    </xf>
    <xf applyAlignment="1" borderId="36" fillId="0" fontId="10" numFmtId="175" pivotButton="0" quotePrefix="0" xfId="0">
      <alignment horizontal="justify" vertical="top" wrapText="1"/>
    </xf>
    <xf applyAlignment="1" borderId="4" fillId="0" fontId="10" numFmtId="175" pivotButton="0" quotePrefix="0" xfId="0">
      <alignment horizontal="justify" vertical="top" wrapText="1"/>
    </xf>
    <xf applyAlignment="1" borderId="37" fillId="0" fontId="10" numFmtId="175" pivotButton="0" quotePrefix="0" xfId="0">
      <alignment horizontal="justify" vertical="top" wrapText="1"/>
    </xf>
    <xf applyAlignment="1" borderId="0" fillId="0" fontId="1" numFmtId="175" pivotButton="0" quotePrefix="0" xfId="0">
      <alignment horizontal="center" vertical="center"/>
    </xf>
    <xf applyAlignment="1" borderId="4" fillId="17" fontId="0" numFmtId="164" pivotButton="0" quotePrefix="0" xfId="0">
      <alignment horizontal="center" vertical="center"/>
    </xf>
    <xf applyAlignment="1" borderId="4" fillId="3" fontId="1" numFmtId="164" pivotButton="0" quotePrefix="0" xfId="0">
      <alignment horizontal="center" vertical="center"/>
    </xf>
    <xf applyAlignment="1" borderId="30" fillId="3" fontId="1" numFmtId="164" pivotButton="0" quotePrefix="0" xfId="0">
      <alignment horizontal="center" vertical="center"/>
    </xf>
    <xf applyAlignment="1" borderId="33" fillId="17" fontId="0" numFmtId="164" pivotButton="0" quotePrefix="0" xfId="0">
      <alignment horizontal="center" vertical="center"/>
    </xf>
    <xf applyAlignment="1" borderId="4" fillId="10" fontId="1" numFmtId="166" pivotButton="0" quotePrefix="0" xfId="0">
      <alignment horizontal="center" vertical="center"/>
    </xf>
    <xf applyAlignment="1" borderId="21" fillId="0" fontId="1" numFmtId="167" pivotButton="0" quotePrefix="0" xfId="0">
      <alignment horizontal="center" vertical="center"/>
    </xf>
    <xf applyAlignment="1" borderId="16" fillId="3" fontId="1" numFmtId="167" pivotButton="0" quotePrefix="0" xfId="0">
      <alignment horizontal="center" vertical="center"/>
    </xf>
    <xf applyAlignment="1" borderId="28" fillId="3" fontId="1" numFmtId="167" pivotButton="0" quotePrefix="0" xfId="0">
      <alignment horizontal="center" vertical="center"/>
    </xf>
    <xf applyAlignment="1" borderId="4" fillId="3" fontId="1" numFmtId="167" pivotButton="0" quotePrefix="0" xfId="0">
      <alignment horizontal="center" vertical="center"/>
    </xf>
    <xf applyAlignment="1" borderId="4" fillId="0" fontId="10" numFmtId="176" pivotButton="0" quotePrefix="0" xfId="0">
      <alignment horizontal="justify" vertical="top" wrapText="1"/>
    </xf>
    <xf applyAlignment="1" borderId="16" fillId="0" fontId="1" numFmtId="174" pivotButton="0" quotePrefix="0" xfId="0">
      <alignment horizontal="center" vertical="center"/>
    </xf>
    <xf applyAlignment="1" borderId="4" fillId="25" fontId="17" numFmtId="0" pivotButton="0" quotePrefix="0" xfId="0">
      <alignment horizontal="center" vertical="center" wrapText="1"/>
    </xf>
    <xf borderId="39" fillId="0" fontId="0" numFmtId="0" pivotButton="0" quotePrefix="0" xfId="0"/>
    <xf applyAlignment="1" borderId="0" fillId="0" fontId="1" numFmtId="176" pivotButton="0" quotePrefix="0" xfId="0">
      <alignment horizontal="center" vertical="center"/>
    </xf>
    <xf applyAlignment="1" borderId="0" fillId="0" fontId="1" numFmtId="177" pivotButton="0" quotePrefix="0" xfId="0">
      <alignment horizontal="center" vertical="center"/>
    </xf>
    <xf borderId="22" fillId="0" fontId="0" numFmtId="0" pivotButton="0" quotePrefix="0" xfId="0"/>
  </cellXfs>
  <cellStyles count="57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name="常规 6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builtinId="53" name="解释性文本" xfId="19"/>
    <cellStyle name="常规 8" xfId="20"/>
    <cellStyle builtinId="16" name="标题 1" xfId="21"/>
    <cellStyle name="常规 9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 2" xfId="52"/>
    <cellStyle name="常规 3" xfId="53"/>
    <cellStyle name="常规 4" xfId="54"/>
    <cellStyle name="常规 5" xfId="55"/>
    <cellStyle name="常规 7" xfId="56"/>
  </cellStyles>
  <dxfs count="8">
    <dxf>
      <font>
        <b val="1"/>
        <color indexed="9"/>
      </font>
      <fill>
        <patternFill patternType="solid">
          <bgColor indexed="8"/>
        </patternFill>
      </fill>
    </dxf>
    <dxf>
      <font>
        <b val="1"/>
        <color indexed="10"/>
      </font>
      <fill>
        <patternFill patternType="solid">
          <bgColor indexed="8"/>
        </patternFill>
      </fill>
    </dxf>
    <dxf>
      <font>
        <b val="1"/>
      </font>
      <fill>
        <patternFill patternType="solid">
          <bgColor indexed="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b val="1"/>
      </font>
      <fill>
        <patternFill patternType="solid">
          <bgColor indexed="10"/>
        </patternFill>
      </fill>
    </dxf>
    <dxf>
      <font>
        <b val="1"/>
        <color indexed="9"/>
      </font>
    </dxf>
    <dxf>
      <font>
        <strike val="0"/>
      </font>
      <fill>
        <patternFill patternType="solid">
          <bgColor indexed="10"/>
        </patternFill>
      </fill>
    </dxf>
    <dxf>
      <font>
        <color indexed="10"/>
      </font>
      <fill>
        <patternFill/>
      </fill>
    </dxf>
    <dxf>
      <font>
        <b val="1"/>
      </font>
      <fill>
        <patternFill patternType="solid">
          <bgColor indexed="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534910199093479"/>
          <y val="0.0440125984251969"/>
          <w val="0.924547737866524"/>
          <h val="0.83591331269349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algn="ctr" cap="rnd" cmpd="sng" w="38100">
              <a:solidFill>
                <a:srgbClr val="000000"/>
              </a:solidFill>
              <a:prstDash val="solid"/>
              <a:round/>
            </a:ln>
          </spPr>
          <marker>
            <symbol val="diamond"/>
            <size val="9"/>
            <spPr>
              <a:solidFill xmlns:a="http://schemas.openxmlformats.org/drawingml/2006/main">
                <a:srgbClr val="FF6600"/>
              </a:solidFill>
              <a:ln xmlns:a="http://schemas.openxmlformats.org/drawingml/2006/main" algn="ctr" cap="flat" cmpd="sng" w="9525">
                <a:solidFill>
                  <a:srgbClr val="000000"/>
                </a:solidFill>
                <a:prstDash val="solid"/>
                <a:round/>
              </a:ln>
            </spPr>
          </marker>
          <dLbls>
            <delete val="1"/>
          </dLbls>
          <cat>
            <strRef>
              <f>投资预算!$F$4:$N$4</f>
              <strCache>
                <ptCount val="9"/>
                <pt idx="0">
                  <v>第9期</v>
                </pt>
                <pt idx="1">
                  <v>第10期</v>
                </pt>
                <pt idx="2">
                  <v>第11期</v>
                </pt>
                <pt idx="3">
                  <v>第12期</v>
                </pt>
                <pt idx="4">
                  <v>第13期</v>
                </pt>
                <pt idx="5">
                  <v>第14期</v>
                </pt>
                <pt idx="6">
                  <v>第15期</v>
                </pt>
                <pt idx="7">
                  <v>第16期</v>
                </pt>
                <pt idx="8">
                  <v>第17期</v>
                </pt>
              </strCache>
            </strRef>
          </cat>
          <val>
            <numRef>
              <f>投资预算!$F$14:$N$14</f>
              <numCache>
                <formatCode xml:space="preserve">0.000_ 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4360554"/>
        <axId val="755224808"/>
      </lineChart>
      <catAx>
        <axId val="12436055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majorTickMark val="in"/>
        <minorTickMark val="none"/>
        <tickLblPos val="nextTo"/>
        <spPr>
          <a:ln xmlns:a="http://schemas.openxmlformats.org/drawingml/2006/main" algn="ctr" cap="flat" cmpd="sng" w="3175">
            <a:solidFill>
              <a:srgbClr val="000000"/>
            </a:solidFill>
            <a:prstDash val="solid"/>
            <a:round/>
          </a:ln>
        </spPr>
        <txPr>
          <a:bodyPr xmlns:a="http://schemas.openxmlformats.org/drawingml/2006/main" anchor="ctr" anchorCtr="1" rot="0" spcFirstLastPara="0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755224808"/>
        <crosses val="autoZero"/>
        <auto val="1"/>
        <lblAlgn val="ctr"/>
        <lblOffset val="100"/>
        <tickLblSkip val="1"/>
        <noMultiLvlLbl val="0"/>
      </catAx>
      <valAx>
        <axId val="755224808"/>
        <scaling>
          <orientation val="minMax"/>
          <min val="1"/>
        </scaling>
        <delete val="0"/>
        <axPos val="l"/>
        <majorGridlines>
          <spPr>
            <a:ln xmlns:a="http://schemas.openxmlformats.org/drawingml/2006/main"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numFmt formatCode="0.000_ " sourceLinked="1"/>
        <majorTickMark val="in"/>
        <minorTickMark val="in"/>
        <tickLblPos val="nextTo"/>
        <spPr>
          <a:ln xmlns:a="http://schemas.openxmlformats.org/drawingml/2006/main" algn="ctr" cap="flat" cmpd="sng" w="3175">
            <a:solidFill>
              <a:srgbClr val="000000"/>
            </a:solidFill>
            <a:prstDash val="solid"/>
            <a:round/>
          </a:ln>
        </spPr>
        <txPr>
          <a:bodyPr xmlns:a="http://schemas.openxmlformats.org/drawingml/2006/main" anchor="ctr" anchorCtr="1" rot="0" spcFirstLastPara="0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12436055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2</col>
      <colOff>861695</colOff>
      <row>17</row>
      <rowOff>76200</rowOff>
    </from>
    <to>
      <col>11</col>
      <colOff>800100</colOff>
      <row>26</row>
      <rowOff>46355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indexed="56"/>
    <outlinePr summaryBelow="1" summaryRight="1"/>
    <pageSetUpPr/>
  </sheetPr>
  <dimension ref="B2:W50"/>
  <sheetViews>
    <sheetView tabSelected="1" workbookViewId="0" zoomScale="75" zoomScaleNormal="75">
      <selection activeCell="F11" sqref="F6:H6 F9:N9 F11:K11"/>
    </sheetView>
  </sheetViews>
  <sheetFormatPr baseColWidth="8" defaultColWidth="9" defaultRowHeight="15.6"/>
  <cols>
    <col customWidth="1" max="1" min="1" style="396" width="1.4"/>
    <col customWidth="1" max="2" min="2" style="396" width="1.1"/>
    <col customWidth="1" max="3" min="3" style="396" width="14.9"/>
    <col customWidth="1" max="4" min="4" style="396" width="16.6"/>
    <col customWidth="1" max="5" min="5" style="396" width="9.6"/>
    <col customWidth="1" max="14" min="6" style="396" width="12.6"/>
    <col customWidth="1" max="16" min="15" style="396" width="1.4"/>
    <col customWidth="1" max="17" min="17" style="396" width="14.1"/>
    <col customWidth="1" max="24" min="18" style="396" width="9"/>
    <col customWidth="1" max="25" min="25" style="396" width="12.4"/>
    <col customWidth="1" max="26" min="26" style="396" width="13"/>
    <col customWidth="1" max="27" min="27" style="396" width="12.6"/>
    <col customWidth="1" max="28" min="28" style="396" width="12"/>
    <col customWidth="1" max="29" min="29" style="396" width="12.2"/>
    <col customWidth="1" max="30" min="30" style="396" width="13.7"/>
    <col customWidth="1" max="31" min="31" style="396" width="9"/>
    <col customWidth="1" max="32" min="32" style="396" width="11"/>
    <col customWidth="1" max="16384" min="33" style="396" width="9"/>
  </cols>
  <sheetData>
    <row customHeight="1" ht="6.75" r="1" s="353"/>
    <row customHeight="1" ht="23.25" r="2" s="353">
      <c r="B2" s="445" t="inlineStr">
        <is>
          <t>投       资       预       算</t>
        </is>
      </c>
      <c r="C2" s="446" t="n"/>
      <c r="D2" s="446" t="n"/>
      <c r="E2" s="446" t="n"/>
      <c r="F2" s="446" t="n"/>
      <c r="G2" s="446" t="n"/>
      <c r="H2" s="446" t="n"/>
      <c r="I2" s="446" t="n"/>
      <c r="J2" s="446" t="n"/>
      <c r="K2" s="446" t="n"/>
      <c r="L2" s="446" t="n"/>
      <c r="M2" s="446" t="n"/>
      <c r="N2" s="446" t="n"/>
      <c r="O2" s="447" t="n"/>
    </row>
    <row customHeight="1" ht="9" r="3" s="353">
      <c r="B3" s="392" t="n"/>
      <c r="C3" s="396" t="n"/>
      <c r="D3" s="396" t="n"/>
      <c r="E3" s="396" t="n"/>
      <c r="F3" s="396" t="n"/>
      <c r="G3" s="396" t="n"/>
      <c r="H3" s="396" t="n"/>
      <c r="I3" s="396" t="n"/>
      <c r="J3" s="396" t="n"/>
      <c r="K3" s="396" t="n"/>
      <c r="L3" s="396" t="n"/>
      <c r="M3" s="396" t="n"/>
      <c r="N3" s="396" t="n"/>
      <c r="O3" s="430" t="n"/>
    </row>
    <row customHeight="1" ht="20.1" r="4" s="353">
      <c r="B4" s="392" t="n"/>
      <c r="C4" s="16" t="inlineStr">
        <is>
          <t>项目</t>
        </is>
      </c>
      <c r="D4" s="393" t="inlineStr">
        <is>
          <t>期数</t>
        </is>
      </c>
      <c r="E4" s="394" t="inlineStr">
        <is>
          <t>第8期</t>
        </is>
      </c>
      <c r="F4" s="395" t="inlineStr">
        <is>
          <t>第9期</t>
        </is>
      </c>
      <c r="G4" s="393" t="inlineStr">
        <is>
          <t>第10期</t>
        </is>
      </c>
      <c r="H4" s="393" t="inlineStr">
        <is>
          <t>第11期</t>
        </is>
      </c>
      <c r="I4" s="393" t="inlineStr">
        <is>
          <t>第12期</t>
        </is>
      </c>
      <c r="J4" s="393" t="inlineStr">
        <is>
          <t>第13期</t>
        </is>
      </c>
      <c r="K4" s="393" t="inlineStr">
        <is>
          <t>第14期</t>
        </is>
      </c>
      <c r="L4" s="393" t="inlineStr">
        <is>
          <t>第15期</t>
        </is>
      </c>
      <c r="M4" s="393" t="inlineStr">
        <is>
          <t>第16期</t>
        </is>
      </c>
      <c r="N4" s="393" t="inlineStr">
        <is>
          <t>第17期</t>
        </is>
      </c>
      <c r="O4" s="430" t="n"/>
    </row>
    <row customHeight="1" ht="9" r="5" s="353">
      <c r="B5" s="392" t="n"/>
      <c r="C5" s="215" t="n"/>
      <c r="D5" s="215" t="n"/>
      <c r="E5" s="396" t="n"/>
      <c r="F5" s="396" t="n"/>
      <c r="G5" s="396" t="n"/>
      <c r="H5" s="396" t="n"/>
      <c r="I5" s="396" t="n"/>
      <c r="J5" s="396" t="n"/>
      <c r="K5" s="396" t="n"/>
      <c r="L5" s="396" t="n"/>
      <c r="M5" s="396" t="n"/>
      <c r="N5" s="396" t="n"/>
      <c r="O5" s="430" t="n"/>
    </row>
    <row customHeight="1" ht="24" r="6" s="353">
      <c r="B6" s="392" t="n"/>
      <c r="C6" s="21" t="inlineStr">
        <is>
          <t>机器</t>
        </is>
      </c>
      <c r="D6" s="431" t="inlineStr">
        <is>
          <t>新增</t>
        </is>
      </c>
      <c r="E6" s="432" t="n"/>
      <c r="F6" s="399" t="n"/>
      <c r="G6" s="399" t="n"/>
      <c r="H6" s="399" t="n"/>
      <c r="I6" s="399" t="n"/>
      <c r="J6" s="399" t="n"/>
      <c r="K6" s="431" t="n"/>
      <c r="L6" s="431" t="n"/>
      <c r="M6" s="431" t="n"/>
      <c r="N6" s="432" t="n"/>
      <c r="O6" s="430" t="n"/>
    </row>
    <row customHeight="1" ht="20.1" r="7" s="353">
      <c r="B7" s="392" t="n"/>
      <c r="C7" s="448" t="n"/>
      <c r="D7" s="400" t="inlineStr">
        <is>
          <t>现有</t>
        </is>
      </c>
      <c r="E7" s="401">
        <f>第九期!D5</f>
        <v/>
      </c>
      <c r="F7" s="402">
        <f>E7</f>
        <v/>
      </c>
      <c r="G7" s="400">
        <f>F7+E6</f>
        <v/>
      </c>
      <c r="H7" s="400">
        <f>G7+F6</f>
        <v/>
      </c>
      <c r="I7" s="400">
        <f>H7+G6</f>
        <v/>
      </c>
      <c r="J7" s="400">
        <f>I7+H6</f>
        <v/>
      </c>
      <c r="K7" s="400">
        <f>J7+I6</f>
        <v/>
      </c>
      <c r="L7" s="400">
        <f>K7+J6</f>
        <v/>
      </c>
      <c r="M7" s="400">
        <f>L7+K6</f>
        <v/>
      </c>
      <c r="N7" s="412">
        <f>M7+L6</f>
        <v/>
      </c>
      <c r="O7" s="430" t="n"/>
    </row>
    <row customHeight="1" ht="9" r="8" s="353">
      <c r="B8" s="392" t="n"/>
      <c r="C8" s="215" t="n"/>
      <c r="D8" s="215" t="n"/>
      <c r="E8" s="215" t="n"/>
      <c r="F8" s="215" t="n"/>
      <c r="G8" s="215" t="n"/>
      <c r="H8" s="215" t="n"/>
      <c r="I8" s="215" t="n"/>
      <c r="J8" s="215" t="n"/>
      <c r="K8" s="215" t="n"/>
      <c r="L8" s="215" t="n"/>
      <c r="M8" s="215" t="n"/>
      <c r="N8" s="215" t="n"/>
      <c r="O8" s="430" t="n"/>
    </row>
    <row customHeight="1" ht="24" r="9" s="353">
      <c r="B9" s="392" t="n"/>
      <c r="C9" s="16" t="inlineStr">
        <is>
          <t>工人</t>
        </is>
      </c>
      <c r="D9" s="431" t="inlineStr">
        <is>
          <t>退休</t>
        </is>
      </c>
      <c r="E9" s="432" t="n"/>
      <c r="F9" s="404" t="n"/>
      <c r="G9" s="284" t="n"/>
      <c r="H9" s="284" t="n"/>
      <c r="I9" s="284" t="n"/>
      <c r="J9" s="284" t="n"/>
      <c r="K9" s="284" t="n"/>
      <c r="L9" s="284" t="n"/>
      <c r="M9" s="284" t="n"/>
      <c r="N9" s="433" t="n"/>
      <c r="O9" s="430" t="n"/>
      <c r="Q9" s="396" t="n"/>
      <c r="R9" s="396" t="n"/>
      <c r="S9" s="396" t="n"/>
      <c r="T9" s="396" t="n"/>
      <c r="U9" s="396" t="n"/>
    </row>
    <row customHeight="1" ht="12" r="10" s="353">
      <c r="B10" s="392" t="n"/>
      <c r="C10" s="449" t="n"/>
      <c r="D10" s="294" t="inlineStr">
        <is>
          <t>MIN</t>
        </is>
      </c>
      <c r="E10" s="406" t="n"/>
      <c r="F10" s="407">
        <f>E13*比赛参数!$D$60</f>
        <v/>
      </c>
      <c r="G10" s="407">
        <f>F13*比赛参数!$D$60</f>
        <v/>
      </c>
      <c r="H10" s="407">
        <f>G13*比赛参数!$D$60</f>
        <v/>
      </c>
      <c r="I10" s="407">
        <f>H13*比赛参数!$D$60</f>
        <v/>
      </c>
      <c r="J10" s="407">
        <f>I13*比赛参数!$D$60</f>
        <v/>
      </c>
      <c r="K10" s="407">
        <f>J13*比赛参数!$D$60</f>
        <v/>
      </c>
      <c r="L10" s="407">
        <f>K13*比赛参数!$D$60</f>
        <v/>
      </c>
      <c r="M10" s="407">
        <f>L13*比赛参数!$D$60</f>
        <v/>
      </c>
      <c r="N10" s="407">
        <f>M13*比赛参数!$D$60</f>
        <v/>
      </c>
      <c r="O10" s="430" t="n"/>
      <c r="Q10" s="396" t="n"/>
      <c r="R10" s="396" t="n"/>
      <c r="S10" s="396" t="n"/>
      <c r="T10" s="396" t="n"/>
      <c r="U10" s="396" t="n"/>
    </row>
    <row customHeight="1" ht="24" r="11" s="353">
      <c r="B11" s="392" t="n"/>
      <c r="C11" s="449" t="n"/>
      <c r="D11" s="294" t="inlineStr">
        <is>
          <t>新增</t>
        </is>
      </c>
      <c r="E11" s="406" t="n"/>
      <c r="F11" s="300" t="n"/>
      <c r="G11" s="101" t="n"/>
      <c r="H11" s="101" t="n"/>
      <c r="I11" s="101" t="n"/>
      <c r="J11" s="101" t="n"/>
      <c r="K11" s="101" t="n"/>
      <c r="L11" s="101" t="n"/>
      <c r="M11" s="101" t="n"/>
      <c r="N11" s="434" t="n"/>
      <c r="O11" s="430" t="n"/>
      <c r="Q11" s="396" t="n"/>
      <c r="R11" s="396" t="n"/>
      <c r="S11" s="396" t="n"/>
      <c r="T11" s="396" t="n"/>
      <c r="U11" s="396" t="n"/>
    </row>
    <row customHeight="1" ht="12" r="12" s="353">
      <c r="B12" s="392" t="n"/>
      <c r="C12" s="449" t="n"/>
      <c r="D12" s="294" t="inlineStr">
        <is>
          <t>MAX</t>
        </is>
      </c>
      <c r="E12" s="406" t="n"/>
      <c r="F12" s="407">
        <f>0.5*E13</f>
        <v/>
      </c>
      <c r="G12" s="407">
        <f>0.5*F13</f>
        <v/>
      </c>
      <c r="H12" s="407">
        <f>0.5*G13</f>
        <v/>
      </c>
      <c r="I12" s="407">
        <f>0.5*H13</f>
        <v/>
      </c>
      <c r="J12" s="407">
        <f>0.5*I13</f>
        <v/>
      </c>
      <c r="K12" s="407">
        <f>0.5*J13</f>
        <v/>
      </c>
      <c r="L12" s="407">
        <f>0.5*K13</f>
        <v/>
      </c>
      <c r="M12" s="407">
        <f>0.5*L13</f>
        <v/>
      </c>
      <c r="N12" s="435">
        <f>0.5*M13</f>
        <v/>
      </c>
      <c r="O12" s="430" t="n"/>
      <c r="Q12" s="396" t="n"/>
    </row>
    <row customHeight="1" ht="20.1" r="13" s="353">
      <c r="B13" s="392" t="n"/>
      <c r="C13" s="449" t="n"/>
      <c r="D13" s="294" t="inlineStr">
        <is>
          <t>总量</t>
        </is>
      </c>
      <c r="E13" s="408">
        <f>第九期!D4</f>
        <v/>
      </c>
      <c r="F13" s="409">
        <f>E13+F11-F9</f>
        <v/>
      </c>
      <c r="G13" s="409">
        <f>F13+G11-G9</f>
        <v/>
      </c>
      <c r="H13" s="409">
        <f>G13+H11-H9</f>
        <v/>
      </c>
      <c r="I13" s="409">
        <f>H13+I11-I9</f>
        <v/>
      </c>
      <c r="J13" s="409">
        <f>I13+J11-J9</f>
        <v/>
      </c>
      <c r="K13" s="409">
        <f>J13+K11-K9</f>
        <v/>
      </c>
      <c r="L13" s="409">
        <f>K13+L11-L9</f>
        <v/>
      </c>
      <c r="M13" s="409">
        <f>L13+M11-M9</f>
        <v/>
      </c>
      <c r="N13" s="436">
        <f>M13+N11-N9</f>
        <v/>
      </c>
      <c r="O13" s="430" t="n"/>
      <c r="R13" s="272" t="n"/>
      <c r="S13" s="196" t="inlineStr">
        <is>
          <t>产品A</t>
        </is>
      </c>
      <c r="T13" s="196" t="inlineStr">
        <is>
          <t>产品B</t>
        </is>
      </c>
      <c r="U13" s="196" t="inlineStr">
        <is>
          <t>产品C</t>
        </is>
      </c>
      <c r="V13" s="196" t="inlineStr">
        <is>
          <t>产品D</t>
        </is>
      </c>
      <c r="W13" s="98" t="inlineStr">
        <is>
          <t>均值</t>
        </is>
      </c>
    </row>
    <row customHeight="1" ht="20.1" r="14" s="353">
      <c r="B14" s="392" t="n"/>
      <c r="C14" s="449" t="n"/>
      <c r="D14" s="294" t="inlineStr">
        <is>
          <t>人数/机器</t>
        </is>
      </c>
      <c r="E14" s="406" t="n"/>
      <c r="F14" s="450">
        <f>F15/F7</f>
        <v/>
      </c>
      <c r="G14" s="450">
        <f>G15/G7</f>
        <v/>
      </c>
      <c r="H14" s="450">
        <f>H15/H7</f>
        <v/>
      </c>
      <c r="I14" s="450">
        <f>I15/I7</f>
        <v/>
      </c>
      <c r="J14" s="450">
        <f>J15/J7</f>
        <v/>
      </c>
      <c r="K14" s="450">
        <f>K15/K7</f>
        <v/>
      </c>
      <c r="L14" s="450">
        <f>L15/L7</f>
        <v/>
      </c>
      <c r="M14" s="450">
        <f>M15/M7</f>
        <v/>
      </c>
      <c r="N14" s="451">
        <f>N15/N7</f>
        <v/>
      </c>
      <c r="O14" s="430" t="n"/>
      <c r="Q14" s="444">
        <f>W14*2</f>
        <v/>
      </c>
      <c r="R14" s="196" t="inlineStr">
        <is>
          <t>人机比</t>
        </is>
      </c>
      <c r="S14" s="272">
        <f>比赛参数!D27/比赛参数!D26</f>
        <v/>
      </c>
      <c r="T14" s="272">
        <f>比赛参数!E27/比赛参数!E26</f>
        <v/>
      </c>
      <c r="U14" s="272">
        <f>比赛参数!F27/比赛参数!F26</f>
        <v/>
      </c>
      <c r="V14" s="272">
        <f>比赛参数!G27/比赛参数!G26</f>
        <v/>
      </c>
      <c r="W14" s="272">
        <f>AVERAGE(S14:V14)</f>
        <v/>
      </c>
    </row>
    <row customHeight="1" ht="20.1" r="15" s="353">
      <c r="B15" s="392" t="n"/>
      <c r="C15" s="452" t="n"/>
      <c r="D15" s="400" t="inlineStr">
        <is>
          <t>当量</t>
        </is>
      </c>
      <c r="E15" s="412" t="n"/>
      <c r="F15" s="402">
        <f>E13-F9+F11*比赛参数!$D$59</f>
        <v/>
      </c>
      <c r="G15" s="402">
        <f>F13-G9+G11*比赛参数!$D$59</f>
        <v/>
      </c>
      <c r="H15" s="402">
        <f>G13-H9+H11*比赛参数!$D$59</f>
        <v/>
      </c>
      <c r="I15" s="402">
        <f>H13-I9+I11*比赛参数!$D$59</f>
        <v/>
      </c>
      <c r="J15" s="402">
        <f>I13-J9+J11*比赛参数!$D$59</f>
        <v/>
      </c>
      <c r="K15" s="402">
        <f>J13-K9+K11*比赛参数!$D$59</f>
        <v/>
      </c>
      <c r="L15" s="402">
        <f>K13-L9+L11*比赛参数!$D$59</f>
        <v/>
      </c>
      <c r="M15" s="402">
        <f>L13-M9+M11*比赛参数!$D$59</f>
        <v/>
      </c>
      <c r="N15" s="438">
        <f>M13-N9+N11*比赛参数!$D$59</f>
        <v/>
      </c>
      <c r="O15" s="430" t="n"/>
      <c r="R15" s="396" t="n"/>
      <c r="S15" s="396" t="n"/>
      <c r="T15" s="396" t="n"/>
    </row>
    <row customHeight="1" ht="9" r="16" s="353">
      <c r="B16" s="392" t="n"/>
      <c r="C16" s="215" t="n"/>
      <c r="D16" s="215" t="n"/>
      <c r="E16" s="215" t="n"/>
      <c r="F16" s="215" t="n"/>
      <c r="G16" s="215" t="n"/>
      <c r="H16" s="215" t="n"/>
      <c r="I16" s="215" t="n"/>
      <c r="J16" s="215" t="n"/>
      <c r="K16" s="215" t="n"/>
      <c r="L16" s="215" t="n"/>
      <c r="M16" s="215" t="n"/>
      <c r="N16" s="215" t="n"/>
      <c r="O16" s="430" t="n"/>
    </row>
    <row customHeight="1" ht="20.25" r="17" s="353">
      <c r="B17" s="392" t="n"/>
      <c r="C17" s="215" t="n"/>
      <c r="D17" s="215" t="n"/>
      <c r="E17" s="215" t="n"/>
      <c r="F17" s="215" t="n"/>
      <c r="G17" s="215" t="n"/>
      <c r="H17" s="215" t="n"/>
      <c r="I17" s="215" t="n"/>
      <c r="J17" s="215" t="n"/>
      <c r="K17" s="215" t="n"/>
      <c r="L17" s="215" t="n"/>
      <c r="M17" s="215" t="n"/>
      <c r="N17" s="215" t="n"/>
      <c r="O17" s="430" t="n"/>
    </row>
    <row customHeight="1" ht="20.25" r="18" s="353">
      <c r="B18" s="392" t="n"/>
      <c r="C18" s="215" t="n"/>
      <c r="D18" s="215" t="n"/>
      <c r="E18" s="215" t="n"/>
      <c r="F18" s="215" t="n"/>
      <c r="G18" s="215" t="n"/>
      <c r="H18" s="215" t="n"/>
      <c r="I18" s="215" t="n"/>
      <c r="J18" s="215" t="n"/>
      <c r="K18" s="215" t="n"/>
      <c r="L18" s="215" t="n"/>
      <c r="M18" s="215" t="n"/>
      <c r="N18" s="215" t="n"/>
      <c r="O18" s="430" t="n"/>
    </row>
    <row customHeight="1" ht="20.25" r="19" s="353">
      <c r="B19" s="392" t="n"/>
      <c r="C19" s="215" t="n"/>
      <c r="D19" s="215" t="n"/>
      <c r="E19" s="215" t="n"/>
      <c r="F19" s="215" t="n"/>
      <c r="G19" s="215" t="n"/>
      <c r="H19" s="215" t="n"/>
      <c r="I19" s="215" t="n"/>
      <c r="J19" s="215" t="n"/>
      <c r="K19" s="215" t="n"/>
      <c r="L19" s="215" t="n"/>
      <c r="M19" s="215" t="n"/>
      <c r="N19" s="215" t="n"/>
      <c r="O19" s="430" t="n"/>
    </row>
    <row customHeight="1" ht="20.25" r="20" s="353">
      <c r="B20" s="392" t="n"/>
      <c r="C20" s="215" t="n"/>
      <c r="D20" s="215" t="n"/>
      <c r="E20" s="215" t="n"/>
      <c r="F20" s="215" t="n"/>
      <c r="G20" s="215" t="n"/>
      <c r="H20" s="215" t="n"/>
      <c r="I20" s="215" t="n"/>
      <c r="J20" s="215" t="n"/>
      <c r="K20" s="215" t="n"/>
      <c r="L20" s="215" t="n"/>
      <c r="M20" s="215" t="n"/>
      <c r="N20" s="215" t="n"/>
      <c r="O20" s="430" t="n"/>
    </row>
    <row customHeight="1" ht="20.25" r="21" s="353">
      <c r="B21" s="392" t="n"/>
      <c r="C21" s="215" t="n"/>
      <c r="D21" s="215" t="n"/>
      <c r="E21" s="215" t="n"/>
      <c r="F21" s="215" t="n"/>
      <c r="G21" s="215" t="n"/>
      <c r="H21" s="215" t="n"/>
      <c r="I21" s="215" t="n"/>
      <c r="J21" s="215" t="n"/>
      <c r="K21" s="215" t="n"/>
      <c r="L21" s="215" t="n"/>
      <c r="M21" s="215" t="n"/>
      <c r="N21" s="215" t="n"/>
      <c r="O21" s="430" t="n"/>
    </row>
    <row customHeight="1" ht="20.25" r="22" s="353">
      <c r="B22" s="392" t="n"/>
      <c r="C22" s="215" t="n"/>
      <c r="D22" s="215" t="n"/>
      <c r="E22" s="215" t="n"/>
      <c r="F22" s="215" t="n"/>
      <c r="G22" s="215" t="n"/>
      <c r="H22" s="215" t="n"/>
      <c r="I22" s="215" t="n"/>
      <c r="J22" s="215" t="n"/>
      <c r="K22" s="215" t="n"/>
      <c r="L22" s="215" t="n"/>
      <c r="M22" s="215" t="n"/>
      <c r="N22" s="215" t="n"/>
      <c r="O22" s="430" t="n"/>
    </row>
    <row customHeight="1" ht="20.25" r="23" s="353">
      <c r="B23" s="392" t="n"/>
      <c r="C23" s="215" t="n"/>
      <c r="D23" s="215" t="n"/>
      <c r="E23" s="215" t="n"/>
      <c r="F23" s="215" t="n"/>
      <c r="G23" s="215" t="n"/>
      <c r="H23" s="215" t="n"/>
      <c r="I23" s="215" t="n"/>
      <c r="J23" s="215" t="n"/>
      <c r="K23" s="215" t="n"/>
      <c r="L23" s="215" t="n"/>
      <c r="M23" s="215" t="n"/>
      <c r="N23" s="215" t="n"/>
      <c r="O23" s="430" t="n"/>
    </row>
    <row customHeight="1" ht="20.25" r="24" s="353">
      <c r="B24" s="392" t="n"/>
      <c r="C24" s="215" t="n"/>
      <c r="D24" s="215" t="n"/>
      <c r="E24" s="215" t="n"/>
      <c r="F24" s="215" t="n"/>
      <c r="G24" s="215" t="n"/>
      <c r="H24" s="215" t="n"/>
      <c r="I24" s="215" t="n"/>
      <c r="J24" s="215" t="n"/>
      <c r="K24" s="215" t="n"/>
      <c r="L24" s="215" t="n"/>
      <c r="M24" s="215" t="n"/>
      <c r="N24" s="215" t="n"/>
      <c r="O24" s="430" t="n"/>
    </row>
    <row customHeight="1" ht="20.25" r="25" s="353">
      <c r="B25" s="392" t="n"/>
      <c r="C25" s="215" t="n"/>
      <c r="D25" s="215" t="n"/>
      <c r="E25" s="215" t="n"/>
      <c r="F25" s="215" t="n"/>
      <c r="G25" s="215" t="n"/>
      <c r="H25" s="215" t="n"/>
      <c r="I25" s="215" t="n"/>
      <c r="J25" s="215" t="n"/>
      <c r="K25" s="215" t="n"/>
      <c r="L25" s="215" t="n"/>
      <c r="M25" s="215" t="n"/>
      <c r="N25" s="215" t="n"/>
      <c r="O25" s="430" t="n"/>
    </row>
    <row customHeight="1" ht="20.25" r="26" s="353">
      <c r="B26" s="392" t="n"/>
      <c r="C26" s="215" t="n"/>
      <c r="D26" s="215" t="n"/>
      <c r="E26" s="215" t="n"/>
      <c r="F26" s="215" t="n"/>
      <c r="G26" s="215" t="n"/>
      <c r="H26" s="215" t="n"/>
      <c r="I26" s="215" t="n"/>
      <c r="J26" s="215" t="n"/>
      <c r="K26" s="215" t="n"/>
      <c r="L26" s="215" t="n"/>
      <c r="M26" s="215" t="n"/>
      <c r="N26" s="215" t="n"/>
      <c r="O26" s="430" t="n"/>
    </row>
    <row customHeight="1" ht="20.25" r="27" s="353">
      <c r="B27" s="392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430" t="n"/>
    </row>
    <row customHeight="1" ht="20.25" r="28" s="353">
      <c r="B28" s="392" t="n"/>
      <c r="C28" s="215" t="n"/>
      <c r="D28" s="215" t="n"/>
      <c r="E28" s="215" t="n"/>
      <c r="F28" s="215" t="n"/>
      <c r="G28" s="215" t="n"/>
      <c r="H28" s="215" t="n"/>
      <c r="I28" s="215" t="n"/>
      <c r="J28" s="215" t="n"/>
      <c r="K28" s="215" t="n"/>
      <c r="L28" s="215" t="n"/>
      <c r="M28" s="215" t="n"/>
      <c r="N28" s="215" t="n"/>
      <c r="O28" s="430" t="n"/>
    </row>
    <row customHeight="1" ht="9" r="29" s="353">
      <c r="B29" s="392" t="n"/>
      <c r="C29" s="215" t="n"/>
      <c r="D29" s="215" t="n"/>
      <c r="E29" s="215" t="n"/>
      <c r="F29" s="215" t="n"/>
      <c r="G29" s="215" t="n"/>
      <c r="H29" s="215" t="n"/>
      <c r="I29" s="215" t="n"/>
      <c r="J29" s="215" t="n"/>
      <c r="K29" s="215" t="n"/>
      <c r="L29" s="215" t="n"/>
      <c r="M29" s="215" t="n"/>
      <c r="N29" s="215" t="n"/>
      <c r="O29" s="430" t="n"/>
    </row>
    <row customHeight="1" ht="20.1" r="30" s="353">
      <c r="B30" s="392" t="n"/>
      <c r="C30" s="116" t="inlineStr">
        <is>
          <t>材料</t>
        </is>
      </c>
      <c r="D30" s="414" t="inlineStr">
        <is>
          <t>可用材料</t>
        </is>
      </c>
      <c r="E30" s="415" t="n"/>
      <c r="F30" s="416">
        <f>E35+F33*比赛参数!$D$41</f>
        <v/>
      </c>
      <c r="G30" s="431">
        <f>F35+G33*比赛参数!$D$41</f>
        <v/>
      </c>
      <c r="H30" s="431">
        <f>G35+H33*比赛参数!$D$41</f>
        <v/>
      </c>
      <c r="I30" s="431">
        <f>H35+I33*比赛参数!$D$41</f>
        <v/>
      </c>
      <c r="J30" s="431">
        <f>I35+J33*比赛参数!$D$41</f>
        <v/>
      </c>
      <c r="K30" s="431">
        <f>J35+K33*比赛参数!$D$41</f>
        <v/>
      </c>
      <c r="L30" s="431">
        <f>K35+L33*比赛参数!$D$41</f>
        <v/>
      </c>
      <c r="M30" s="431">
        <f>L35+M33*比赛参数!$D$41</f>
        <v/>
      </c>
      <c r="N30" s="432">
        <f>M35+N33*比赛参数!$D$41</f>
        <v/>
      </c>
      <c r="O30" s="430" t="n"/>
    </row>
    <row customHeight="1" ht="24" r="31" s="353">
      <c r="B31" s="392" t="n"/>
      <c r="C31" s="453" t="n"/>
      <c r="D31" s="409" t="inlineStr">
        <is>
          <t>本期需要</t>
        </is>
      </c>
      <c r="E31" s="273" t="n"/>
      <c r="F31" s="300" t="n"/>
      <c r="G31" s="101" t="n"/>
      <c r="H31" s="101" t="n"/>
      <c r="I31" s="101" t="n"/>
      <c r="J31" s="101" t="n"/>
      <c r="K31" s="101" t="n"/>
      <c r="L31" s="101" t="n"/>
      <c r="M31" s="101" t="n"/>
      <c r="N31" s="434" t="n"/>
      <c r="O31" s="430" t="n"/>
      <c r="R31" s="272" t="n"/>
      <c r="S31" s="196" t="inlineStr">
        <is>
          <t>产品A</t>
        </is>
      </c>
      <c r="T31" s="196" t="inlineStr">
        <is>
          <t>产品B</t>
        </is>
      </c>
      <c r="U31" s="196" t="inlineStr">
        <is>
          <t>产品C</t>
        </is>
      </c>
      <c r="V31" s="196" t="inlineStr">
        <is>
          <t>产品D</t>
        </is>
      </c>
      <c r="W31" s="98" t="inlineStr">
        <is>
          <t>均值</t>
        </is>
      </c>
    </row>
    <row customHeight="1" ht="20.1" r="32" s="353">
      <c r="B32" s="392" t="n"/>
      <c r="C32" s="453" t="n"/>
      <c r="D32" s="409" t="inlineStr">
        <is>
          <t>本期需要/机器</t>
        </is>
      </c>
      <c r="E32" s="273" t="n"/>
      <c r="F32" s="418">
        <f>F31/F7</f>
        <v/>
      </c>
      <c r="G32" s="338">
        <f>G31/G7</f>
        <v/>
      </c>
      <c r="H32" s="338">
        <f>H31/H7</f>
        <v/>
      </c>
      <c r="I32" s="338">
        <f>I31/I7</f>
        <v/>
      </c>
      <c r="J32" s="338">
        <f>J31/J7</f>
        <v/>
      </c>
      <c r="K32" s="338">
        <f>K31/K7</f>
        <v/>
      </c>
      <c r="L32" s="338">
        <f>L31/L7</f>
        <v/>
      </c>
      <c r="M32" s="338">
        <f>M31/M7</f>
        <v/>
      </c>
      <c r="N32" s="439">
        <f>N31/N7</f>
        <v/>
      </c>
      <c r="O32" s="430" t="n"/>
      <c r="Q32" s="444">
        <f>W32*1300</f>
        <v/>
      </c>
      <c r="R32" s="196" t="inlineStr">
        <is>
          <t>材料机比</t>
        </is>
      </c>
      <c r="S32" s="272">
        <f>比赛参数!D28/比赛参数!D26</f>
        <v/>
      </c>
      <c r="T32" s="272">
        <f>比赛参数!E28/比赛参数!E26</f>
        <v/>
      </c>
      <c r="U32" s="272">
        <f>比赛参数!F28/比赛参数!F26</f>
        <v/>
      </c>
      <c r="V32" s="272">
        <f>比赛参数!G28/比赛参数!G26</f>
        <v/>
      </c>
      <c r="W32" s="272">
        <f>AVERAGE(S32:V32)</f>
        <v/>
      </c>
    </row>
    <row customHeight="1" ht="24" r="33" s="353">
      <c r="B33" s="392" t="n"/>
      <c r="C33" s="453" t="n"/>
      <c r="D33" s="409" t="inlineStr">
        <is>
          <t>本期采购</t>
        </is>
      </c>
      <c r="E33" s="273" t="n"/>
      <c r="F33" s="300" t="n"/>
      <c r="G33" s="101" t="n"/>
      <c r="H33" s="101" t="n"/>
      <c r="I33" s="101" t="n"/>
      <c r="J33" s="101" t="n"/>
      <c r="K33" s="101" t="n"/>
      <c r="L33" s="101" t="n"/>
      <c r="M33" s="101" t="n"/>
      <c r="N33" s="434" t="n"/>
      <c r="O33" s="430" t="n"/>
    </row>
    <row customHeight="1" ht="12" r="34" s="353">
      <c r="B34" s="392" t="n"/>
      <c r="C34" s="453" t="n"/>
      <c r="D34" s="409" t="inlineStr">
        <is>
          <t>MIN</t>
        </is>
      </c>
      <c r="E34" s="273" t="n"/>
      <c r="F34" s="419">
        <f>IF((F31-E35)&gt;0,(F31-E35)/比赛参数!$D$41,0)</f>
        <v/>
      </c>
      <c r="G34" s="134">
        <f>IF((G31-F35)&gt;0,(G31-F35)/比赛参数!$D$41,0)</f>
        <v/>
      </c>
      <c r="H34" s="134">
        <f>IF((H31-G35)&gt;0,(H31-G35)/比赛参数!$D$41,0)</f>
        <v/>
      </c>
      <c r="I34" s="134">
        <f>IF((I31-H35)&gt;0,(I31-H35)/比赛参数!$D$41,0)</f>
        <v/>
      </c>
      <c r="J34" s="134">
        <f>IF((J31-I35)&gt;0,(J31-I35)/比赛参数!$D$41,0)</f>
        <v/>
      </c>
      <c r="K34" s="134">
        <f>IF((K31-J35)&gt;0,(K31-J35)/比赛参数!$D$41,0)</f>
        <v/>
      </c>
      <c r="L34" s="134">
        <f>IF((L31-K35)&gt;0,(L31-K35)/比赛参数!$D$41,0)</f>
        <v/>
      </c>
      <c r="M34" s="134">
        <f>IF((M31-L35)&gt;0,(M31-L35)/比赛参数!$D$41,0)</f>
        <v/>
      </c>
      <c r="N34" s="440">
        <f>IF((N31-M35)&gt;0,(N31-M35)/比赛参数!$D$41,0)</f>
        <v/>
      </c>
      <c r="O34" s="430" t="n"/>
    </row>
    <row customHeight="1" ht="20.1" r="35" s="353">
      <c r="B35" s="392" t="n"/>
      <c r="C35" s="453" t="n"/>
      <c r="D35" s="402" t="inlineStr">
        <is>
          <t>期末库存</t>
        </is>
      </c>
      <c r="E35" s="420" t="n"/>
      <c r="F35" s="421">
        <f>F33+E35-F31</f>
        <v/>
      </c>
      <c r="G35" s="400">
        <f>G33+F35-G31</f>
        <v/>
      </c>
      <c r="H35" s="400">
        <f>H33+G35-H31</f>
        <v/>
      </c>
      <c r="I35" s="400">
        <f>I33+H35-I31</f>
        <v/>
      </c>
      <c r="J35" s="400">
        <f>J33+I35-J31</f>
        <v/>
      </c>
      <c r="K35" s="400">
        <f>K33+J35-K31</f>
        <v/>
      </c>
      <c r="L35" s="400">
        <f>L33+K35-L31</f>
        <v/>
      </c>
      <c r="M35" s="400">
        <f>M33+L35-M31</f>
        <v/>
      </c>
      <c r="N35" s="412">
        <f>N33+M35-N31</f>
        <v/>
      </c>
      <c r="O35" s="430" t="n"/>
    </row>
    <row customHeight="1" ht="9" r="36" s="353">
      <c r="B36" s="392" t="n"/>
      <c r="C36" s="453" t="n"/>
      <c r="D36" s="215" t="n"/>
      <c r="E36" s="215" t="n"/>
      <c r="F36" s="215" t="n"/>
      <c r="G36" s="215" t="n"/>
      <c r="H36" s="215" t="n"/>
      <c r="I36" s="215" t="n"/>
      <c r="J36" s="215" t="n"/>
      <c r="K36" s="215" t="n"/>
      <c r="L36" s="215" t="n"/>
      <c r="M36" s="215" t="n"/>
      <c r="N36" s="441" t="n"/>
      <c r="O36" s="430" t="n"/>
    </row>
    <row customHeight="1" ht="24" r="37" s="353">
      <c r="B37" s="392" t="n"/>
      <c r="C37" s="454" t="n"/>
      <c r="D37" s="402" t="inlineStr">
        <is>
          <t>原材料优惠</t>
        </is>
      </c>
      <c r="E37" s="424" t="n"/>
      <c r="F37" s="425">
        <f>IF(F33&gt;=比赛参数!$D$36,IF(F33&gt;=比赛参数!$D$35,IF(F33&gt;=比赛参数!$D$34,F33*(1-比赛参数!$E$34),F33*(1-比赛参数!$E$35)),F33*(1-比赛参数!$E$36)),0)</f>
        <v/>
      </c>
      <c r="G37" s="425">
        <f>IF(G33&gt;=比赛参数!$D$36,IF(G33&gt;=比赛参数!$D$35,IF(G33&gt;=比赛参数!$D$34,G33*(1-比赛参数!$E$34),G33*(1-比赛参数!$E$35)),G33*(1-比赛参数!$E$36)),0)</f>
        <v/>
      </c>
      <c r="H37" s="425">
        <f>IF(H33&gt;=比赛参数!$D$36,IF(H33&gt;=比赛参数!$D$35,IF(H33&gt;=比赛参数!$D$34,H33*(1-比赛参数!$E$34),H33*(1-比赛参数!$E$35)),H33*(1-比赛参数!$E$36)),0)</f>
        <v/>
      </c>
      <c r="I37" s="425">
        <f>IF(I33&gt;=比赛参数!$D$36,IF(I33&gt;=比赛参数!$D$35,IF(I33&gt;=比赛参数!$D$34,I33*(1-比赛参数!$E$34),I33*(1-比赛参数!$E$35)),I33*(1-比赛参数!$E$36)),0)</f>
        <v/>
      </c>
      <c r="J37" s="425">
        <f>IF(J33&gt;=比赛参数!$D$36,IF(J33&gt;=比赛参数!$D$35,IF(J33&gt;=比赛参数!$D$34,J33*(1-比赛参数!$E$34),J33*(1-比赛参数!$E$35)),J33*(1-比赛参数!$E$36)),0)</f>
        <v/>
      </c>
      <c r="K37" s="425">
        <f>IF(K33&gt;=比赛参数!$D$36,IF(K33&gt;=比赛参数!$D$35,IF(K33&gt;=比赛参数!$D$34,K33*(1-比赛参数!$E$34),K33*(1-比赛参数!$E$35)),K33*(1-比赛参数!$E$36)),0)</f>
        <v/>
      </c>
      <c r="L37" s="425">
        <f>IF(L33&gt;=比赛参数!$D$36,IF(L33&gt;=比赛参数!$D$35,IF(L33&gt;=比赛参数!$D$34,L33*(1-比赛参数!$E$34),L33*(1-比赛参数!$E$35)),L33*(1-比赛参数!$E$36)),0)</f>
        <v/>
      </c>
      <c r="M37" s="425" t="n"/>
      <c r="N37" s="442" t="n"/>
      <c r="O37" s="430" t="n"/>
      <c r="Q37" s="396">
        <f>F37+G37+H37+I37+J37+K37+L37+M37</f>
        <v/>
      </c>
    </row>
    <row customHeight="1" ht="24" r="38" s="353">
      <c r="B38" s="392" t="n"/>
      <c r="O38" s="430" t="n"/>
      <c r="Q38" s="396" t="n">
        <v>435600</v>
      </c>
    </row>
    <row customHeight="1" ht="24" r="39" s="353">
      <c r="B39" s="392" t="n"/>
      <c r="C39" s="21" t="inlineStr">
        <is>
          <t>研发</t>
        </is>
      </c>
      <c r="D39" s="431" t="inlineStr">
        <is>
          <t>A产品</t>
        </is>
      </c>
      <c r="E39" s="432">
        <f>比赛参数!D52</f>
        <v/>
      </c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433" t="n"/>
      <c r="O39" s="430" t="n"/>
    </row>
    <row customHeight="1" ht="24" r="40" s="353">
      <c r="B40" s="392" t="n"/>
      <c r="C40" s="449" t="n"/>
      <c r="D40" s="294" t="inlineStr">
        <is>
          <t>B产品</t>
        </is>
      </c>
      <c r="E40" s="406">
        <f>比赛参数!D53</f>
        <v/>
      </c>
      <c r="F40" s="101" t="n"/>
      <c r="G40" s="101" t="n"/>
      <c r="H40" s="101" t="n"/>
      <c r="I40" s="101" t="n"/>
      <c r="J40" s="101" t="n"/>
      <c r="K40" s="101" t="n"/>
      <c r="L40" s="101" t="n"/>
      <c r="M40" s="101" t="n"/>
      <c r="N40" s="434" t="n"/>
      <c r="O40" s="430" t="n"/>
    </row>
    <row customHeight="1" ht="24" r="41" s="353">
      <c r="B41" s="392" t="n"/>
      <c r="C41" s="449" t="n"/>
      <c r="D41" s="294" t="inlineStr">
        <is>
          <t>C产品</t>
        </is>
      </c>
      <c r="E41" s="406" t="n"/>
      <c r="F41" s="101" t="n"/>
      <c r="G41" s="101" t="n"/>
      <c r="H41" s="101" t="n"/>
      <c r="I41" s="101" t="n"/>
      <c r="J41" s="101" t="n"/>
      <c r="K41" s="101" t="n"/>
      <c r="L41" s="101" t="n"/>
      <c r="M41" s="101" t="n"/>
      <c r="N41" s="434" t="n"/>
      <c r="O41" s="430" t="n"/>
    </row>
    <row customHeight="1" ht="19.5" r="42" s="353">
      <c r="B42" s="392" t="n"/>
      <c r="C42" s="449" t="n"/>
      <c r="D42" s="294" t="inlineStr">
        <is>
          <t>D产品</t>
        </is>
      </c>
      <c r="E42" s="406" t="n"/>
      <c r="F42" s="101" t="n"/>
      <c r="G42" s="101" t="n"/>
      <c r="H42" s="101" t="n"/>
      <c r="I42" s="101" t="n"/>
      <c r="J42" s="101" t="n"/>
      <c r="K42" s="101" t="n"/>
      <c r="L42" s="101" t="n"/>
      <c r="M42" s="101" t="n"/>
      <c r="N42" s="434" t="n"/>
      <c r="O42" s="430" t="n"/>
    </row>
    <row customHeight="1" ht="19.5" r="43" s="353">
      <c r="B43" s="392" t="n"/>
      <c r="C43" s="448" t="n"/>
      <c r="D43" s="400" t="inlineStr">
        <is>
          <t>研发合计</t>
        </is>
      </c>
      <c r="E43" s="412" t="n"/>
      <c r="F43" s="402">
        <f>SUM(F39:F42)</f>
        <v/>
      </c>
      <c r="G43" s="402">
        <f>SUM(G39:G42)</f>
        <v/>
      </c>
      <c r="H43" s="402">
        <f>SUM(H39:H42)</f>
        <v/>
      </c>
      <c r="I43" s="402">
        <f>SUM(I39:I42)</f>
        <v/>
      </c>
      <c r="J43" s="402">
        <f>SUM(J39:J42)</f>
        <v/>
      </c>
      <c r="K43" s="402">
        <f>SUM(K39:K42)</f>
        <v/>
      </c>
      <c r="L43" s="402">
        <f>SUM(L39:L42)</f>
        <v/>
      </c>
      <c r="M43" s="402">
        <f>SUM(M39:M42)</f>
        <v/>
      </c>
      <c r="N43" s="438">
        <f>SUM(N39:N42)</f>
        <v/>
      </c>
      <c r="O43" s="430" t="n"/>
    </row>
    <row customHeight="1" ht="19.5" r="44" s="353">
      <c r="B44" s="392" t="n"/>
      <c r="C44" s="396" t="n"/>
      <c r="D44" s="396" t="n"/>
      <c r="E44" s="396" t="n"/>
      <c r="F44" s="396" t="n"/>
      <c r="G44" s="396" t="n"/>
      <c r="H44" s="396" t="n"/>
      <c r="I44" s="396" t="n"/>
      <c r="J44" s="396" t="n"/>
      <c r="K44" s="396" t="n"/>
      <c r="L44" s="396" t="n"/>
      <c r="M44" s="396" t="n"/>
      <c r="N44" s="396" t="n"/>
      <c r="O44" s="430" t="n"/>
    </row>
    <row customHeight="1" ht="19.5" r="45" s="353">
      <c r="B45" s="392" t="n"/>
      <c r="C45" s="396" t="n"/>
      <c r="D45" s="426" t="inlineStr">
        <is>
          <t>累计研发</t>
        </is>
      </c>
      <c r="E45" s="396" t="n"/>
      <c r="F45" s="426" t="inlineStr">
        <is>
          <t>研发费用</t>
        </is>
      </c>
      <c r="G45" s="195" t="inlineStr">
        <is>
          <t>等级1</t>
        </is>
      </c>
      <c r="H45" s="196" t="inlineStr">
        <is>
          <t>等级2</t>
        </is>
      </c>
      <c r="I45" s="196" t="inlineStr">
        <is>
          <t>等级3</t>
        </is>
      </c>
      <c r="J45" s="196" t="inlineStr">
        <is>
          <t>等级4</t>
        </is>
      </c>
      <c r="K45" s="196" t="inlineStr">
        <is>
          <t>等级5</t>
        </is>
      </c>
      <c r="L45" s="396" t="n"/>
      <c r="M45" s="396" t="n"/>
      <c r="N45" s="396" t="n"/>
      <c r="O45" s="430" t="n"/>
    </row>
    <row customHeight="1" ht="19.5" r="46" s="353">
      <c r="B46" s="392" t="n"/>
      <c r="C46" s="396" t="n"/>
      <c r="D46" s="294">
        <f>SUM(E39:N39)</f>
        <v/>
      </c>
      <c r="E46" s="396" t="n"/>
      <c r="F46" s="11" t="inlineStr">
        <is>
          <t>产品A</t>
        </is>
      </c>
      <c r="G46" s="294">
        <f>比赛参数!D52</f>
        <v/>
      </c>
      <c r="H46" s="294">
        <f>比赛参数!E52</f>
        <v/>
      </c>
      <c r="I46" s="294">
        <f>比赛参数!F52</f>
        <v/>
      </c>
      <c r="J46" s="294">
        <f>比赛参数!G52</f>
        <v/>
      </c>
      <c r="K46" s="294">
        <f>比赛参数!H52</f>
        <v/>
      </c>
      <c r="L46" s="396" t="n"/>
      <c r="M46" s="396" t="n"/>
      <c r="N46" s="396" t="n"/>
      <c r="O46" s="430" t="n"/>
    </row>
    <row customHeight="1" ht="19.5" r="47" s="353">
      <c r="B47" s="392" t="n"/>
      <c r="C47" s="396" t="n"/>
      <c r="D47" s="294">
        <f>SUM(E40:N40)</f>
        <v/>
      </c>
      <c r="E47" s="396" t="n"/>
      <c r="F47" s="11" t="inlineStr">
        <is>
          <t>产品B</t>
        </is>
      </c>
      <c r="G47" s="294">
        <f>比赛参数!D53</f>
        <v/>
      </c>
      <c r="H47" s="294">
        <f>比赛参数!E53</f>
        <v/>
      </c>
      <c r="I47" s="294">
        <f>比赛参数!F53</f>
        <v/>
      </c>
      <c r="J47" s="294">
        <f>比赛参数!G53</f>
        <v/>
      </c>
      <c r="K47" s="294">
        <f>比赛参数!H53</f>
        <v/>
      </c>
      <c r="L47" s="396" t="n"/>
      <c r="M47" s="396" t="n"/>
      <c r="N47" s="396" t="n"/>
      <c r="O47" s="430" t="n"/>
    </row>
    <row customHeight="1" ht="19.5" r="48" s="353">
      <c r="B48" s="392" t="n"/>
      <c r="C48" s="396" t="n"/>
      <c r="D48" s="294">
        <f>SUM(E41:N41)</f>
        <v/>
      </c>
      <c r="E48" s="396" t="n"/>
      <c r="F48" s="11" t="inlineStr">
        <is>
          <t>产品C</t>
        </is>
      </c>
      <c r="G48" s="294">
        <f>比赛参数!D54</f>
        <v/>
      </c>
      <c r="H48" s="294">
        <f>比赛参数!E54</f>
        <v/>
      </c>
      <c r="I48" s="294">
        <f>比赛参数!F54</f>
        <v/>
      </c>
      <c r="J48" s="294">
        <f>比赛参数!G54</f>
        <v/>
      </c>
      <c r="K48" s="294">
        <f>比赛参数!H54</f>
        <v/>
      </c>
      <c r="L48" s="396" t="n"/>
      <c r="M48" s="396" t="n"/>
      <c r="N48" s="396" t="n"/>
      <c r="O48" s="430" t="n"/>
    </row>
    <row customHeight="1" ht="19.5" r="49" s="353">
      <c r="B49" s="392" t="n"/>
      <c r="C49" s="396" t="n"/>
      <c r="D49" s="294">
        <f>SUM(E42:N42)</f>
        <v/>
      </c>
      <c r="E49" s="396" t="n"/>
      <c r="F49" s="11" t="inlineStr">
        <is>
          <t>产品D</t>
        </is>
      </c>
      <c r="G49" s="294">
        <f>比赛参数!D55</f>
        <v/>
      </c>
      <c r="H49" s="294">
        <f>比赛参数!E55</f>
        <v/>
      </c>
      <c r="I49" s="294">
        <f>比赛参数!F55</f>
        <v/>
      </c>
      <c r="J49" s="294">
        <f>比赛参数!G55</f>
        <v/>
      </c>
      <c r="K49" s="294">
        <f>比赛参数!H55</f>
        <v/>
      </c>
      <c r="L49" s="396" t="n"/>
      <c r="M49" s="396" t="n"/>
      <c r="N49" s="396" t="n"/>
      <c r="O49" s="430" t="n"/>
    </row>
    <row customHeight="1" ht="19.5" r="50" s="353">
      <c r="B50" s="427" t="n"/>
      <c r="C50" s="428" t="n"/>
      <c r="D50" s="428" t="n"/>
      <c r="E50" s="428" t="n"/>
      <c r="F50" s="428" t="n"/>
      <c r="G50" s="428" t="n"/>
      <c r="H50" s="428" t="n"/>
      <c r="I50" s="428" t="n"/>
      <c r="J50" s="428" t="n"/>
      <c r="K50" s="428" t="n"/>
      <c r="L50" s="428" t="n"/>
      <c r="M50" s="428" t="n"/>
      <c r="N50" s="428" t="n"/>
      <c r="O50" s="443" t="n"/>
    </row>
    <row customHeight="1" ht="19.5" r="51" s="353"/>
    <row customHeight="1" ht="19.5" r="52" s="353"/>
  </sheetData>
  <mergeCells count="5">
    <mergeCell ref="B2:O2"/>
    <mergeCell ref="C6:C7"/>
    <mergeCell ref="C9:C15"/>
    <mergeCell ref="C30:C37"/>
    <mergeCell ref="C39:C43"/>
  </mergeCells>
  <pageMargins bottom="1" footer="0.5" header="0.5" left="0.75" right="0.75" top="1"/>
  <pageSetup horizontalDpi="300" orientation="portrait" paperSize="9" verticalDpi="30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第十五期!AF76</f>
        <v/>
      </c>
      <c r="BT7" s="218">
        <f>第十五期!AF77</f>
        <v/>
      </c>
      <c r="BU7" s="218">
        <f>第十五期!AF78</f>
        <v/>
      </c>
      <c r="BV7" s="218">
        <f>第十五期!AF79</f>
        <v/>
      </c>
      <c r="BW7" s="467">
        <f>第十五期!$AF$80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第十五期!$AG$76</f>
        <v/>
      </c>
      <c r="BT8" s="218">
        <f>第十五期!$AG$77</f>
        <v/>
      </c>
      <c r="BU8" s="218">
        <f>第十五期!$AG$78</f>
        <v/>
      </c>
      <c r="BV8" s="218">
        <f>第十五期!$AG$79</f>
        <v/>
      </c>
      <c r="BW8" s="467">
        <f>第十五期!$AG$80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第十五期!DB56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第十五期!$AH$76</f>
        <v/>
      </c>
      <c r="BT9" s="218">
        <f>第十五期!$AH$77</f>
        <v/>
      </c>
      <c r="BU9" s="218">
        <f>第十五期!$AH$78</f>
        <v/>
      </c>
      <c r="BV9" s="218">
        <f>第十五期!$AH$79</f>
        <v/>
      </c>
      <c r="BW9" s="467">
        <f>第十五期!$AH$80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第十五期!DB57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第十五期!$AI$76</f>
        <v/>
      </c>
      <c r="BT10" s="218">
        <f>第十五期!$AI$77</f>
        <v/>
      </c>
      <c r="BU10" s="218">
        <f>第十五期!$AI$78</f>
        <v/>
      </c>
      <c r="BV10" s="218">
        <f>第十五期!$AI$79</f>
        <v/>
      </c>
      <c r="BW10" s="467">
        <f>第十五期!$AI$80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第十五期!DB58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第十五期!$AJ$76</f>
        <v/>
      </c>
      <c r="BT11" s="467">
        <f>第十五期!$AJ$77</f>
        <v/>
      </c>
      <c r="BU11" s="467">
        <f>第十五期!$AJ$78</f>
        <v/>
      </c>
      <c r="BV11" s="467">
        <f>第十五期!$AJ$79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第十五期!DB59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第十五期!BU86</f>
        <v/>
      </c>
      <c r="AG13" s="135" t="inlineStr">
        <is>
          <t>售前现金</t>
        </is>
      </c>
      <c r="AH13" s="473">
        <f>第十五期!BV76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第十五期!BW92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第十五期!K12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第十五期!Y88</f>
        <v/>
      </c>
      <c r="BT14" s="218">
        <f>第十五期!Y89</f>
        <v/>
      </c>
      <c r="BU14" s="218">
        <f>第十五期!Y90</f>
        <v/>
      </c>
      <c r="BV14" s="218">
        <f>第十五期!Y91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AF14/(Y18+第十五期!K8-AA18)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第十五期!K16*0.5-第十五期!K14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第十五期!Z88</f>
        <v/>
      </c>
      <c r="BT15" s="218">
        <f>第十五期!Z89</f>
        <v/>
      </c>
      <c r="BU15" s="218">
        <f>第十五期!Z90</f>
        <v/>
      </c>
      <c r="BV15" s="218">
        <f>第十五期!Z91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第十五期!DM60</f>
        <v/>
      </c>
      <c r="Z16" s="92" t="inlineStr">
        <is>
          <t>生产成本</t>
        </is>
      </c>
      <c r="AA16" s="485">
        <f>AH20+Y16+第十五期!K9*比赛参数!D30*比赛参数!F30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第十五期!AA88</f>
        <v/>
      </c>
      <c r="BT16" s="218">
        <f>第十五期!AA89</f>
        <v/>
      </c>
      <c r="BU16" s="218">
        <f>第十五期!AA90</f>
        <v/>
      </c>
      <c r="BV16" s="218">
        <f>第十五期!AA91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第十五期!AB88</f>
        <v/>
      </c>
      <c r="BT17" s="218">
        <f>第十五期!AB89</f>
        <v/>
      </c>
      <c r="BU17" s="218">
        <f>第十五期!AB90</f>
        <v/>
      </c>
      <c r="BV17" s="218">
        <f>第十五期!AB91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第十五期!K8*比赛参数!D57</f>
        <v/>
      </c>
      <c r="Z19" s="104" t="inlineStr">
        <is>
          <t>Min</t>
        </is>
      </c>
      <c r="AA19" s="134">
        <f>第十五期!K8*比赛参数!D60</f>
        <v/>
      </c>
      <c r="AB19" s="104" t="inlineStr">
        <is>
          <t>Min</t>
        </is>
      </c>
      <c r="AC19" s="495">
        <f>IF((AC21-第十五期!K10)/比赛参数!D41&gt;0,(AC21-第十五期!K10)/比赛参数!D41,0)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IF((第十五期!BW92-第十五期!BS87)&gt;0,第十五期!BW92-第十五期!BS87,0)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第十五期!$CX$68</f>
        <v/>
      </c>
      <c r="CD19" s="497">
        <f>第十五期!$CX$69</f>
        <v/>
      </c>
      <c r="CE19" s="497">
        <f>第十五期!$CX$70</f>
        <v/>
      </c>
      <c r="CF19" s="497">
        <f>第十五期!$CX$71</f>
        <v/>
      </c>
      <c r="CG19" s="396" t="n"/>
      <c r="CH19" s="498" t="n"/>
      <c r="CI19" s="499" t="inlineStr">
        <is>
          <t>市场1</t>
        </is>
      </c>
      <c r="CJ19" s="497">
        <f>第十五期!$CX$50</f>
        <v/>
      </c>
      <c r="CK19" s="497">
        <f>第十五期!$CX$51</f>
        <v/>
      </c>
      <c r="CL19" s="497">
        <f>第十五期!$CX$52</f>
        <v/>
      </c>
      <c r="CM19" s="497">
        <f>第十五期!$CX$53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第十五期!K8+第十五期!Y18*比赛参数!D59-第十五期!AA18</f>
        <v/>
      </c>
      <c r="Z20" s="148" t="inlineStr">
        <is>
          <t>现有机器数</t>
        </is>
      </c>
      <c r="AA20" s="272">
        <f>第十五期!K9</f>
        <v/>
      </c>
      <c r="AB20" s="148" t="inlineStr">
        <is>
          <t>可用原材料</t>
        </is>
      </c>
      <c r="AC20" s="484">
        <f>AC18*比赛参数!D41+第十五期!K10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第十五期!BS62+第十五期!BS71</f>
        <v/>
      </c>
      <c r="AI20" s="73" t="inlineStr">
        <is>
          <t>期末现金</t>
        </is>
      </c>
      <c r="AJ20" s="484">
        <f>第十五期!BV90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第十五期!Y9</f>
        <v/>
      </c>
      <c r="BT20" s="218">
        <f>第十五期!Z9</f>
        <v/>
      </c>
      <c r="BU20" s="218">
        <f>第十五期!AA9</f>
        <v/>
      </c>
      <c r="BV20" s="218">
        <f>第十五期!AB9</f>
        <v/>
      </c>
      <c r="BW20" s="467">
        <f>第十五期!AJ34</f>
        <v/>
      </c>
      <c r="BX20" s="215" t="n"/>
      <c r="CA20" s="213" t="n"/>
      <c r="CB20" s="196" t="inlineStr">
        <is>
          <t>市场2</t>
        </is>
      </c>
      <c r="CC20" s="497">
        <f>第十五期!$CY$68</f>
        <v/>
      </c>
      <c r="CD20" s="497">
        <f>第十五期!$CY$69</f>
        <v/>
      </c>
      <c r="CE20" s="497">
        <f>第十五期!$CY$70</f>
        <v/>
      </c>
      <c r="CF20" s="497">
        <f>第十五期!$CY$71</f>
        <v/>
      </c>
      <c r="CG20" s="396" t="n"/>
      <c r="CH20" s="498" t="n"/>
      <c r="CI20" s="502" t="inlineStr">
        <is>
          <t>市场2</t>
        </is>
      </c>
      <c r="CJ20" s="497">
        <f>第十五期!$CY$50</f>
        <v/>
      </c>
      <c r="CK20" s="497">
        <f>第十五期!$CY$51</f>
        <v/>
      </c>
      <c r="CL20" s="497">
        <f>第十五期!$CY$52</f>
        <v/>
      </c>
      <c r="CM20" s="497">
        <f>第十五期!$CY$53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第十五期!Y10</f>
        <v/>
      </c>
      <c r="BT21" s="218">
        <f>第十五期!Z10</f>
        <v/>
      </c>
      <c r="BU21" s="218">
        <f>第十五期!AA10</f>
        <v/>
      </c>
      <c r="BV21" s="218">
        <f>第十五期!AB10</f>
        <v/>
      </c>
      <c r="BW21" s="467">
        <f>第十五期!AJ35</f>
        <v/>
      </c>
      <c r="BX21" s="215" t="n"/>
      <c r="CA21" s="213" t="n"/>
      <c r="CB21" s="196" t="inlineStr">
        <is>
          <t>市场3</t>
        </is>
      </c>
      <c r="CC21" s="497">
        <f>第十五期!$CZ$68</f>
        <v/>
      </c>
      <c r="CD21" s="497">
        <f>第十五期!$CZ$69</f>
        <v/>
      </c>
      <c r="CE21" s="497">
        <f>第十五期!$CZ$70</f>
        <v/>
      </c>
      <c r="CF21" s="497">
        <f>第十五期!$CZ$71</f>
        <v/>
      </c>
      <c r="CG21" s="396" t="n"/>
      <c r="CH21" s="498" t="n"/>
      <c r="CI21" s="502" t="inlineStr">
        <is>
          <t>市场3</t>
        </is>
      </c>
      <c r="CJ21" s="497">
        <f>第十五期!$CZ$50</f>
        <v/>
      </c>
      <c r="CK21" s="497">
        <f>第十五期!$CZ$51</f>
        <v/>
      </c>
      <c r="CL21" s="497">
        <f>第十五期!$CZ$52</f>
        <v/>
      </c>
      <c r="CM21" s="497">
        <f>第十五期!$CZ$53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第十五期!Y11</f>
        <v/>
      </c>
      <c r="BT22" s="218">
        <f>第十五期!Z11</f>
        <v/>
      </c>
      <c r="BU22" s="218">
        <f>第十五期!AA11</f>
        <v/>
      </c>
      <c r="BV22" s="218">
        <f>第十五期!AB11</f>
        <v/>
      </c>
      <c r="BW22" s="467">
        <f>第十五期!AJ36</f>
        <v/>
      </c>
      <c r="BX22" s="215" t="n"/>
      <c r="CA22" s="213" t="n"/>
      <c r="CB22" s="196" t="inlineStr">
        <is>
          <t>市场4</t>
        </is>
      </c>
      <c r="CC22" s="497">
        <f>第十五期!$DA$68</f>
        <v/>
      </c>
      <c r="CD22" s="497">
        <f>第十五期!$DA$69</f>
        <v/>
      </c>
      <c r="CE22" s="497">
        <f>第十五期!$DA$70</f>
        <v/>
      </c>
      <c r="CF22" s="497">
        <f>第十五期!$DA$71</f>
        <v/>
      </c>
      <c r="CG22" s="396" t="n"/>
      <c r="CH22" s="498" t="n"/>
      <c r="CI22" s="502" t="inlineStr">
        <is>
          <t>市场4</t>
        </is>
      </c>
      <c r="CJ22" s="497">
        <f>第十五期!$DA$50</f>
        <v/>
      </c>
      <c r="CK22" s="497">
        <f>第十五期!$DA$51</f>
        <v/>
      </c>
      <c r="CL22" s="497">
        <f>第十五期!$DA$52</f>
        <v/>
      </c>
      <c r="CM22" s="497">
        <f>第十五期!$DA$53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第十五期!Y12</f>
        <v/>
      </c>
      <c r="BT23" s="218">
        <f>第十五期!Z12</f>
        <v/>
      </c>
      <c r="BU23" s="218">
        <f>第十五期!AA12</f>
        <v/>
      </c>
      <c r="BV23" s="218">
        <f>第十五期!AB12</f>
        <v/>
      </c>
      <c r="BW23" s="467">
        <f>第十五期!AJ37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第十五期!BV57-第十五期!BV76</f>
        <v/>
      </c>
      <c r="AJ26" s="294">
        <f>第十五期!K9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第十五期!DB50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第十五期!Y18</f>
        <v/>
      </c>
      <c r="BT26" s="218">
        <f>第十五期!AA18</f>
        <v/>
      </c>
      <c r="BU26" s="218">
        <f>第十五期!AF18</f>
        <v/>
      </c>
      <c r="BV26" s="511">
        <f>第十五期!AC18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第十五期!DB51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第十五期!DB52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第十五期!DB53</f>
        <v/>
      </c>
      <c r="BQ29" s="507" t="n"/>
      <c r="BS29" s="511">
        <f>第十五期!AH14</f>
        <v/>
      </c>
      <c r="BT29" s="511">
        <f>第十五期!AH15</f>
        <v/>
      </c>
      <c r="BU29" s="218">
        <f>第十五期!AF20</f>
        <v/>
      </c>
      <c r="BV29" s="511">
        <f>第十五期!AJ18</f>
        <v/>
      </c>
      <c r="BW29" s="218">
        <f>第十五期!AH18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INT(第十五期!DV26)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INT(第十五期!DV27)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INT(第十五期!DV28)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INT(第十五期!DV29)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第十五期!DG56*第十五期!DG50+第十五期!DG64*第十五期!Y88</f>
        <v/>
      </c>
      <c r="CD38" s="272">
        <f>第十五期!DH56*第十五期!DH50+第十五期!DH64*第十五期!Z88</f>
        <v/>
      </c>
      <c r="CE38" s="272">
        <f>第十五期!DI56*第十五期!DI50+第十五期!DI64*第十五期!AA88</f>
        <v/>
      </c>
      <c r="CF38" s="272">
        <f>第十五期!DJ56*第十五期!DJ50+第十五期!DJ64*第十五期!AB88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第十五期!DG57*第十五期!DG51+第十五期!DG65*第十五期!Y89</f>
        <v/>
      </c>
      <c r="CD39" s="272">
        <f>第十五期!DH57*第十五期!DH51+第十五期!DH65*第十五期!Z89</f>
        <v/>
      </c>
      <c r="CE39" s="272">
        <f>第十五期!DI57*第十五期!DI51+第十五期!DI65*第十五期!AA89</f>
        <v/>
      </c>
      <c r="CF39" s="272">
        <f>第十五期!DJ57*第十五期!DJ51+第十五期!DJ65*第十五期!AB89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第十五期!DG58*第十五期!DG52+第十五期!DG66*第十五期!Y90</f>
        <v/>
      </c>
      <c r="CD40" s="272">
        <f>第十五期!DH58*第十五期!DH52+第十五期!DH66*第十五期!Z90</f>
        <v/>
      </c>
      <c r="CE40" s="272">
        <f>第十五期!DI58*第十五期!DI52+第十五期!DI66*第十五期!AA90</f>
        <v/>
      </c>
      <c r="CF40" s="272">
        <f>第十五期!DJ58*第十五期!DJ52+第十五期!DJ66*第十五期!AB90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第十五期!DG59*第十五期!DG53+第十五期!DG67*第十五期!Y91</f>
        <v/>
      </c>
      <c r="CD41" s="272">
        <f>第十五期!DH59*第十五期!DH53+第十五期!DH67*第十五期!Z91</f>
        <v/>
      </c>
      <c r="CE41" s="272">
        <f>第十五期!DI59*第十五期!DI53+第十五期!DI67*第十五期!AA91</f>
        <v/>
      </c>
      <c r="CF41" s="272">
        <f>第十五期!DJ59*第十五期!DJ53+第十五期!DJ67*第十五期!AB91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第十五期!Y9*第十五期!CQ62*比赛参数!D65</f>
        <v/>
      </c>
      <c r="CR50" s="294">
        <f>第十五期!Z9*第十五期!CR62*比赛参数!E65</f>
        <v/>
      </c>
      <c r="CS50" s="294">
        <f>第十五期!AA9*第十五期!CS62*比赛参数!F65</f>
        <v/>
      </c>
      <c r="CT50" s="294">
        <f>第十五期!AB9*第十五期!CT62*比赛参数!G65</f>
        <v/>
      </c>
      <c r="CU50" s="294">
        <f>IF(第十五期!AC9&gt;0,SUM(CQ50:CT50)/第十五期!AC9,0)</f>
        <v/>
      </c>
      <c r="CW50" s="11" t="inlineStr">
        <is>
          <t>A产品</t>
        </is>
      </c>
      <c r="CX50" s="525">
        <f>IF(第十五期!$CU$50*第十五期!CQ93&gt;0,第十五期!$CU$50+第十五期!CQ68+第十五期!CQ93+第十五期!CQ74,0)</f>
        <v/>
      </c>
      <c r="CY50" s="525">
        <f>IF(第十五期!$CU$50*第十五期!CR93&gt;0,第十五期!$CU$50+第十五期!CR68+第十五期!CR93+第十五期!CR74,0)</f>
        <v/>
      </c>
      <c r="CZ50" s="525">
        <f>IF(第十五期!$CU$50*第十五期!CS93&gt;0,第十五期!$CU$50+第十五期!CS68+第十五期!CS93+第十五期!CS74,0)</f>
        <v/>
      </c>
      <c r="DA50" s="525">
        <f>IF(第十五期!$CU$50*第十五期!CT93&gt;0,第十五期!$CU$50+第十五期!CT68+第十五期!CT93+第十五期!CT74,0)</f>
        <v/>
      </c>
      <c r="DB50" s="525">
        <f>AVERAGE(CX50:DA50)</f>
        <v/>
      </c>
      <c r="DF50" s="294" t="inlineStr">
        <is>
          <t>市场1</t>
        </is>
      </c>
      <c r="DG50" s="247">
        <f>IF(第十五期!Y88&gt;0,1,0)</f>
        <v/>
      </c>
      <c r="DH50" s="247">
        <f>IF(第十五期!Z88&gt;0,1,0)</f>
        <v/>
      </c>
      <c r="DI50" s="247">
        <f>IF(第十五期!AA88&gt;0,1,0)</f>
        <v/>
      </c>
      <c r="DJ50" s="247">
        <f>IF(第十五期!AB88&gt;0,1,0)</f>
        <v/>
      </c>
      <c r="DL50" s="247" t="inlineStr">
        <is>
          <t>产品A</t>
        </is>
      </c>
      <c r="DM50" s="248">
        <f>IF(第十五期!Y9+第十五期!Z9&gt;0,1,0)</f>
        <v/>
      </c>
      <c r="DN50" s="248">
        <f>IF(第十五期!AA9+第十五期!AB9&gt;0,1,0)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第十五期!Y10*第十五期!CQ63*比赛参数!D65</f>
        <v/>
      </c>
      <c r="CR51" s="294">
        <f>第十五期!Z10*第十五期!CR63*比赛参数!E65</f>
        <v/>
      </c>
      <c r="CS51" s="294">
        <f>第十五期!AA10*第十五期!CS63*比赛参数!F65</f>
        <v/>
      </c>
      <c r="CT51" s="294">
        <f>第十五期!AB10*第十五期!CT63*比赛参数!G65</f>
        <v/>
      </c>
      <c r="CU51" s="294">
        <f>IF(第十五期!AC10&gt;0,SUM(CQ51:CT51)/第十五期!AC10,0)</f>
        <v/>
      </c>
      <c r="CW51" s="11" t="inlineStr">
        <is>
          <t>B产品</t>
        </is>
      </c>
      <c r="CX51" s="525">
        <f>IF(第十五期!$CU$51*第十五期!CQ94&gt;0,第十五期!$CU$51+第十五期!CQ69+第十五期!CQ94+第十五期!CQ75,0)</f>
        <v/>
      </c>
      <c r="CY51" s="525">
        <f>IF(第十五期!$CU$51*第十五期!CR94&gt;0,第十五期!$CU$51+第十五期!CR69+第十五期!CR94+第十五期!CR75,0)</f>
        <v/>
      </c>
      <c r="CZ51" s="525">
        <f>IF(第十五期!$CU$51*第十五期!CS94&gt;0,第十五期!$CU$51+第十五期!CS69+第十五期!CS94+第十五期!CS75,0)</f>
        <v/>
      </c>
      <c r="DA51" s="525">
        <f>IF(第十五期!$CU$51*第十五期!CT94&gt;0,第十五期!$CU$51+第十五期!CT69+第十五期!CT94+第十五期!CT75,0)</f>
        <v/>
      </c>
      <c r="DB51" s="525">
        <f>AVERAGE(CX51:DA51)</f>
        <v/>
      </c>
      <c r="DF51" s="294" t="inlineStr">
        <is>
          <t>市场2</t>
        </is>
      </c>
      <c r="DG51" s="247">
        <f>IF(第十五期!Y89&gt;0,1,0)</f>
        <v/>
      </c>
      <c r="DH51" s="247">
        <f>IF(第十五期!Z89&gt;0,1,0)</f>
        <v/>
      </c>
      <c r="DI51" s="247">
        <f>IF(第十五期!AA89&gt;0,1,0)</f>
        <v/>
      </c>
      <c r="DJ51" s="247">
        <f>IF(第十五期!AB89&gt;0,1,0)</f>
        <v/>
      </c>
      <c r="DL51" s="247" t="inlineStr">
        <is>
          <t>产品B</t>
        </is>
      </c>
      <c r="DM51" s="248">
        <f>IF(第十五期!Y10+第十五期!Z10&gt;0,1,0)</f>
        <v/>
      </c>
      <c r="DN51" s="248">
        <f>IF(第十五期!AA10+第十五期!AB10&gt;0,1,0)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第十五期!Y11*第十五期!CQ64*比赛参数!D65</f>
        <v/>
      </c>
      <c r="CR52" s="294">
        <f>第十五期!Z11*第十五期!CR64*比赛参数!E65</f>
        <v/>
      </c>
      <c r="CS52" s="294">
        <f>第十五期!AA11*第十五期!CS64*比赛参数!F65</f>
        <v/>
      </c>
      <c r="CT52" s="294">
        <f>第十五期!AB11*第十五期!CT64*比赛参数!G65</f>
        <v/>
      </c>
      <c r="CU52" s="294">
        <f>IF(第十五期!AC11&gt;0,SUM(CQ52:CT52)/第十五期!AC11,0)</f>
        <v/>
      </c>
      <c r="CW52" s="11" t="inlineStr">
        <is>
          <t>C产品</t>
        </is>
      </c>
      <c r="CX52" s="525">
        <f>IF(第十五期!$CU$52*第十五期!CQ95&gt;0,第十五期!$CU$52+第十五期!CQ70+第十五期!CQ95+第十五期!CQ76,0)</f>
        <v/>
      </c>
      <c r="CY52" s="525">
        <f>IF(第十五期!$CU$52*第十五期!CR95&gt;0,第十五期!$CU$52+第十五期!CR70+第十五期!CR95+第十五期!CR76,0)</f>
        <v/>
      </c>
      <c r="CZ52" s="525">
        <f>IF(第十五期!$CU$52*第十五期!CS95&gt;0,第十五期!$CU$52+第十五期!CS70+第十五期!CS95+第十五期!CS76,0)</f>
        <v/>
      </c>
      <c r="DA52" s="525">
        <f>IF(第十五期!$CU$52*第十五期!CT95&gt;0,第十五期!$CU$52+第十五期!CT70+第十五期!CT95+第十五期!CT76,0)</f>
        <v/>
      </c>
      <c r="DB52" s="525">
        <f>AVERAGE(CX52:DA52)</f>
        <v/>
      </c>
      <c r="DF52" s="294" t="inlineStr">
        <is>
          <t>市场3</t>
        </is>
      </c>
      <c r="DG52" s="247">
        <f>IF(第十五期!Y90&gt;0,1,0)</f>
        <v/>
      </c>
      <c r="DH52" s="247">
        <f>IF(第十五期!Z90&gt;0,1,0)</f>
        <v/>
      </c>
      <c r="DI52" s="247">
        <f>IF(第十五期!AA90&gt;0,1,0)</f>
        <v/>
      </c>
      <c r="DJ52" s="247">
        <f>IF(第十五期!AB90&gt;0,1,0)</f>
        <v/>
      </c>
      <c r="DL52" s="247" t="inlineStr">
        <is>
          <t>产品C</t>
        </is>
      </c>
      <c r="DM52" s="248">
        <f>IF(第十五期!Y11+第十五期!Z11&gt;0,1,0)</f>
        <v/>
      </c>
      <c r="DN52" s="248">
        <f>IF(第十五期!AA11+第十五期!AB11&gt;0,1,0)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第十五期!Y12*第十五期!CQ65*比赛参数!D65</f>
        <v/>
      </c>
      <c r="CR53" s="294">
        <f>第十五期!Z12*第十五期!CR65*比赛参数!E65</f>
        <v/>
      </c>
      <c r="CS53" s="294">
        <f>第十五期!AA12*第十五期!CS65*比赛参数!F65</f>
        <v/>
      </c>
      <c r="CT53" s="294">
        <f>第十五期!AB12*第十五期!CT65*比赛参数!G65</f>
        <v/>
      </c>
      <c r="CU53" s="294">
        <f>IF(第十五期!AC12&gt;0,SUM(CQ53:CT53)/第十五期!AC12,0)</f>
        <v/>
      </c>
      <c r="CW53" s="11" t="inlineStr">
        <is>
          <t>D产品</t>
        </is>
      </c>
      <c r="CX53" s="525">
        <f>IF(第十五期!$CU$53*第十五期!CQ96&gt;0,第十五期!$CU$53+第十五期!CQ71+第十五期!CQ96+第十五期!CQ77,0)</f>
        <v/>
      </c>
      <c r="CY53" s="525">
        <f>IF(第十五期!$CU$53*第十五期!CR96&gt;0,第十五期!$CU$53+第十五期!CR71+第十五期!CR96+第十五期!CR77,0)</f>
        <v/>
      </c>
      <c r="CZ53" s="525">
        <f>IF(第十五期!$CU$53*第十五期!CS96&gt;0,第十五期!$CU$53+第十五期!CS71+第十五期!CS96+第十五期!CS77,0)</f>
        <v/>
      </c>
      <c r="DA53" s="525">
        <f>IF(第十五期!$CU$53*第十五期!CT96&gt;0,第十五期!$CU$53+第十五期!CT71+第十五期!CT96+第十五期!CT77,0)</f>
        <v/>
      </c>
      <c r="DB53" s="525">
        <f>AVERAGE(CX53:DA53)</f>
        <v/>
      </c>
      <c r="DF53" s="294" t="inlineStr">
        <is>
          <t>市场4</t>
        </is>
      </c>
      <c r="DG53" s="247">
        <f>IF(第十五期!Y91&gt;0,1,0)</f>
        <v/>
      </c>
      <c r="DH53" s="247">
        <f>IF(第十五期!Z91&gt;0,1,0)</f>
        <v/>
      </c>
      <c r="DI53" s="247">
        <f>IF(第十五期!AA91&gt;0,1,0)</f>
        <v/>
      </c>
      <c r="DJ53" s="247">
        <f>IF(第十五期!AB91&gt;0,1,0)</f>
        <v/>
      </c>
      <c r="DL53" s="247" t="inlineStr">
        <is>
          <t>产品D</t>
        </is>
      </c>
      <c r="DM53" s="248">
        <f>IF(第十五期!Y12+第十五期!Z12&gt;0,1,0)</f>
        <v/>
      </c>
      <c r="DN53" s="248">
        <f>IF(第十五期!AA12+第十五期!AB12&gt;0,1,0)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第十五期!K11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第十五期!AH14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第十五期!DU26</f>
        <v/>
      </c>
      <c r="CD56" s="272">
        <f>第十五期!DU27</f>
        <v/>
      </c>
      <c r="CE56" s="272">
        <f>第十五期!DU28</f>
        <v/>
      </c>
      <c r="CF56" s="272">
        <f>第十五期!DU29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第十五期!BS7-第十五期!CX50</f>
        <v/>
      </c>
      <c r="CY56" s="525">
        <f>第十五期!BT7-第十五期!CY50</f>
        <v/>
      </c>
      <c r="CZ56" s="525">
        <f>第十五期!BU7-第十五期!CZ50</f>
        <v/>
      </c>
      <c r="DA56" s="525">
        <f>第十五期!BV7-第十五期!DA50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第十五期!DX6</f>
        <v/>
      </c>
      <c r="Z57" s="272">
        <f>第十五期!DX10</f>
        <v/>
      </c>
      <c r="AA57" s="272">
        <f>第十五期!DX14</f>
        <v/>
      </c>
      <c r="AB57" s="272">
        <f>第十五期!DX18</f>
        <v/>
      </c>
      <c r="AC57" s="234" t="n"/>
      <c r="AE57" s="64" t="inlineStr">
        <is>
          <t>市场1</t>
        </is>
      </c>
      <c r="AF57" s="272">
        <f>第十五期!DW6</f>
        <v/>
      </c>
      <c r="AG57" s="272">
        <f>第十五期!DW10</f>
        <v/>
      </c>
      <c r="AH57" s="272">
        <f>第十五期!DW14</f>
        <v/>
      </c>
      <c r="AI57" s="272">
        <f>第十五期!DW18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第十五期!AH15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第十五期!BS8-第十五期!CX51</f>
        <v/>
      </c>
      <c r="CY57" s="525">
        <f>第十五期!BT8-第十五期!CY51</f>
        <v/>
      </c>
      <c r="CZ57" s="525">
        <f>第十五期!BU8-第十五期!CZ51</f>
        <v/>
      </c>
      <c r="DA57" s="525">
        <f>第十五期!BV8-第十五期!DA51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第十五期!DX7</f>
        <v/>
      </c>
      <c r="Z58" s="272">
        <f>第十五期!DX11</f>
        <v/>
      </c>
      <c r="AA58" s="272">
        <f>第十五期!DX15</f>
        <v/>
      </c>
      <c r="AB58" s="272">
        <f>第十五期!DX19</f>
        <v/>
      </c>
      <c r="AC58" s="234" t="n"/>
      <c r="AE58" s="11" t="inlineStr">
        <is>
          <t>市场2</t>
        </is>
      </c>
      <c r="AF58" s="272">
        <f>第十五期!DW7</f>
        <v/>
      </c>
      <c r="AG58" s="272">
        <f>第十五期!DW11</f>
        <v/>
      </c>
      <c r="AH58" s="272">
        <f>第十五期!DW15</f>
        <v/>
      </c>
      <c r="AI58" s="272">
        <f>第十五期!DW19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第十五期!H5+第十五期!H4*比赛参数!F71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第十五期!BS9-第十五期!CX52</f>
        <v/>
      </c>
      <c r="CY58" s="525">
        <f>第十五期!BT9-第十五期!CY52</f>
        <v/>
      </c>
      <c r="CZ58" s="525">
        <f>第十五期!BU9-第十五期!CZ52</f>
        <v/>
      </c>
      <c r="DA58" s="525">
        <f>第十五期!BV9-第十五期!DA52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第十五期!DX8</f>
        <v/>
      </c>
      <c r="Z59" s="272">
        <f>第十五期!DX12</f>
        <v/>
      </c>
      <c r="AA59" s="272">
        <f>第十五期!DX16</f>
        <v/>
      </c>
      <c r="AB59" s="272">
        <f>第十五期!DX20</f>
        <v/>
      </c>
      <c r="AC59" s="235" t="n"/>
      <c r="AE59" s="11" t="inlineStr">
        <is>
          <t>市场3</t>
        </is>
      </c>
      <c r="AF59" s="272">
        <f>第十五期!DW8</f>
        <v/>
      </c>
      <c r="AG59" s="272">
        <f>第十五期!DW12</f>
        <v/>
      </c>
      <c r="AH59" s="272">
        <f>第十五期!DW16</f>
        <v/>
      </c>
      <c r="AI59" s="272">
        <f>第十五期!DW20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第十五期!K14*比赛参数!D71/4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第十五期!BS10-第十五期!CX53</f>
        <v/>
      </c>
      <c r="CY59" s="525">
        <f>第十五期!BT10-第十五期!CY53</f>
        <v/>
      </c>
      <c r="CZ59" s="525">
        <f>第十五期!BU10-第十五期!CZ53</f>
        <v/>
      </c>
      <c r="DA59" s="525">
        <f>第十五期!BV10-第十五期!DA53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第十五期!DX9</f>
        <v/>
      </c>
      <c r="Z60" s="272">
        <f>第十五期!DX13</f>
        <v/>
      </c>
      <c r="AA60" s="272">
        <f>第十五期!DX17</f>
        <v/>
      </c>
      <c r="AB60" s="272">
        <f>第十五期!DX21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第十五期!DW9</f>
        <v/>
      </c>
      <c r="AG60" s="272">
        <f>第十五期!DW13</f>
        <v/>
      </c>
      <c r="AH60" s="272">
        <f>第十五期!DW17</f>
        <v/>
      </c>
      <c r="AI60" s="272">
        <f>第十五期!DW21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第十五期!Y18*比赛参数!D58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第十五期!AA18*比赛参数!D62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((第十五期!K8-第十五期!AA18)*比赛参数!D65+第十五期!Y18*比赛参数!D59*比赛参数!D65)*第十五期!AH18*520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CX56/第十五期!CQ56</f>
        <v/>
      </c>
      <c r="CY62" s="525">
        <f>CY56/第十五期!CR56</f>
        <v/>
      </c>
      <c r="CZ62" s="525">
        <f>CZ56/第十五期!CS56</f>
        <v/>
      </c>
      <c r="DA62" s="525">
        <f>DA56/第十五期!CT56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第十五期!K9*比赛参数!D49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CX57/第十五期!CQ57</f>
        <v/>
      </c>
      <c r="CY63" s="525">
        <f>CY57/第十五期!CR57</f>
        <v/>
      </c>
      <c r="CZ63" s="525">
        <f>CZ57/第十五期!CS57</f>
        <v/>
      </c>
      <c r="DA63" s="525">
        <f>DA57/第十五期!CT57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第十五期!AL37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CX58/第十五期!CQ58</f>
        <v/>
      </c>
      <c r="CY64" s="525">
        <f>CY58/第十五期!CR58</f>
        <v/>
      </c>
      <c r="CZ64" s="525">
        <f>CZ58/第十五期!CS58</f>
        <v/>
      </c>
      <c r="DA64" s="525">
        <f>DA58/第十五期!CT58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0.5*第十五期!AL37+0.5*第十五期!DV23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CX59/第十五期!CQ59</f>
        <v/>
      </c>
      <c r="CY65" s="525">
        <f>CY59/第十五期!CR59</f>
        <v/>
      </c>
      <c r="CZ65" s="525">
        <f>CZ59/第十五期!CS59</f>
        <v/>
      </c>
      <c r="DA65" s="525">
        <f>DA59/第十五期!CT59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第十五期!AC18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五期!AC18&gt;=比赛参数!D33,(1-比赛参数!E33)*第十五期!AC18,0)+IF(AND(第十五期!AC18&gt;=比赛参数!D34,第十五期!AC18&lt;比赛参数!D33),(1-比赛参数!E34)*第十五期!AC18,0)+IF(AND(第十五期!AC18&gt;=比赛参数!D35,第十五期!AC18&lt;比赛参数!D34),(1-比赛参数!E35)*第十五期!AC18,0)+IF(AND(第十五期!AC18&gt;=比赛参数!D36,第十五期!AC18&lt;比赛参数!D35),(1-比赛参数!E36)*第十五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第十五期!DV6</f>
        <v/>
      </c>
      <c r="AG70" s="131">
        <f>第十五期!DV10</f>
        <v/>
      </c>
      <c r="AH70" s="131">
        <f>第十五期!DV14</f>
        <v/>
      </c>
      <c r="AI70" s="131">
        <f>第十五期!DV18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IF(第十五期!AC18&gt;0,第十五期!AC18*比赛参数!E40+比赛参数!E39,0)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第十五期!DV7</f>
        <v/>
      </c>
      <c r="AG71" s="131">
        <f>第十五期!DV11</f>
        <v/>
      </c>
      <c r="AH71" s="131">
        <f>第十五期!DV15</f>
        <v/>
      </c>
      <c r="AI71" s="131">
        <f>第十五期!DV19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(第十五期!Z13*比赛参数!E65*260+第十五期!AA13*(比赛参数!F65-比赛参数!D65)*520+第十五期!AB13*比赛参数!G65*260)*第十五期!AH18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第十五期!DV8</f>
        <v/>
      </c>
      <c r="AG72" s="131">
        <f>第十五期!DV12</f>
        <v/>
      </c>
      <c r="AH72" s="131">
        <f>第十五期!DV16</f>
        <v/>
      </c>
      <c r="AI72" s="131">
        <f>第十五期!DV20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第十五期!DM60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第十五期!DV9</f>
        <v/>
      </c>
      <c r="AG73" s="131">
        <f>第十五期!DV13</f>
        <v/>
      </c>
      <c r="AH73" s="131">
        <f>第十五期!DV17</f>
        <v/>
      </c>
      <c r="AI73" s="131">
        <f>第十五期!DV21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第十五期!AC21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第十五期!CG42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SUM(第十五期!AF80:AI80)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SUM(第十五期!AJ76:AJ79)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第十五期!CG53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第十五期!CN53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第十五期!K9*比赛参数!D30*比赛参数!F30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第十五期!CG65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第十五期!Y9*第十五期!CQ56</f>
        <v/>
      </c>
      <c r="CR80" s="294">
        <f>第十五期!Z9*第十五期!CR56</f>
        <v/>
      </c>
      <c r="CS80" s="294">
        <f>第十五期!AA9*第十五期!CS56</f>
        <v/>
      </c>
      <c r="CT80" s="294">
        <f>第十五期!AB9*第十五期!CT56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(第十五期!K10+(第十五期!AC18+第十五期!K10-第十五期!AC21))/2*比赛参数!D16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第十五期!Y10*第十五期!CQ57</f>
        <v/>
      </c>
      <c r="CR81" s="294">
        <f>第十五期!Z10*第十五期!CR57</f>
        <v/>
      </c>
      <c r="CS81" s="294">
        <f>第十五期!AA10*第十五期!CS57</f>
        <v/>
      </c>
      <c r="CT81" s="294">
        <f>第十五期!AB10*第十五期!CT57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第十五期!CG67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第十五期!Y11*第十五期!CQ58</f>
        <v/>
      </c>
      <c r="CR82" s="294">
        <f>第十五期!Z11*第十五期!CR58</f>
        <v/>
      </c>
      <c r="CS82" s="294">
        <f>第十五期!AA11*第十五期!CS58</f>
        <v/>
      </c>
      <c r="CT82" s="294">
        <f>第十五期!AB11*第十五期!CT58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第十五期!K13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第十五期!Y12*第十五期!CQ59</f>
        <v/>
      </c>
      <c r="CR83" s="294">
        <f>第十五期!Z12*第十五期!CR59</f>
        <v/>
      </c>
      <c r="CS83" s="294">
        <f>第十五期!AA12*第十五期!CS59</f>
        <v/>
      </c>
      <c r="CT83" s="294">
        <f>第十五期!AB12*第十五期!CT59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第十五期!K13*比赛参数!D70/4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第十五期!AH14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第十五期!DS33</f>
        <v/>
      </c>
      <c r="AG86" s="131">
        <f>第十五期!DW33</f>
        <v/>
      </c>
      <c r="AH86" s="131">
        <f>第十五期!EA33</f>
        <v/>
      </c>
      <c r="AI86" s="131">
        <f>第十五期!EE33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第十五期!AH14*比赛参数!D69/4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第十五期!DT33</f>
        <v/>
      </c>
      <c r="AG87" s="131">
        <f>第十五期!DX33</f>
        <v/>
      </c>
      <c r="AH87" s="131">
        <f>第十五期!EB33</f>
        <v/>
      </c>
      <c r="AI87" s="131">
        <f>第十五期!EF33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IF(第十五期!BW92&gt;0,IF((第十五期!K15+第十五期!BW92*比赛参数!D72)&gt;0,第十五期!K15+第十五期!BW92*比赛参数!D72,0))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第十五期!DU33</f>
        <v/>
      </c>
      <c r="AG88" s="131">
        <f>第十五期!DY33</f>
        <v/>
      </c>
      <c r="AH88" s="131">
        <f>第十五期!EC33</f>
        <v/>
      </c>
      <c r="AI88" s="131">
        <f>第十五期!EG33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第十五期!AF18*比赛参数!D30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第十五期!DV33</f>
        <v/>
      </c>
      <c r="AG89" s="131">
        <f>第十五期!DZ33</f>
        <v/>
      </c>
      <c r="AH89" s="131">
        <f>第十五期!ED33</f>
        <v/>
      </c>
      <c r="AI89" s="131">
        <f>第十五期!EH33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第十五期!AJ18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第十五期!AF20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第十五期!BT84</f>
        <v/>
      </c>
      <c r="BT92" s="546" t="inlineStr">
        <is>
          <t>本期成本</t>
        </is>
      </c>
      <c r="BU92" s="478">
        <f>第十五期!BU86</f>
        <v/>
      </c>
      <c r="BV92" s="547" t="inlineStr">
        <is>
          <t>本期利润</t>
        </is>
      </c>
      <c r="BW92" s="548">
        <f>第十五期!BT84-第十五期!BU86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AC9*比赛参数!D6+第十五期!DU26</f>
        <v/>
      </c>
      <c r="Z93" s="37">
        <f>AC10*比赛参数!D6+第十五期!DU27</f>
        <v/>
      </c>
      <c r="AA93" s="37">
        <f>AC11*比赛参数!D6+第十五期!DU28</f>
        <v/>
      </c>
      <c r="AB93" s="37">
        <f>AC12*比赛参数!D6+第十五期!DU29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IF(第十五期!$AC$9&gt;0,第十五期!$K$9*比赛参数!$D$30*比赛参数!$F$30*$CU$87/第十五期!$AC$9,0)</f>
        <v/>
      </c>
      <c r="CR93" s="294">
        <f>IF(第十五期!$AC$9&gt;0,第十五期!$K$9*比赛参数!$D$30*比赛参数!$F$30*$CU$87/第十五期!$AC$9,0)</f>
        <v/>
      </c>
      <c r="CS93" s="294">
        <f>IF(第十五期!$AC$9&gt;0,第十五期!$K$9*比赛参数!$D$30*比赛参数!$F$30*$CU$87/第十五期!$AC$9,0)</f>
        <v/>
      </c>
      <c r="CT93" s="294">
        <f>IF(第十五期!$AC$9&gt;0,第十五期!$K$9*比赛参数!$D$30*比赛参数!$F$30*$CU$87/第十五期!$AC$9,0)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IF(第十五期!$AC$10&gt;0,第十五期!$K$9*比赛参数!$D$30*比赛参数!$F$30*$CU$88/第十五期!$AC$10,0)</f>
        <v/>
      </c>
      <c r="CR94" s="294">
        <f>IF(第十五期!$AC$10&gt;0,第十五期!$K$9*比赛参数!$D$30*比赛参数!$F$30*$CU$88/第十五期!$AC$10,0)</f>
        <v/>
      </c>
      <c r="CS94" s="294">
        <f>IF(第十五期!$AC$10&gt;0,第十五期!$K$9*比赛参数!$D$30*比赛参数!$F$30*$CU$88/第十五期!$AC$10,0)</f>
        <v/>
      </c>
      <c r="CT94" s="294">
        <f>IF(第十五期!$AC$10&gt;0,第十五期!$K$9*比赛参数!$D$30*比赛参数!$F$30*$CU$88/第十五期!$AC$10,0)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IF(第十五期!$AC$11&gt;0,第十五期!$K$9*比赛参数!$D$30*比赛参数!$F$30*$CU$89/第十五期!$AC$11,0)</f>
        <v/>
      </c>
      <c r="CR95" s="294">
        <f>IF(第十五期!$AC$11&gt;0,第十五期!$K$9*比赛参数!$D$30*比赛参数!$F$30*$CU$89/第十五期!$AC$11,0)</f>
        <v/>
      </c>
      <c r="CS95" s="294">
        <f>IF(第十五期!$AC$11&gt;0,第十五期!$K$9*比赛参数!$D$30*比赛参数!$F$30*$CU$89/第十五期!$AC$11,0)</f>
        <v/>
      </c>
      <c r="CT95" s="294">
        <f>IF(第十五期!$AC$11&gt;0,第十五期!$K$9*比赛参数!$D$30*比赛参数!$F$30*$CU$89/第十五期!$AC$11,0)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第十五期!CX62</f>
        <v/>
      </c>
      <c r="Z96" s="486">
        <f>第十五期!CX63</f>
        <v/>
      </c>
      <c r="AA96" s="486">
        <f>第十五期!CX64</f>
        <v/>
      </c>
      <c r="AB96" s="486">
        <f>第十五期!CX65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IF(第十五期!$AC$12&gt;0,第十五期!$K$9*比赛参数!$D$30*比赛参数!$F$30*$CU$90/第十五期!$AC$12,0)</f>
        <v/>
      </c>
      <c r="CR96" s="294">
        <f>IF(第十五期!$AC$12&gt;0,第十五期!$K$9*比赛参数!$D$30*比赛参数!$F$30*$CU$90/第十五期!$AC$12,0)</f>
        <v/>
      </c>
      <c r="CS96" s="294">
        <f>IF(第十五期!$AC$12&gt;0,第十五期!$K$9*比赛参数!$D$30*比赛参数!$F$30*$CU$90/第十五期!$AC$12,0)</f>
        <v/>
      </c>
      <c r="CT96" s="294">
        <f>IF(第十五期!$AC$12&gt;0,第十五期!$K$9*比赛参数!$D$30*比赛参数!$F$30*$CU$90/第十五期!$AC$12,0)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第十五期!CY62</f>
        <v/>
      </c>
      <c r="Z97" s="486">
        <f>第十五期!CY63</f>
        <v/>
      </c>
      <c r="AA97" s="486">
        <f>第十五期!CY64</f>
        <v/>
      </c>
      <c r="AB97" s="486">
        <f>第十五期!CY65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第十五期!CZ62</f>
        <v/>
      </c>
      <c r="Z98" s="486">
        <f>第十五期!CZ63</f>
        <v/>
      </c>
      <c r="AA98" s="486">
        <f>第十五期!CZ64</f>
        <v/>
      </c>
      <c r="AB98" s="486">
        <f>第十五期!CZ65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第十五期!DA62</f>
        <v/>
      </c>
      <c r="Z99" s="486">
        <f>第十五期!DA63</f>
        <v/>
      </c>
      <c r="AA99" s="486">
        <f>第十五期!DA64</f>
        <v/>
      </c>
      <c r="AB99" s="486">
        <f>第十五期!DA65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(第十五期!#REF!-$BE$54)&lt;0</formula>
    </cfRule>
  </conditionalFormatting>
  <conditionalFormatting sqref="BF132:BF133">
    <cfRule dxfId="6" priority="26" stopIfTrue="1" type="expression">
      <formula>(第十五期!#REF!-$BF$54)&lt;0</formula>
    </cfRule>
  </conditionalFormatting>
  <conditionalFormatting sqref="BG132:BG133">
    <cfRule dxfId="6" priority="25" stopIfTrue="1" type="expression">
      <formula>(第十五期!#REF!-$BG$54)&lt;0</formula>
    </cfRule>
  </conditionalFormatting>
  <conditionalFormatting sqref="BH132:BH133">
    <cfRule dxfId="6" priority="24" stopIfTrue="1" type="expression">
      <formula>(第十五期!#REF!-$BH$54)&lt;0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11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O1" workbookViewId="0" zoomScale="70" zoomScaleNormal="70">
      <selection activeCell="AA24" sqref="AA24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第十六期!AF76</f>
        <v/>
      </c>
      <c r="BT7" s="218">
        <f>第十六期!AF77</f>
        <v/>
      </c>
      <c r="BU7" s="218">
        <f>第十六期!AF78</f>
        <v/>
      </c>
      <c r="BV7" s="218">
        <f>第十六期!AF79</f>
        <v/>
      </c>
      <c r="BW7" s="467">
        <f>第十六期!$AF$80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第十六期!$AG$76</f>
        <v/>
      </c>
      <c r="BT8" s="218">
        <f>第十六期!$AG$77</f>
        <v/>
      </c>
      <c r="BU8" s="218">
        <f>第十六期!$AG$78</f>
        <v/>
      </c>
      <c r="BV8" s="218">
        <f>第十六期!$AG$79</f>
        <v/>
      </c>
      <c r="BW8" s="467">
        <f>第十六期!$AG$80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第十六期!DB56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第十六期!$AH$76</f>
        <v/>
      </c>
      <c r="BT9" s="218">
        <f>第十六期!$AH$77</f>
        <v/>
      </c>
      <c r="BU9" s="218">
        <f>第十六期!$AH$78</f>
        <v/>
      </c>
      <c r="BV9" s="218">
        <f>第十六期!$AH$79</f>
        <v/>
      </c>
      <c r="BW9" s="467">
        <f>第十六期!$AH$80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第十六期!DB57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第十六期!$AI$76</f>
        <v/>
      </c>
      <c r="BT10" s="218">
        <f>第十六期!$AI$77</f>
        <v/>
      </c>
      <c r="BU10" s="218">
        <f>第十六期!$AI$78</f>
        <v/>
      </c>
      <c r="BV10" s="218">
        <f>第十六期!$AI$79</f>
        <v/>
      </c>
      <c r="BW10" s="467">
        <f>第十六期!$AI$80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第十六期!DB58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第十六期!$AJ$76</f>
        <v/>
      </c>
      <c r="BT11" s="467">
        <f>第十六期!$AJ$77</f>
        <v/>
      </c>
      <c r="BU11" s="467">
        <f>第十六期!$AJ$78</f>
        <v/>
      </c>
      <c r="BV11" s="467">
        <f>第十六期!$AJ$79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第十六期!DB59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第十六期!BU86</f>
        <v/>
      </c>
      <c r="AG13" s="135" t="inlineStr">
        <is>
          <t>售前现金</t>
        </is>
      </c>
      <c r="AH13" s="473">
        <f>第十六期!BV76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第十六期!BW92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第十六期!K12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第十六期!Y88</f>
        <v/>
      </c>
      <c r="BT14" s="218">
        <f>第十六期!Y89</f>
        <v/>
      </c>
      <c r="BU14" s="218">
        <f>第十六期!Y90</f>
        <v/>
      </c>
      <c r="BV14" s="218">
        <f>第十六期!Y91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AF14/(Y18+第十六期!K8-AA18)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第十六期!K16*0.5-第十六期!K14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第十六期!Z88</f>
        <v/>
      </c>
      <c r="BT15" s="218">
        <f>第十六期!Z89</f>
        <v/>
      </c>
      <c r="BU15" s="218">
        <f>第十六期!Z90</f>
        <v/>
      </c>
      <c r="BV15" s="218">
        <f>第十六期!Z91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第十六期!DM60</f>
        <v/>
      </c>
      <c r="Z16" s="92" t="inlineStr">
        <is>
          <t>生产成本</t>
        </is>
      </c>
      <c r="AA16" s="485">
        <f>AH20+Y16+第十六期!K9*比赛参数!D30*比赛参数!F30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第十六期!AA88</f>
        <v/>
      </c>
      <c r="BT16" s="218">
        <f>第十六期!AA89</f>
        <v/>
      </c>
      <c r="BU16" s="218">
        <f>第十六期!AA90</f>
        <v/>
      </c>
      <c r="BV16" s="218">
        <f>第十六期!AA91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第十六期!AB88</f>
        <v/>
      </c>
      <c r="BT17" s="218">
        <f>第十六期!AB89</f>
        <v/>
      </c>
      <c r="BU17" s="218">
        <f>第十六期!AB90</f>
        <v/>
      </c>
      <c r="BV17" s="218">
        <f>第十六期!AB91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第十六期!K8*比赛参数!D57</f>
        <v/>
      </c>
      <c r="Z19" s="104" t="inlineStr">
        <is>
          <t>Min</t>
        </is>
      </c>
      <c r="AA19" s="134">
        <f>第十六期!K8*比赛参数!D60</f>
        <v/>
      </c>
      <c r="AB19" s="104" t="inlineStr">
        <is>
          <t>Min</t>
        </is>
      </c>
      <c r="AC19" s="495">
        <f>IF((AC21-第十六期!K10)/比赛参数!D41&gt;0,(AC21-第十六期!K10)/比赛参数!D41,0)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IF((第十六期!BW92-第十六期!BS87)&gt;0,第十六期!BW92-第十六期!BS87,0)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第十六期!$CX$68</f>
        <v/>
      </c>
      <c r="CD19" s="497">
        <f>第十六期!$CX$69</f>
        <v/>
      </c>
      <c r="CE19" s="497">
        <f>第十六期!$CX$70</f>
        <v/>
      </c>
      <c r="CF19" s="497">
        <f>第十六期!$CX$71</f>
        <v/>
      </c>
      <c r="CG19" s="396" t="n"/>
      <c r="CH19" s="498" t="n"/>
      <c r="CI19" s="499" t="inlineStr">
        <is>
          <t>市场1</t>
        </is>
      </c>
      <c r="CJ19" s="497">
        <f>第十六期!$CX$50</f>
        <v/>
      </c>
      <c r="CK19" s="497">
        <f>第十六期!$CX$51</f>
        <v/>
      </c>
      <c r="CL19" s="497">
        <f>第十六期!$CX$52</f>
        <v/>
      </c>
      <c r="CM19" s="497">
        <f>第十六期!$CX$53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第十六期!K8+第十六期!Y18*比赛参数!D59-第十六期!AA18</f>
        <v/>
      </c>
      <c r="Z20" s="148" t="inlineStr">
        <is>
          <t>现有机器数</t>
        </is>
      </c>
      <c r="AA20" s="272">
        <f>第十六期!K9</f>
        <v/>
      </c>
      <c r="AB20" s="148" t="inlineStr">
        <is>
          <t>可用原材料</t>
        </is>
      </c>
      <c r="AC20" s="484">
        <f>AC18*比赛参数!D41+第十六期!K10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第十六期!BS62+第十六期!BS71</f>
        <v/>
      </c>
      <c r="AI20" s="73" t="inlineStr">
        <is>
          <t>期末现金</t>
        </is>
      </c>
      <c r="AJ20" s="484">
        <f>第十六期!BV90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第十六期!Y9</f>
        <v/>
      </c>
      <c r="BT20" s="218">
        <f>第十六期!Z9</f>
        <v/>
      </c>
      <c r="BU20" s="218">
        <f>第十六期!AA9</f>
        <v/>
      </c>
      <c r="BV20" s="218">
        <f>第十六期!AB9</f>
        <v/>
      </c>
      <c r="BW20" s="467">
        <f>第十六期!AJ34</f>
        <v/>
      </c>
      <c r="BX20" s="215" t="n"/>
      <c r="CA20" s="213" t="n"/>
      <c r="CB20" s="196" t="inlineStr">
        <is>
          <t>市场2</t>
        </is>
      </c>
      <c r="CC20" s="497">
        <f>第十六期!$CY$68</f>
        <v/>
      </c>
      <c r="CD20" s="497">
        <f>第十六期!$CY$69</f>
        <v/>
      </c>
      <c r="CE20" s="497">
        <f>第十六期!$CY$70</f>
        <v/>
      </c>
      <c r="CF20" s="497">
        <f>第十六期!$CY$71</f>
        <v/>
      </c>
      <c r="CG20" s="396" t="n"/>
      <c r="CH20" s="498" t="n"/>
      <c r="CI20" s="502" t="inlineStr">
        <is>
          <t>市场2</t>
        </is>
      </c>
      <c r="CJ20" s="497">
        <f>第十六期!$CY$50</f>
        <v/>
      </c>
      <c r="CK20" s="497">
        <f>第十六期!$CY$51</f>
        <v/>
      </c>
      <c r="CL20" s="497">
        <f>第十六期!$CY$52</f>
        <v/>
      </c>
      <c r="CM20" s="497">
        <f>第十六期!$CY$53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第十六期!Y10</f>
        <v/>
      </c>
      <c r="BT21" s="218">
        <f>第十六期!Z10</f>
        <v/>
      </c>
      <c r="BU21" s="218">
        <f>第十六期!AA10</f>
        <v/>
      </c>
      <c r="BV21" s="218">
        <f>第十六期!AB10</f>
        <v/>
      </c>
      <c r="BW21" s="467">
        <f>第十六期!AJ35</f>
        <v/>
      </c>
      <c r="BX21" s="215" t="n"/>
      <c r="CA21" s="213" t="n"/>
      <c r="CB21" s="196" t="inlineStr">
        <is>
          <t>市场3</t>
        </is>
      </c>
      <c r="CC21" s="497">
        <f>第十六期!$CZ$68</f>
        <v/>
      </c>
      <c r="CD21" s="497">
        <f>第十六期!$CZ$69</f>
        <v/>
      </c>
      <c r="CE21" s="497">
        <f>第十六期!$CZ$70</f>
        <v/>
      </c>
      <c r="CF21" s="497">
        <f>第十六期!$CZ$71</f>
        <v/>
      </c>
      <c r="CG21" s="396" t="n"/>
      <c r="CH21" s="498" t="n"/>
      <c r="CI21" s="502" t="inlineStr">
        <is>
          <t>市场3</t>
        </is>
      </c>
      <c r="CJ21" s="497">
        <f>第十六期!$CZ$50</f>
        <v/>
      </c>
      <c r="CK21" s="497">
        <f>第十六期!$CZ$51</f>
        <v/>
      </c>
      <c r="CL21" s="497">
        <f>第十六期!$CZ$52</f>
        <v/>
      </c>
      <c r="CM21" s="497">
        <f>第十六期!$CZ$53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第十六期!Y11</f>
        <v/>
      </c>
      <c r="BT22" s="218">
        <f>第十六期!Z11</f>
        <v/>
      </c>
      <c r="BU22" s="218">
        <f>第十六期!AA11</f>
        <v/>
      </c>
      <c r="BV22" s="218">
        <f>第十六期!AB11</f>
        <v/>
      </c>
      <c r="BW22" s="467">
        <f>第十六期!AJ36</f>
        <v/>
      </c>
      <c r="BX22" s="215" t="n"/>
      <c r="CA22" s="213" t="n"/>
      <c r="CB22" s="196" t="inlineStr">
        <is>
          <t>市场4</t>
        </is>
      </c>
      <c r="CC22" s="497">
        <f>第十六期!$DA$68</f>
        <v/>
      </c>
      <c r="CD22" s="497">
        <f>第十六期!$DA$69</f>
        <v/>
      </c>
      <c r="CE22" s="497">
        <f>第十六期!$DA$70</f>
        <v/>
      </c>
      <c r="CF22" s="497">
        <f>第十六期!$DA$71</f>
        <v/>
      </c>
      <c r="CG22" s="396" t="n"/>
      <c r="CH22" s="498" t="n"/>
      <c r="CI22" s="502" t="inlineStr">
        <is>
          <t>市场4</t>
        </is>
      </c>
      <c r="CJ22" s="497">
        <f>第十六期!$DA$50</f>
        <v/>
      </c>
      <c r="CK22" s="497">
        <f>第十六期!$DA$51</f>
        <v/>
      </c>
      <c r="CL22" s="497">
        <f>第十六期!$DA$52</f>
        <v/>
      </c>
      <c r="CM22" s="497">
        <f>第十六期!$DA$53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第十六期!Y12</f>
        <v/>
      </c>
      <c r="BT23" s="218">
        <f>第十六期!Z12</f>
        <v/>
      </c>
      <c r="BU23" s="218">
        <f>第十六期!AA12</f>
        <v/>
      </c>
      <c r="BV23" s="218">
        <f>第十六期!AB12</f>
        <v/>
      </c>
      <c r="BW23" s="467">
        <f>第十六期!AJ37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第十六期!BV57-第十六期!BV76</f>
        <v/>
      </c>
      <c r="AJ26" s="294">
        <f>第十六期!K9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第十六期!DB50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第十六期!Y18</f>
        <v/>
      </c>
      <c r="BT26" s="218">
        <f>第十六期!AA18</f>
        <v/>
      </c>
      <c r="BU26" s="218">
        <f>第十六期!AF18</f>
        <v/>
      </c>
      <c r="BV26" s="511">
        <f>第十六期!AC18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第十六期!DB51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第十六期!DB52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第十六期!DB53</f>
        <v/>
      </c>
      <c r="BQ29" s="507" t="n"/>
      <c r="BS29" s="511">
        <f>第十六期!AH14</f>
        <v/>
      </c>
      <c r="BT29" s="511">
        <f>第十六期!AH15</f>
        <v/>
      </c>
      <c r="BU29" s="218">
        <f>第十六期!AF20</f>
        <v/>
      </c>
      <c r="BV29" s="511">
        <f>第十六期!AJ18</f>
        <v/>
      </c>
      <c r="BW29" s="218">
        <f>第十六期!AH18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INT(第十六期!DV26)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INT(第十六期!DV27)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INT(第十六期!DV28)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INT(第十六期!DV29)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第十六期!DG56*第十六期!DG50+第十六期!DG64*第十六期!Y88</f>
        <v/>
      </c>
      <c r="CD38" s="272">
        <f>第十六期!DH56*第十六期!DH50+第十六期!DH64*第十六期!Z88</f>
        <v/>
      </c>
      <c r="CE38" s="272">
        <f>第十六期!DI56*第十六期!DI50+第十六期!DI64*第十六期!AA88</f>
        <v/>
      </c>
      <c r="CF38" s="272">
        <f>第十六期!DJ56*第十六期!DJ50+第十六期!DJ64*第十六期!AB88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第十六期!DG57*第十六期!DG51+第十六期!DG65*第十六期!Y89</f>
        <v/>
      </c>
      <c r="CD39" s="272">
        <f>第十六期!DH57*第十六期!DH51+第十六期!DH65*第十六期!Z89</f>
        <v/>
      </c>
      <c r="CE39" s="272">
        <f>第十六期!DI57*第十六期!DI51+第十六期!DI65*第十六期!AA89</f>
        <v/>
      </c>
      <c r="CF39" s="272">
        <f>第十六期!DJ57*第十六期!DJ51+第十六期!DJ65*第十六期!AB89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第十六期!DG58*第十六期!DG52+第十六期!DG66*第十六期!Y90</f>
        <v/>
      </c>
      <c r="CD40" s="272">
        <f>第十六期!DH58*第十六期!DH52+第十六期!DH66*第十六期!Z90</f>
        <v/>
      </c>
      <c r="CE40" s="272">
        <f>第十六期!DI58*第十六期!DI52+第十六期!DI66*第十六期!AA90</f>
        <v/>
      </c>
      <c r="CF40" s="272">
        <f>第十六期!DJ58*第十六期!DJ52+第十六期!DJ66*第十六期!AB90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第十六期!DG59*第十六期!DG53+第十六期!DG67*第十六期!Y91</f>
        <v/>
      </c>
      <c r="CD41" s="272">
        <f>第十六期!DH59*第十六期!DH53+第十六期!DH67*第十六期!Z91</f>
        <v/>
      </c>
      <c r="CE41" s="272">
        <f>第十六期!DI59*第十六期!DI53+第十六期!DI67*第十六期!AA91</f>
        <v/>
      </c>
      <c r="CF41" s="272">
        <f>第十六期!DJ59*第十六期!DJ53+第十六期!DJ67*第十六期!AB91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第十六期!Y9*第十六期!CQ62*比赛参数!D65</f>
        <v/>
      </c>
      <c r="CR50" s="294">
        <f>第十六期!Z9*第十六期!CR62*比赛参数!E65</f>
        <v/>
      </c>
      <c r="CS50" s="294">
        <f>第十六期!AA9*第十六期!CS62*比赛参数!F65</f>
        <v/>
      </c>
      <c r="CT50" s="294">
        <f>第十六期!AB9*第十六期!CT62*比赛参数!G65</f>
        <v/>
      </c>
      <c r="CU50" s="294">
        <f>IF(第十六期!AC9&gt;0,SUM(CQ50:CT50)/第十六期!AC9,0)</f>
        <v/>
      </c>
      <c r="CW50" s="11" t="inlineStr">
        <is>
          <t>A产品</t>
        </is>
      </c>
      <c r="CX50" s="525">
        <f>IF(第十六期!$CU$50*第十六期!CQ93&gt;0,第十六期!$CU$50+第十六期!CQ68+第十六期!CQ93+第十六期!CQ74,0)</f>
        <v/>
      </c>
      <c r="CY50" s="525">
        <f>IF(第十六期!$CU$50*第十六期!CR93&gt;0,第十六期!$CU$50+第十六期!CR68+第十六期!CR93+第十六期!CR74,0)</f>
        <v/>
      </c>
      <c r="CZ50" s="525">
        <f>IF(第十六期!$CU$50*第十六期!CS93&gt;0,第十六期!$CU$50+第十六期!CS68+第十六期!CS93+第十六期!CS74,0)</f>
        <v/>
      </c>
      <c r="DA50" s="525">
        <f>IF(第十六期!$CU$50*第十六期!CT93&gt;0,第十六期!$CU$50+第十六期!CT68+第十六期!CT93+第十六期!CT74,0)</f>
        <v/>
      </c>
      <c r="DB50" s="525">
        <f>AVERAGE(CX50:DA50)</f>
        <v/>
      </c>
      <c r="DF50" s="294" t="inlineStr">
        <is>
          <t>市场1</t>
        </is>
      </c>
      <c r="DG50" s="247">
        <f>IF(第十六期!Y88&gt;0,1,0)</f>
        <v/>
      </c>
      <c r="DH50" s="247">
        <f>IF(第十六期!Z88&gt;0,1,0)</f>
        <v/>
      </c>
      <c r="DI50" s="247">
        <f>IF(第十六期!AA88&gt;0,1,0)</f>
        <v/>
      </c>
      <c r="DJ50" s="247">
        <f>IF(第十六期!AB88&gt;0,1,0)</f>
        <v/>
      </c>
      <c r="DL50" s="247" t="inlineStr">
        <is>
          <t>产品A</t>
        </is>
      </c>
      <c r="DM50" s="248">
        <f>IF(第十六期!Y9+第十六期!Z9&gt;0,1,0)</f>
        <v/>
      </c>
      <c r="DN50" s="248">
        <f>IF(第十六期!AA9+第十六期!AB9&gt;0,1,0)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第十六期!Y10*第十六期!CQ63*比赛参数!D65</f>
        <v/>
      </c>
      <c r="CR51" s="294">
        <f>第十六期!Z10*第十六期!CR63*比赛参数!E65</f>
        <v/>
      </c>
      <c r="CS51" s="294">
        <f>第十六期!AA10*第十六期!CS63*比赛参数!F65</f>
        <v/>
      </c>
      <c r="CT51" s="294">
        <f>第十六期!AB10*第十六期!CT63*比赛参数!G65</f>
        <v/>
      </c>
      <c r="CU51" s="294">
        <f>IF(第十六期!AC10&gt;0,SUM(CQ51:CT51)/第十六期!AC10,0)</f>
        <v/>
      </c>
      <c r="CW51" s="11" t="inlineStr">
        <is>
          <t>B产品</t>
        </is>
      </c>
      <c r="CX51" s="525">
        <f>IF(第十六期!$CU$51*第十六期!CQ94&gt;0,第十六期!$CU$51+第十六期!CQ69+第十六期!CQ94+第十六期!CQ75,0)</f>
        <v/>
      </c>
      <c r="CY51" s="525">
        <f>IF(第十六期!$CU$51*第十六期!CR94&gt;0,第十六期!$CU$51+第十六期!CR69+第十六期!CR94+第十六期!CR75,0)</f>
        <v/>
      </c>
      <c r="CZ51" s="525">
        <f>IF(第十六期!$CU$51*第十六期!CS94&gt;0,第十六期!$CU$51+第十六期!CS69+第十六期!CS94+第十六期!CS75,0)</f>
        <v/>
      </c>
      <c r="DA51" s="525">
        <f>IF(第十六期!$CU$51*第十六期!CT94&gt;0,第十六期!$CU$51+第十六期!CT69+第十六期!CT94+第十六期!CT75,0)</f>
        <v/>
      </c>
      <c r="DB51" s="525">
        <f>AVERAGE(CX51:DA51)</f>
        <v/>
      </c>
      <c r="DF51" s="294" t="inlineStr">
        <is>
          <t>市场2</t>
        </is>
      </c>
      <c r="DG51" s="247">
        <f>IF(第十六期!Y89&gt;0,1,0)</f>
        <v/>
      </c>
      <c r="DH51" s="247">
        <f>IF(第十六期!Z89&gt;0,1,0)</f>
        <v/>
      </c>
      <c r="DI51" s="247">
        <f>IF(第十六期!AA89&gt;0,1,0)</f>
        <v/>
      </c>
      <c r="DJ51" s="247">
        <f>IF(第十六期!AB89&gt;0,1,0)</f>
        <v/>
      </c>
      <c r="DL51" s="247" t="inlineStr">
        <is>
          <t>产品B</t>
        </is>
      </c>
      <c r="DM51" s="248">
        <f>IF(第十六期!Y10+第十六期!Z10&gt;0,1,0)</f>
        <v/>
      </c>
      <c r="DN51" s="248">
        <f>IF(第十六期!AA10+第十六期!AB10&gt;0,1,0)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第十六期!Y11*第十六期!CQ64*比赛参数!D65</f>
        <v/>
      </c>
      <c r="CR52" s="294">
        <f>第十六期!Z11*第十六期!CR64*比赛参数!E65</f>
        <v/>
      </c>
      <c r="CS52" s="294">
        <f>第十六期!AA11*第十六期!CS64*比赛参数!F65</f>
        <v/>
      </c>
      <c r="CT52" s="294">
        <f>第十六期!AB11*第十六期!CT64*比赛参数!G65</f>
        <v/>
      </c>
      <c r="CU52" s="294">
        <f>IF(第十六期!AC11&gt;0,SUM(CQ52:CT52)/第十六期!AC11,0)</f>
        <v/>
      </c>
      <c r="CW52" s="11" t="inlineStr">
        <is>
          <t>C产品</t>
        </is>
      </c>
      <c r="CX52" s="525">
        <f>IF(第十六期!$CU$52*第十六期!CQ95&gt;0,第十六期!$CU$52+第十六期!CQ70+第十六期!CQ95+第十六期!CQ76,0)</f>
        <v/>
      </c>
      <c r="CY52" s="525">
        <f>IF(第十六期!$CU$52*第十六期!CR95&gt;0,第十六期!$CU$52+第十六期!CR70+第十六期!CR95+第十六期!CR76,0)</f>
        <v/>
      </c>
      <c r="CZ52" s="525">
        <f>IF(第十六期!$CU$52*第十六期!CS95&gt;0,第十六期!$CU$52+第十六期!CS70+第十六期!CS95+第十六期!CS76,0)</f>
        <v/>
      </c>
      <c r="DA52" s="525">
        <f>IF(第十六期!$CU$52*第十六期!CT95&gt;0,第十六期!$CU$52+第十六期!CT70+第十六期!CT95+第十六期!CT76,0)</f>
        <v/>
      </c>
      <c r="DB52" s="525">
        <f>AVERAGE(CX52:DA52)</f>
        <v/>
      </c>
      <c r="DF52" s="294" t="inlineStr">
        <is>
          <t>市场3</t>
        </is>
      </c>
      <c r="DG52" s="247">
        <f>IF(第十六期!Y90&gt;0,1,0)</f>
        <v/>
      </c>
      <c r="DH52" s="247">
        <f>IF(第十六期!Z90&gt;0,1,0)</f>
        <v/>
      </c>
      <c r="DI52" s="247">
        <f>IF(第十六期!AA90&gt;0,1,0)</f>
        <v/>
      </c>
      <c r="DJ52" s="247">
        <f>IF(第十六期!AB90&gt;0,1,0)</f>
        <v/>
      </c>
      <c r="DL52" s="247" t="inlineStr">
        <is>
          <t>产品C</t>
        </is>
      </c>
      <c r="DM52" s="248">
        <f>IF(第十六期!Y11+第十六期!Z11&gt;0,1,0)</f>
        <v/>
      </c>
      <c r="DN52" s="248">
        <f>IF(第十六期!AA11+第十六期!AB11&gt;0,1,0)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第十六期!Y12*第十六期!CQ65*比赛参数!D65</f>
        <v/>
      </c>
      <c r="CR53" s="294">
        <f>第十六期!Z12*第十六期!CR65*比赛参数!E65</f>
        <v/>
      </c>
      <c r="CS53" s="294">
        <f>第十六期!AA12*第十六期!CS65*比赛参数!F65</f>
        <v/>
      </c>
      <c r="CT53" s="294">
        <f>第十六期!AB12*第十六期!CT65*比赛参数!G65</f>
        <v/>
      </c>
      <c r="CU53" s="294">
        <f>IF(第十六期!AC12&gt;0,SUM(CQ53:CT53)/第十六期!AC12,0)</f>
        <v/>
      </c>
      <c r="CW53" s="11" t="inlineStr">
        <is>
          <t>D产品</t>
        </is>
      </c>
      <c r="CX53" s="525">
        <f>IF(第十六期!$CU$53*第十六期!CQ96&gt;0,第十六期!$CU$53+第十六期!CQ71+第十六期!CQ96+第十六期!CQ77,0)</f>
        <v/>
      </c>
      <c r="CY53" s="525">
        <f>IF(第十六期!$CU$53*第十六期!CR96&gt;0,第十六期!$CU$53+第十六期!CR71+第十六期!CR96+第十六期!CR77,0)</f>
        <v/>
      </c>
      <c r="CZ53" s="525">
        <f>IF(第十六期!$CU$53*第十六期!CS96&gt;0,第十六期!$CU$53+第十六期!CS71+第十六期!CS96+第十六期!CS77,0)</f>
        <v/>
      </c>
      <c r="DA53" s="525">
        <f>IF(第十六期!$CU$53*第十六期!CT96&gt;0,第十六期!$CU$53+第十六期!CT71+第十六期!CT96+第十六期!CT77,0)</f>
        <v/>
      </c>
      <c r="DB53" s="525">
        <f>AVERAGE(CX53:DA53)</f>
        <v/>
      </c>
      <c r="DF53" s="294" t="inlineStr">
        <is>
          <t>市场4</t>
        </is>
      </c>
      <c r="DG53" s="247">
        <f>IF(第十六期!Y91&gt;0,1,0)</f>
        <v/>
      </c>
      <c r="DH53" s="247">
        <f>IF(第十六期!Z91&gt;0,1,0)</f>
        <v/>
      </c>
      <c r="DI53" s="247">
        <f>IF(第十六期!AA91&gt;0,1,0)</f>
        <v/>
      </c>
      <c r="DJ53" s="247">
        <f>IF(第十六期!AB91&gt;0,1,0)</f>
        <v/>
      </c>
      <c r="DL53" s="247" t="inlineStr">
        <is>
          <t>产品D</t>
        </is>
      </c>
      <c r="DM53" s="248">
        <f>IF(第十六期!Y12+第十六期!Z12&gt;0,1,0)</f>
        <v/>
      </c>
      <c r="DN53" s="248">
        <f>IF(第十六期!AA12+第十六期!AB12&gt;0,1,0)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第十六期!K11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第十六期!AH14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第十六期!DU26</f>
        <v/>
      </c>
      <c r="CD56" s="272">
        <f>第十六期!DU27</f>
        <v/>
      </c>
      <c r="CE56" s="272">
        <f>第十六期!DU28</f>
        <v/>
      </c>
      <c r="CF56" s="272">
        <f>第十六期!DU29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第十六期!BS7-第十六期!CX50</f>
        <v/>
      </c>
      <c r="CY56" s="525">
        <f>第十六期!BT7-第十六期!CY50</f>
        <v/>
      </c>
      <c r="CZ56" s="525">
        <f>第十六期!BU7-第十六期!CZ50</f>
        <v/>
      </c>
      <c r="DA56" s="525">
        <f>第十六期!BV7-第十六期!DA50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第十六期!DX6</f>
        <v/>
      </c>
      <c r="Z57" s="272">
        <f>第十六期!DX10</f>
        <v/>
      </c>
      <c r="AA57" s="272">
        <f>第十六期!DX14</f>
        <v/>
      </c>
      <c r="AB57" s="272">
        <f>第十六期!DX18</f>
        <v/>
      </c>
      <c r="AC57" s="234" t="n"/>
      <c r="AE57" s="64" t="inlineStr">
        <is>
          <t>市场1</t>
        </is>
      </c>
      <c r="AF57" s="272">
        <f>第十六期!DW6</f>
        <v/>
      </c>
      <c r="AG57" s="272">
        <f>第十六期!DW10</f>
        <v/>
      </c>
      <c r="AH57" s="272">
        <f>第十六期!DW14</f>
        <v/>
      </c>
      <c r="AI57" s="272">
        <f>第十六期!DW18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第十六期!AH15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第十六期!BS8-第十六期!CX51</f>
        <v/>
      </c>
      <c r="CY57" s="525">
        <f>第十六期!BT8-第十六期!CY51</f>
        <v/>
      </c>
      <c r="CZ57" s="525">
        <f>第十六期!BU8-第十六期!CZ51</f>
        <v/>
      </c>
      <c r="DA57" s="525">
        <f>第十六期!BV8-第十六期!DA51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第十六期!DX7</f>
        <v/>
      </c>
      <c r="Z58" s="272">
        <f>第十六期!DX11</f>
        <v/>
      </c>
      <c r="AA58" s="272">
        <f>第十六期!DX15</f>
        <v/>
      </c>
      <c r="AB58" s="272">
        <f>第十六期!DX19</f>
        <v/>
      </c>
      <c r="AC58" s="234" t="n"/>
      <c r="AE58" s="11" t="inlineStr">
        <is>
          <t>市场2</t>
        </is>
      </c>
      <c r="AF58" s="272">
        <f>第十六期!DW7</f>
        <v/>
      </c>
      <c r="AG58" s="272">
        <f>第十六期!DW11</f>
        <v/>
      </c>
      <c r="AH58" s="272">
        <f>第十六期!DW15</f>
        <v/>
      </c>
      <c r="AI58" s="272">
        <f>第十六期!DW19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第十六期!H5+第十六期!H4*比赛参数!F71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第十六期!BS9-第十六期!CX52</f>
        <v/>
      </c>
      <c r="CY58" s="525">
        <f>第十六期!BT9-第十六期!CY52</f>
        <v/>
      </c>
      <c r="CZ58" s="525">
        <f>第十六期!BU9-第十六期!CZ52</f>
        <v/>
      </c>
      <c r="DA58" s="525">
        <f>第十六期!BV9-第十六期!DA52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第十六期!DX8</f>
        <v/>
      </c>
      <c r="Z59" s="272">
        <f>第十六期!DX12</f>
        <v/>
      </c>
      <c r="AA59" s="272">
        <f>第十六期!DX16</f>
        <v/>
      </c>
      <c r="AB59" s="272">
        <f>第十六期!DX20</f>
        <v/>
      </c>
      <c r="AC59" s="235" t="n"/>
      <c r="AE59" s="11" t="inlineStr">
        <is>
          <t>市场3</t>
        </is>
      </c>
      <c r="AF59" s="272">
        <f>第十六期!DW8</f>
        <v/>
      </c>
      <c r="AG59" s="272">
        <f>第十六期!DW12</f>
        <v/>
      </c>
      <c r="AH59" s="272">
        <f>第十六期!DW16</f>
        <v/>
      </c>
      <c r="AI59" s="272">
        <f>第十六期!DW20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第十六期!K14*比赛参数!D71/4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第十六期!BS10-第十六期!CX53</f>
        <v/>
      </c>
      <c r="CY59" s="525">
        <f>第十六期!BT10-第十六期!CY53</f>
        <v/>
      </c>
      <c r="CZ59" s="525">
        <f>第十六期!BU10-第十六期!CZ53</f>
        <v/>
      </c>
      <c r="DA59" s="525">
        <f>第十六期!BV10-第十六期!DA53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第十六期!DX9</f>
        <v/>
      </c>
      <c r="Z60" s="272">
        <f>第十六期!DX13</f>
        <v/>
      </c>
      <c r="AA60" s="272">
        <f>第十六期!DX17</f>
        <v/>
      </c>
      <c r="AB60" s="272">
        <f>第十六期!DX21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第十六期!DW9</f>
        <v/>
      </c>
      <c r="AG60" s="272">
        <f>第十六期!DW13</f>
        <v/>
      </c>
      <c r="AH60" s="272">
        <f>第十六期!DW17</f>
        <v/>
      </c>
      <c r="AI60" s="272">
        <f>第十六期!DW21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第十六期!Y18*比赛参数!D58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第十六期!AA18*比赛参数!D62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((第十六期!K8-第十六期!AA18)*比赛参数!D65+第十六期!Y18*比赛参数!D59*比赛参数!D65)*第十六期!AH18*520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CX56/第十六期!CQ56</f>
        <v/>
      </c>
      <c r="CY62" s="525">
        <f>CY56/第十六期!CR56</f>
        <v/>
      </c>
      <c r="CZ62" s="525">
        <f>CZ56/第十六期!CS56</f>
        <v/>
      </c>
      <c r="DA62" s="525">
        <f>DA56/第十六期!CT56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第十六期!K9*比赛参数!D49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CX57/第十六期!CQ57</f>
        <v/>
      </c>
      <c r="CY63" s="525">
        <f>CY57/第十六期!CR57</f>
        <v/>
      </c>
      <c r="CZ63" s="525">
        <f>CZ57/第十六期!CS57</f>
        <v/>
      </c>
      <c r="DA63" s="525">
        <f>DA57/第十六期!CT57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第十六期!AL37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CX58/第十六期!CQ58</f>
        <v/>
      </c>
      <c r="CY64" s="525">
        <f>CY58/第十六期!CR58</f>
        <v/>
      </c>
      <c r="CZ64" s="525">
        <f>CZ58/第十六期!CS58</f>
        <v/>
      </c>
      <c r="DA64" s="525">
        <f>DA58/第十六期!CT58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0.5*第十六期!AL37+0.5*第十六期!DV23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CX59/第十六期!CQ59</f>
        <v/>
      </c>
      <c r="CY65" s="525">
        <f>CY59/第十六期!CR59</f>
        <v/>
      </c>
      <c r="CZ65" s="525">
        <f>CZ59/第十六期!CS59</f>
        <v/>
      </c>
      <c r="DA65" s="525">
        <f>DA59/第十六期!CT59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第十六期!AC18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六期!AC18&gt;=比赛参数!D33,(1-比赛参数!E33)*第十六期!AC18,0)+IF(AND(第十六期!AC18&gt;=比赛参数!D34,第十六期!AC18&lt;比赛参数!D33),(1-比赛参数!E34)*第十六期!AC18,0)+IF(AND(第十六期!AC18&gt;=比赛参数!D35,第十六期!AC18&lt;比赛参数!D34),(1-比赛参数!E35)*第十六期!AC18,0)+IF(AND(第十六期!AC18&gt;=比赛参数!D36,第十六期!AC18&lt;比赛参数!D35),(1-比赛参数!E36)*第十六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第十六期!DV6</f>
        <v/>
      </c>
      <c r="AG70" s="131">
        <f>第十六期!DV10</f>
        <v/>
      </c>
      <c r="AH70" s="131">
        <f>第十六期!DV14</f>
        <v/>
      </c>
      <c r="AI70" s="131">
        <f>第十六期!DV18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IF(第十六期!AC18&gt;0,第十六期!AC18*比赛参数!E40+比赛参数!E39,0)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第十六期!DV7</f>
        <v/>
      </c>
      <c r="AG71" s="131">
        <f>第十六期!DV11</f>
        <v/>
      </c>
      <c r="AH71" s="131">
        <f>第十六期!DV15</f>
        <v/>
      </c>
      <c r="AI71" s="131">
        <f>第十六期!DV19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(第十六期!Z13*比赛参数!E65*260+第十六期!AA13*(比赛参数!F65-比赛参数!D65)*520+第十六期!AB13*比赛参数!G65*260)*第十六期!AH18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第十六期!DV8</f>
        <v/>
      </c>
      <c r="AG72" s="131">
        <f>第十六期!DV12</f>
        <v/>
      </c>
      <c r="AH72" s="131">
        <f>第十六期!DV16</f>
        <v/>
      </c>
      <c r="AI72" s="131">
        <f>第十六期!DV20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第十六期!DM60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第十六期!DV9</f>
        <v/>
      </c>
      <c r="AG73" s="131">
        <f>第十六期!DV13</f>
        <v/>
      </c>
      <c r="AH73" s="131">
        <f>第十六期!DV17</f>
        <v/>
      </c>
      <c r="AI73" s="131">
        <f>第十六期!DV21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第十六期!AC21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第十六期!CG42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SUM(第十六期!AF80:AI80)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SUM(第十六期!AJ76:AJ79)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第十六期!CG53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第十六期!CN53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第十六期!K9*比赛参数!D30*比赛参数!F30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第十六期!CG65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第十六期!Y9*第十六期!CQ56</f>
        <v/>
      </c>
      <c r="CR80" s="294">
        <f>第十六期!Z9*第十六期!CR56</f>
        <v/>
      </c>
      <c r="CS80" s="294">
        <f>第十六期!AA9*第十六期!CS56</f>
        <v/>
      </c>
      <c r="CT80" s="294">
        <f>第十六期!AB9*第十六期!CT56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(第十六期!K10+(第十六期!AC18+第十六期!K10-第十六期!AC21))/2*比赛参数!D16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第十六期!Y10*第十六期!CQ57</f>
        <v/>
      </c>
      <c r="CR81" s="294">
        <f>第十六期!Z10*第十六期!CR57</f>
        <v/>
      </c>
      <c r="CS81" s="294">
        <f>第十六期!AA10*第十六期!CS57</f>
        <v/>
      </c>
      <c r="CT81" s="294">
        <f>第十六期!AB10*第十六期!CT57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第十六期!CG67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第十六期!Y11*第十六期!CQ58</f>
        <v/>
      </c>
      <c r="CR82" s="294">
        <f>第十六期!Z11*第十六期!CR58</f>
        <v/>
      </c>
      <c r="CS82" s="294">
        <f>第十六期!AA11*第十六期!CS58</f>
        <v/>
      </c>
      <c r="CT82" s="294">
        <f>第十六期!AB11*第十六期!CT58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第十六期!K13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第十六期!Y12*第十六期!CQ59</f>
        <v/>
      </c>
      <c r="CR83" s="294">
        <f>第十六期!Z12*第十六期!CR59</f>
        <v/>
      </c>
      <c r="CS83" s="294">
        <f>第十六期!AA12*第十六期!CS59</f>
        <v/>
      </c>
      <c r="CT83" s="294">
        <f>第十六期!AB12*第十六期!CT59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第十六期!K13*比赛参数!D70/4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第十六期!AH14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第十六期!DS33</f>
        <v/>
      </c>
      <c r="AG86" s="131">
        <f>第十六期!DW33</f>
        <v/>
      </c>
      <c r="AH86" s="131">
        <f>第十六期!EA33</f>
        <v/>
      </c>
      <c r="AI86" s="131">
        <f>第十六期!EE33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第十六期!AH14*比赛参数!D69/4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第十六期!DT33</f>
        <v/>
      </c>
      <c r="AG87" s="131">
        <f>第十六期!DX33</f>
        <v/>
      </c>
      <c r="AH87" s="131">
        <f>第十六期!EB33</f>
        <v/>
      </c>
      <c r="AI87" s="131">
        <f>第十六期!EF33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IF(第十六期!BW92&gt;0,IF((第十六期!K15+第十六期!BW92*比赛参数!D72)&gt;0,第十六期!K15+第十六期!BW92*比赛参数!D72,0))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第十六期!DU33</f>
        <v/>
      </c>
      <c r="AG88" s="131">
        <f>第十六期!DY33</f>
        <v/>
      </c>
      <c r="AH88" s="131">
        <f>第十六期!EC33</f>
        <v/>
      </c>
      <c r="AI88" s="131">
        <f>第十六期!EG33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第十六期!AF18*比赛参数!D30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第十六期!DV33</f>
        <v/>
      </c>
      <c r="AG89" s="131">
        <f>第十六期!DZ33</f>
        <v/>
      </c>
      <c r="AH89" s="131">
        <f>第十六期!ED33</f>
        <v/>
      </c>
      <c r="AI89" s="131">
        <f>第十六期!EH33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第十六期!AJ18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第十六期!AF20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第十六期!BT84</f>
        <v/>
      </c>
      <c r="BT92" s="546" t="inlineStr">
        <is>
          <t>本期成本</t>
        </is>
      </c>
      <c r="BU92" s="478">
        <f>第十六期!BU86</f>
        <v/>
      </c>
      <c r="BV92" s="547" t="inlineStr">
        <is>
          <t>本期利润</t>
        </is>
      </c>
      <c r="BW92" s="548">
        <f>第十六期!BT84-第十六期!BU86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AC9*比赛参数!D6+第十六期!DU26</f>
        <v/>
      </c>
      <c r="Z93" s="37">
        <f>AC10*比赛参数!D6+第十六期!DU27</f>
        <v/>
      </c>
      <c r="AA93" s="37">
        <f>AC11*比赛参数!D6+第十六期!DU28</f>
        <v/>
      </c>
      <c r="AB93" s="37">
        <f>AC12*比赛参数!D6+第十六期!DU29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IF(第十六期!$AC$9&gt;0,第十六期!$K$9*比赛参数!$D$30*比赛参数!$F$30*$CU$87/第十六期!$AC$9,0)</f>
        <v/>
      </c>
      <c r="CR93" s="294">
        <f>IF(第十六期!$AC$9&gt;0,第十六期!$K$9*比赛参数!$D$30*比赛参数!$F$30*$CU$87/第十六期!$AC$9,0)</f>
        <v/>
      </c>
      <c r="CS93" s="294">
        <f>IF(第十六期!$AC$9&gt;0,第十六期!$K$9*比赛参数!$D$30*比赛参数!$F$30*$CU$87/第十六期!$AC$9,0)</f>
        <v/>
      </c>
      <c r="CT93" s="294">
        <f>IF(第十六期!$AC$9&gt;0,第十六期!$K$9*比赛参数!$D$30*比赛参数!$F$30*$CU$87/第十六期!$AC$9,0)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IF(第十六期!$AC$10&gt;0,第十六期!$K$9*比赛参数!$D$30*比赛参数!$F$30*$CU$88/第十六期!$AC$10,0)</f>
        <v/>
      </c>
      <c r="CR94" s="294">
        <f>IF(第十六期!$AC$10&gt;0,第十六期!$K$9*比赛参数!$D$30*比赛参数!$F$30*$CU$88/第十六期!$AC$10,0)</f>
        <v/>
      </c>
      <c r="CS94" s="294">
        <f>IF(第十六期!$AC$10&gt;0,第十六期!$K$9*比赛参数!$D$30*比赛参数!$F$30*$CU$88/第十六期!$AC$10,0)</f>
        <v/>
      </c>
      <c r="CT94" s="294">
        <f>IF(第十六期!$AC$10&gt;0,第十六期!$K$9*比赛参数!$D$30*比赛参数!$F$30*$CU$88/第十六期!$AC$10,0)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IF(第十六期!$AC$11&gt;0,第十六期!$K$9*比赛参数!$D$30*比赛参数!$F$30*$CU$89/第十六期!$AC$11,0)</f>
        <v/>
      </c>
      <c r="CR95" s="294">
        <f>IF(第十六期!$AC$11&gt;0,第十六期!$K$9*比赛参数!$D$30*比赛参数!$F$30*$CU$89/第十六期!$AC$11,0)</f>
        <v/>
      </c>
      <c r="CS95" s="294">
        <f>IF(第十六期!$AC$11&gt;0,第十六期!$K$9*比赛参数!$D$30*比赛参数!$F$30*$CU$89/第十六期!$AC$11,0)</f>
        <v/>
      </c>
      <c r="CT95" s="294">
        <f>IF(第十六期!$AC$11&gt;0,第十六期!$K$9*比赛参数!$D$30*比赛参数!$F$30*$CU$89/第十六期!$AC$11,0)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第十六期!CX62</f>
        <v/>
      </c>
      <c r="Z96" s="486">
        <f>第十六期!CX63</f>
        <v/>
      </c>
      <c r="AA96" s="486">
        <f>第十六期!CX64</f>
        <v/>
      </c>
      <c r="AB96" s="486">
        <f>第十六期!CX65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IF(第十六期!$AC$12&gt;0,第十六期!$K$9*比赛参数!$D$30*比赛参数!$F$30*$CU$90/第十六期!$AC$12,0)</f>
        <v/>
      </c>
      <c r="CR96" s="294">
        <f>IF(第十六期!$AC$12&gt;0,第十六期!$K$9*比赛参数!$D$30*比赛参数!$F$30*$CU$90/第十六期!$AC$12,0)</f>
        <v/>
      </c>
      <c r="CS96" s="294">
        <f>IF(第十六期!$AC$12&gt;0,第十六期!$K$9*比赛参数!$D$30*比赛参数!$F$30*$CU$90/第十六期!$AC$12,0)</f>
        <v/>
      </c>
      <c r="CT96" s="294">
        <f>IF(第十六期!$AC$12&gt;0,第十六期!$K$9*比赛参数!$D$30*比赛参数!$F$30*$CU$90/第十六期!$AC$12,0)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第十六期!CY62</f>
        <v/>
      </c>
      <c r="Z97" s="486">
        <f>第十六期!CY63</f>
        <v/>
      </c>
      <c r="AA97" s="486">
        <f>第十六期!CY64</f>
        <v/>
      </c>
      <c r="AB97" s="486">
        <f>第十六期!CY65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第十六期!CZ62</f>
        <v/>
      </c>
      <c r="Z98" s="486">
        <f>第十六期!CZ63</f>
        <v/>
      </c>
      <c r="AA98" s="486">
        <f>第十六期!CZ64</f>
        <v/>
      </c>
      <c r="AB98" s="486">
        <f>第十六期!CZ65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第十六期!DA62</f>
        <v/>
      </c>
      <c r="Z99" s="486">
        <f>第十六期!DA63</f>
        <v/>
      </c>
      <c r="AA99" s="486">
        <f>第十六期!DA64</f>
        <v/>
      </c>
      <c r="AB99" s="486">
        <f>第十六期!DA65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(第十六期!#REF!-$BE$54)&lt;0</formula>
    </cfRule>
  </conditionalFormatting>
  <conditionalFormatting sqref="BF132:BF133">
    <cfRule dxfId="6" priority="26" stopIfTrue="1" type="expression">
      <formula>(第十六期!#REF!-$BF$54)&lt;0</formula>
    </cfRule>
  </conditionalFormatting>
  <conditionalFormatting sqref="BG132:BG133">
    <cfRule dxfId="6" priority="25" stopIfTrue="1" type="expression">
      <formula>(第十六期!#REF!-$BG$54)&lt;0</formula>
    </cfRule>
  </conditionalFormatting>
  <conditionalFormatting sqref="BH132:BH133">
    <cfRule dxfId="6" priority="24" stopIfTrue="1" type="expression">
      <formula>(第十六期!#REF!-$BH$54)&lt;0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2.xml><?xml version="1.0" encoding="utf-8"?>
<worksheet xmlns="http://schemas.openxmlformats.org/spreadsheetml/2006/main">
  <sheetPr>
    <tabColor indexed="63"/>
    <outlinePr summaryBelow="1" summaryRight="1"/>
    <pageSetUpPr/>
  </sheetPr>
  <dimension ref="B2:L82"/>
  <sheetViews>
    <sheetView topLeftCell="C12" workbookViewId="0" zoomScale="85" zoomScaleNormal="85">
      <selection activeCell="G32" sqref="G32"/>
    </sheetView>
  </sheetViews>
  <sheetFormatPr baseColWidth="8" defaultColWidth="9" defaultRowHeight="15.6"/>
  <cols>
    <col customWidth="1" max="1" min="1" style="364" width="2.5"/>
    <col customWidth="1" max="2" min="2" style="364" width="1"/>
    <col customWidth="1" max="3" min="3" style="364" width="20.1"/>
    <col customWidth="1" max="7" min="4" style="364" width="12.1"/>
    <col customWidth="1" max="8" min="8" style="364" width="14.5"/>
    <col customWidth="1" max="9" min="9" style="364" width="11.7"/>
    <col customWidth="1" max="11" min="10" style="364" width="12"/>
    <col customWidth="1" max="12" min="12" style="364" width="1"/>
    <col customWidth="1" max="13" min="13" style="364" width="9.6"/>
    <col customWidth="1" max="16384" min="14" style="364" width="9"/>
  </cols>
  <sheetData>
    <row customFormat="1" customHeight="1" ht="11.25" r="1" s="364"/>
    <row customHeight="1" ht="18.75" r="2" s="353">
      <c r="B2" s="455" t="inlineStr">
        <is>
          <t xml:space="preserve">比      赛      参      数 </t>
        </is>
      </c>
      <c r="C2" s="446" t="n"/>
      <c r="D2" s="446" t="n"/>
      <c r="E2" s="446" t="n"/>
      <c r="F2" s="446" t="n"/>
      <c r="G2" s="446" t="n"/>
      <c r="H2" s="446" t="n"/>
      <c r="I2" s="446" t="n"/>
      <c r="J2" s="446" t="n"/>
      <c r="K2" s="446" t="n"/>
      <c r="L2" s="447" t="n"/>
    </row>
    <row customHeight="1" ht="6" r="3" s="353">
      <c r="B3" s="363" t="n"/>
      <c r="C3" s="364" t="n"/>
      <c r="D3" s="364" t="n"/>
      <c r="E3" s="364" t="n"/>
      <c r="F3" s="364" t="n"/>
      <c r="G3" s="364" t="n"/>
      <c r="H3" s="364" t="n"/>
      <c r="I3" s="364" t="n"/>
      <c r="J3" s="364" t="n"/>
      <c r="K3" s="364" t="n"/>
      <c r="L3" s="382" t="n"/>
    </row>
    <row r="4">
      <c r="B4" s="363" t="n"/>
      <c r="C4" s="196" t="inlineStr">
        <is>
          <t>本公司序数</t>
        </is>
      </c>
      <c r="D4" s="371" t="n">
        <v>11</v>
      </c>
      <c r="F4" s="196" t="inlineStr">
        <is>
          <t>总共公司数</t>
        </is>
      </c>
      <c r="G4" s="371" t="n">
        <v>19</v>
      </c>
      <c r="H4" s="364" t="n"/>
      <c r="I4" s="364" t="n"/>
      <c r="J4" s="364" t="n"/>
      <c r="K4" s="364" t="n"/>
      <c r="L4" s="382" t="n"/>
    </row>
    <row customHeight="1" ht="6" r="5" s="353">
      <c r="B5" s="363" t="n"/>
      <c r="E5" s="364" t="n"/>
      <c r="F5" s="364" t="n"/>
      <c r="G5" s="364" t="n"/>
      <c r="H5" s="364" t="n"/>
      <c r="I5" s="364" t="n"/>
      <c r="J5" s="364" t="n"/>
      <c r="K5" s="364" t="n"/>
      <c r="L5" s="382" t="n"/>
    </row>
    <row r="6">
      <c r="B6" s="363" t="n"/>
      <c r="C6" s="196" t="inlineStr">
        <is>
          <t>产品运出率</t>
        </is>
      </c>
      <c r="D6" s="366" t="inlineStr">
        <is>
          <t>75.0%</t>
        </is>
      </c>
      <c r="E6" s="364" t="n"/>
      <c r="F6" s="364" t="n"/>
      <c r="G6" s="364" t="n"/>
      <c r="H6" s="364" t="n"/>
      <c r="I6" s="364" t="n"/>
      <c r="J6" s="364" t="n"/>
      <c r="K6" s="364" t="n"/>
      <c r="L6" s="382" t="n"/>
    </row>
    <row customHeight="1" ht="6" r="7" s="353">
      <c r="B7" s="363" t="n"/>
      <c r="C7" s="364" t="n"/>
      <c r="D7" s="364" t="n"/>
      <c r="E7" s="364" t="n"/>
      <c r="F7" s="364" t="n"/>
      <c r="G7" s="364" t="n"/>
      <c r="H7" s="364" t="n"/>
      <c r="I7" s="364" t="n"/>
      <c r="J7" s="364" t="n"/>
      <c r="K7" s="364" t="n"/>
      <c r="L7" s="382" t="n"/>
    </row>
    <row r="8">
      <c r="B8" s="363" t="n"/>
      <c r="C8" s="196" t="inlineStr">
        <is>
          <t>固定运费</t>
        </is>
      </c>
      <c r="D8" s="367" t="inlineStr">
        <is>
          <t>市场1</t>
        </is>
      </c>
      <c r="E8" s="376" t="inlineStr">
        <is>
          <t>市场2</t>
        </is>
      </c>
      <c r="F8" s="376" t="inlineStr">
        <is>
          <t>市场3</t>
        </is>
      </c>
      <c r="G8" s="376" t="inlineStr">
        <is>
          <t>市场4</t>
        </is>
      </c>
      <c r="H8" s="367" t="inlineStr">
        <is>
          <t>市场1</t>
        </is>
      </c>
      <c r="I8" s="376" t="inlineStr">
        <is>
          <t>市场2</t>
        </is>
      </c>
      <c r="J8" s="376" t="inlineStr">
        <is>
          <t>市场3</t>
        </is>
      </c>
      <c r="K8" s="376" t="inlineStr">
        <is>
          <t>市场4</t>
        </is>
      </c>
      <c r="L8" s="382" t="n"/>
    </row>
    <row r="9">
      <c r="B9" s="363" t="n"/>
      <c r="C9" s="376" t="inlineStr">
        <is>
          <t>产品A、B</t>
        </is>
      </c>
      <c r="D9" s="368" t="inlineStr">
        <is>
          <t>2011</t>
        </is>
      </c>
      <c r="E9" s="369" t="inlineStr">
        <is>
          <t>1289</t>
        </is>
      </c>
      <c r="F9" s="369" t="inlineStr">
        <is>
          <t>4100</t>
        </is>
      </c>
      <c r="G9" s="369" t="inlineStr">
        <is>
          <t>5000</t>
        </is>
      </c>
      <c r="H9" s="368" t="inlineStr">
        <is>
          <t>9544</t>
        </is>
      </c>
      <c r="I9" s="369" t="inlineStr">
        <is>
          <t>7156</t>
        </is>
      </c>
      <c r="J9" s="369" t="inlineStr">
        <is>
          <t>12000</t>
        </is>
      </c>
      <c r="K9" s="369" t="inlineStr">
        <is>
          <t>13000</t>
        </is>
      </c>
      <c r="L9" s="382" t="n"/>
    </row>
    <row r="10">
      <c r="B10" s="363" t="n"/>
      <c r="C10" s="376" t="inlineStr">
        <is>
          <t>产品C、D</t>
        </is>
      </c>
      <c r="D10" s="368" t="inlineStr">
        <is>
          <t>13222</t>
        </is>
      </c>
      <c r="E10" s="369" t="inlineStr">
        <is>
          <t>11278</t>
        </is>
      </c>
      <c r="F10" s="369" t="inlineStr">
        <is>
          <t>16000</t>
        </is>
      </c>
      <c r="G10" s="369" t="inlineStr">
        <is>
          <t>17000</t>
        </is>
      </c>
      <c r="H10" s="368" t="inlineStr">
        <is>
          <t>15500</t>
        </is>
      </c>
      <c r="I10" s="369" t="inlineStr">
        <is>
          <t>13000</t>
        </is>
      </c>
      <c r="J10" s="369" t="inlineStr">
        <is>
          <t>18000</t>
        </is>
      </c>
      <c r="K10" s="369" t="inlineStr">
        <is>
          <t>19500</t>
        </is>
      </c>
      <c r="L10" s="382" t="n"/>
    </row>
    <row customHeight="1" ht="6" r="11" s="353">
      <c r="B11" s="363" t="n"/>
      <c r="C11" s="364" t="n"/>
      <c r="D11" s="364" t="n"/>
      <c r="E11" s="364" t="n"/>
      <c r="F11" s="364" t="n"/>
      <c r="G11" s="364" t="n"/>
      <c r="H11" s="364" t="n"/>
      <c r="I11" s="364" t="n"/>
      <c r="J11" s="364" t="n"/>
      <c r="K11" s="364" t="n"/>
      <c r="L11" s="382" t="n"/>
    </row>
    <row r="12">
      <c r="B12" s="363" t="n"/>
      <c r="C12" s="196" t="inlineStr">
        <is>
          <t>变动运输费</t>
        </is>
      </c>
      <c r="D12" s="367" t="inlineStr">
        <is>
          <t>市场1</t>
        </is>
      </c>
      <c r="E12" s="376" t="inlineStr">
        <is>
          <t>市场2</t>
        </is>
      </c>
      <c r="F12" s="376" t="inlineStr">
        <is>
          <t>市场3</t>
        </is>
      </c>
      <c r="G12" s="376" t="inlineStr">
        <is>
          <t>市场4</t>
        </is>
      </c>
      <c r="H12" s="367" t="inlineStr">
        <is>
          <t>市场1</t>
        </is>
      </c>
      <c r="I12" s="376" t="inlineStr">
        <is>
          <t>市场2</t>
        </is>
      </c>
      <c r="J12" s="376" t="inlineStr">
        <is>
          <t>市场3</t>
        </is>
      </c>
      <c r="K12" s="376" t="inlineStr">
        <is>
          <t>市场4</t>
        </is>
      </c>
      <c r="L12" s="382" t="n"/>
    </row>
    <row r="13">
      <c r="B13" s="363" t="n"/>
      <c r="C13" s="376" t="inlineStr">
        <is>
          <t>产品A、B</t>
        </is>
      </c>
      <c r="D13" s="370" t="inlineStr">
        <is>
          <t>83</t>
        </is>
      </c>
      <c r="E13" s="371" t="inlineStr">
        <is>
          <t>42</t>
        </is>
      </c>
      <c r="F13" s="371" t="inlineStr">
        <is>
          <t>200</t>
        </is>
      </c>
      <c r="G13" s="371" t="inlineStr">
        <is>
          <t>250</t>
        </is>
      </c>
      <c r="H13" s="370" t="inlineStr">
        <is>
          <t>467</t>
        </is>
      </c>
      <c r="I13" s="371" t="inlineStr">
        <is>
          <t>383</t>
        </is>
      </c>
      <c r="J13" s="371" t="inlineStr">
        <is>
          <t>600</t>
        </is>
      </c>
      <c r="K13" s="371" t="inlineStr">
        <is>
          <t>650</t>
        </is>
      </c>
      <c r="L13" s="382" t="n"/>
    </row>
    <row r="14">
      <c r="B14" s="363" t="n"/>
      <c r="C14" s="376" t="inlineStr">
        <is>
          <t>产品C、D</t>
        </is>
      </c>
      <c r="D14" s="370" t="inlineStr">
        <is>
          <t>656</t>
        </is>
      </c>
      <c r="E14" s="371" t="inlineStr">
        <is>
          <t>544</t>
        </is>
      </c>
      <c r="F14" s="371" t="inlineStr">
        <is>
          <t>800</t>
        </is>
      </c>
      <c r="G14" s="371" t="inlineStr">
        <is>
          <t>850</t>
        </is>
      </c>
      <c r="H14" s="370" t="inlineStr">
        <is>
          <t>794</t>
        </is>
      </c>
      <c r="I14" s="371" t="inlineStr">
        <is>
          <t>656</t>
        </is>
      </c>
      <c r="J14" s="369" t="inlineStr">
        <is>
          <t>1000</t>
        </is>
      </c>
      <c r="K14" s="369" t="inlineStr">
        <is>
          <t>1050</t>
        </is>
      </c>
      <c r="L14" s="382" t="n"/>
    </row>
    <row customHeight="1" ht="6" r="15" s="353">
      <c r="B15" s="363" t="n"/>
      <c r="C15" s="364" t="n"/>
      <c r="D15" s="364" t="n"/>
      <c r="E15" s="364" t="n"/>
      <c r="F15" s="364" t="n"/>
      <c r="G15" s="364" t="n"/>
      <c r="H15" s="364" t="n"/>
      <c r="I15" s="364" t="n"/>
      <c r="J15" s="364" t="n"/>
      <c r="K15" s="364" t="n"/>
      <c r="L15" s="382" t="n"/>
    </row>
    <row r="16">
      <c r="B16" s="363" t="n"/>
      <c r="C16" s="196" t="inlineStr">
        <is>
          <t>单位原材料库存费</t>
        </is>
      </c>
      <c r="D16" s="370" t="inlineStr">
        <is>
          <t>0.03</t>
        </is>
      </c>
      <c r="E16" s="364" t="n"/>
      <c r="F16" s="364" t="n"/>
      <c r="G16" s="364" t="n"/>
      <c r="H16" s="364" t="n"/>
      <c r="I16" s="364" t="n"/>
      <c r="J16" s="364" t="n"/>
      <c r="K16" s="364" t="n"/>
      <c r="L16" s="382" t="n"/>
    </row>
    <row customHeight="1" ht="6" r="17" s="353">
      <c r="B17" s="363" t="n"/>
      <c r="C17" s="364" t="n"/>
      <c r="D17" s="364" t="n"/>
      <c r="E17" s="364" t="n"/>
      <c r="F17" s="364" t="n"/>
      <c r="G17" s="364" t="n"/>
      <c r="H17" s="364" t="n"/>
      <c r="I17" s="364" t="n"/>
      <c r="J17" s="364" t="n"/>
      <c r="K17" s="364" t="n"/>
      <c r="L17" s="382" t="n"/>
    </row>
    <row r="18">
      <c r="B18" s="363" t="n"/>
      <c r="C18" s="196" t="inlineStr">
        <is>
          <t>成品库存费</t>
        </is>
      </c>
      <c r="D18" s="364" t="n"/>
      <c r="E18" s="364" t="n"/>
      <c r="F18" s="364" t="n"/>
      <c r="G18" s="364" t="n"/>
      <c r="H18" s="364" t="n"/>
      <c r="I18" s="364" t="n"/>
      <c r="J18" s="364" t="n"/>
      <c r="K18" s="364" t="n"/>
      <c r="L18" s="382" t="n"/>
    </row>
    <row r="19">
      <c r="B19" s="363" t="n"/>
      <c r="C19" s="376" t="inlineStr">
        <is>
          <t>产品A</t>
        </is>
      </c>
      <c r="D19" s="370" t="inlineStr">
        <is>
          <t>40.00</t>
        </is>
      </c>
      <c r="E19" s="364" t="n"/>
      <c r="F19" s="364" t="n"/>
      <c r="G19" s="364" t="n"/>
      <c r="H19" s="364" t="n"/>
      <c r="I19" s="364" t="n"/>
      <c r="J19" s="364" t="n"/>
      <c r="K19" s="364" t="n"/>
      <c r="L19" s="382" t="n"/>
    </row>
    <row r="20">
      <c r="B20" s="363" t="n"/>
      <c r="C20" s="376" t="inlineStr">
        <is>
          <t>产品B</t>
        </is>
      </c>
      <c r="D20" s="370" t="inlineStr">
        <is>
          <t>60.00</t>
        </is>
      </c>
      <c r="E20" s="364" t="n"/>
      <c r="F20" s="364" t="n"/>
      <c r="G20" s="364" t="n"/>
      <c r="H20" s="364" t="n"/>
      <c r="I20" s="364" t="n"/>
      <c r="J20" s="364" t="n"/>
      <c r="K20" s="364" t="n"/>
      <c r="L20" s="382" t="n"/>
    </row>
    <row r="21">
      <c r="B21" s="363" t="n"/>
      <c r="C21" s="376" t="inlineStr">
        <is>
          <t>产品C</t>
        </is>
      </c>
      <c r="D21" s="370" t="inlineStr">
        <is>
          <t>120.00</t>
        </is>
      </c>
      <c r="E21" s="364" t="n"/>
      <c r="F21" s="364" t="n"/>
      <c r="G21" s="364" t="n"/>
      <c r="H21" s="364" t="n"/>
      <c r="I21" s="364" t="n"/>
      <c r="J21" s="364" t="n"/>
      <c r="K21" s="364" t="n"/>
      <c r="L21" s="382" t="n"/>
    </row>
    <row r="22">
      <c r="B22" s="363" t="n"/>
      <c r="C22" s="376" t="inlineStr">
        <is>
          <t>产品D</t>
        </is>
      </c>
      <c r="D22" s="370" t="inlineStr">
        <is>
          <t>140.00</t>
        </is>
      </c>
      <c r="E22" s="364" t="n"/>
      <c r="F22" s="364" t="n"/>
      <c r="G22" s="364" t="n"/>
      <c r="H22" s="364" t="n"/>
      <c r="I22" s="364" t="n"/>
      <c r="J22" s="364" t="n"/>
      <c r="K22" s="364" t="n"/>
      <c r="L22" s="382" t="n"/>
    </row>
    <row customHeight="1" ht="6" r="23" s="353">
      <c r="B23" s="363" t="n"/>
      <c r="C23" s="364" t="n"/>
      <c r="D23" s="364" t="n"/>
      <c r="E23" s="364" t="n"/>
      <c r="F23" s="364" t="n"/>
      <c r="G23" s="364" t="n"/>
      <c r="H23" s="364" t="n"/>
      <c r="I23" s="364" t="n"/>
      <c r="J23" s="364" t="n"/>
      <c r="K23" s="364" t="n"/>
      <c r="L23" s="382" t="n"/>
    </row>
    <row customHeight="1" ht="6" r="24" s="353">
      <c r="B24" s="363" t="n"/>
      <c r="C24" s="364" t="n"/>
      <c r="D24" s="364" t="n"/>
      <c r="E24" s="364" t="n"/>
      <c r="F24" s="364" t="n"/>
      <c r="G24" s="364" t="n"/>
      <c r="H24" s="364" t="n"/>
      <c r="I24" s="364" t="n"/>
      <c r="J24" s="364" t="n"/>
      <c r="K24" s="364" t="n"/>
      <c r="L24" s="382" t="n"/>
    </row>
    <row r="25">
      <c r="B25" s="363" t="n"/>
      <c r="C25" s="196" t="inlineStr">
        <is>
          <t>单位生产资源</t>
        </is>
      </c>
      <c r="D25" s="367" t="inlineStr">
        <is>
          <t>产品A</t>
        </is>
      </c>
      <c r="E25" s="376" t="inlineStr">
        <is>
          <t>产品B</t>
        </is>
      </c>
      <c r="F25" s="376" t="inlineStr">
        <is>
          <t>产品C</t>
        </is>
      </c>
      <c r="G25" s="376" t="inlineStr">
        <is>
          <t>产品D</t>
        </is>
      </c>
      <c r="H25" s="364" t="n"/>
      <c r="I25" s="364" t="n"/>
      <c r="J25" s="364" t="n"/>
      <c r="K25" s="364" t="n"/>
      <c r="L25" s="382" t="n"/>
    </row>
    <row r="26">
      <c r="B26" s="363" t="n"/>
      <c r="C26" s="376" t="inlineStr">
        <is>
          <t>机器（时）</t>
        </is>
      </c>
      <c r="D26" s="370" t="inlineStr">
        <is>
          <t>100.0</t>
        </is>
      </c>
      <c r="E26" s="371" t="inlineStr">
        <is>
          <t>250.0</t>
        </is>
      </c>
      <c r="F26" s="371" t="inlineStr">
        <is>
          <t>380.0</t>
        </is>
      </c>
      <c r="G26" s="371" t="inlineStr">
        <is>
          <t>520.0</t>
        </is>
      </c>
      <c r="H26" s="364" t="n"/>
      <c r="I26" s="364" t="n"/>
      <c r="J26" s="364" t="n"/>
      <c r="K26" s="364" t="n"/>
      <c r="L26" s="382" t="n"/>
    </row>
    <row r="27">
      <c r="B27" s="363" t="n"/>
      <c r="C27" s="376" t="inlineStr">
        <is>
          <t>人力（时）</t>
        </is>
      </c>
      <c r="D27" s="370" t="inlineStr">
        <is>
          <t>120.0</t>
        </is>
      </c>
      <c r="E27" s="371" t="inlineStr">
        <is>
          <t>150.0</t>
        </is>
      </c>
      <c r="F27" s="371" t="inlineStr">
        <is>
          <t>160.0</t>
        </is>
      </c>
      <c r="G27" s="371" t="inlineStr">
        <is>
          <t>180.0</t>
        </is>
      </c>
      <c r="H27" s="364" t="n"/>
      <c r="I27" s="364" t="n"/>
      <c r="J27" s="364" t="n"/>
      <c r="K27" s="364" t="n"/>
      <c r="L27" s="382" t="n"/>
    </row>
    <row r="28">
      <c r="B28" s="363" t="n"/>
      <c r="C28" s="376" t="inlineStr">
        <is>
          <t>原材料（单位）</t>
        </is>
      </c>
      <c r="D28" s="370" t="inlineStr">
        <is>
          <t>300.0</t>
        </is>
      </c>
      <c r="E28" s="371" t="inlineStr">
        <is>
          <t>1200.0</t>
        </is>
      </c>
      <c r="F28" s="371" t="inlineStr">
        <is>
          <t>2200.0</t>
        </is>
      </c>
      <c r="G28" s="371" t="inlineStr">
        <is>
          <t>3200.0</t>
        </is>
      </c>
      <c r="H28" s="364" t="n"/>
      <c r="I28" s="364" t="n"/>
      <c r="J28" s="364" t="n"/>
      <c r="K28" s="364" t="n"/>
      <c r="L28" s="382" t="n"/>
    </row>
    <row customHeight="1" ht="6" r="29" s="353">
      <c r="B29" s="363" t="n"/>
      <c r="C29" s="364" t="n"/>
      <c r="D29" s="364" t="n"/>
      <c r="E29" s="364" t="n"/>
      <c r="F29" s="364" t="n"/>
      <c r="G29" s="364" t="n"/>
      <c r="H29" s="364" t="n"/>
      <c r="I29" s="364" t="n"/>
      <c r="J29" s="364" t="n"/>
      <c r="K29" s="364" t="n"/>
      <c r="L29" s="382" t="n"/>
    </row>
    <row r="30">
      <c r="B30" s="363" t="n"/>
      <c r="C30" s="196" t="inlineStr">
        <is>
          <t>机器价格</t>
        </is>
      </c>
      <c r="D30" s="370" t="inlineStr">
        <is>
          <t>80000.00</t>
        </is>
      </c>
      <c r="E30" s="196" t="inlineStr">
        <is>
          <t>折旧率</t>
        </is>
      </c>
      <c r="F30" s="366" t="inlineStr">
        <is>
          <t>5.0%</t>
        </is>
      </c>
      <c r="G30" s="364" t="n"/>
      <c r="H30" s="364" t="n"/>
      <c r="I30" s="364" t="n"/>
      <c r="J30" s="364" t="n"/>
      <c r="K30" s="364" t="n"/>
      <c r="L30" s="382" t="n"/>
    </row>
    <row customHeight="1" ht="6" r="31" s="353">
      <c r="B31" s="363" t="n"/>
      <c r="C31" s="364" t="n"/>
      <c r="D31" s="364" t="n"/>
      <c r="E31" s="364" t="n"/>
      <c r="F31" s="364" t="n"/>
      <c r="G31" s="364" t="n"/>
      <c r="H31" s="364" t="n"/>
      <c r="I31" s="364" t="n"/>
      <c r="J31" s="364" t="n"/>
      <c r="K31" s="364" t="n"/>
      <c r="L31" s="382" t="n"/>
    </row>
    <row r="32">
      <c r="B32" s="363" t="n"/>
      <c r="C32" s="196" t="inlineStr">
        <is>
          <t>原材料价格</t>
        </is>
      </c>
      <c r="D32" s="376" t="inlineStr">
        <is>
          <t>订购量</t>
        </is>
      </c>
      <c r="E32" s="376" t="inlineStr">
        <is>
          <t>单价</t>
        </is>
      </c>
      <c r="F32" s="364" t="n"/>
      <c r="G32" s="364" t="n"/>
      <c r="H32" s="364" t="n"/>
      <c r="I32" s="364" t="n"/>
      <c r="J32" s="364" t="n"/>
      <c r="K32" s="364" t="n"/>
      <c r="L32" s="382" t="n"/>
    </row>
    <row r="33">
      <c r="B33" s="363" t="n"/>
      <c r="C33" s="364" t="n"/>
      <c r="D33" s="371" t="n">
        <v>9.999999999999991e+22</v>
      </c>
      <c r="E33" s="371" t="n">
        <v>0.9</v>
      </c>
      <c r="H33" s="364" t="n"/>
      <c r="I33" s="364" t="n"/>
      <c r="K33" s="364">
        <f>D37*(1-E37)</f>
        <v/>
      </c>
      <c r="L33" s="382" t="n"/>
    </row>
    <row r="34">
      <c r="B34" s="363" t="n"/>
      <c r="C34" s="364" t="n"/>
      <c r="D34" s="371" t="inlineStr">
        <is>
          <t>2000000</t>
        </is>
      </c>
      <c r="E34" s="371" t="inlineStr">
        <is>
          <t>0.92</t>
        </is>
      </c>
      <c r="H34" s="364" t="n"/>
      <c r="I34" s="364" t="n"/>
      <c r="K34" s="364">
        <f>D36*(1-E36)</f>
        <v/>
      </c>
      <c r="L34" s="382" t="n"/>
    </row>
    <row r="35">
      <c r="B35" s="363" t="n"/>
      <c r="C35" s="364" t="n"/>
      <c r="D35" s="371" t="inlineStr">
        <is>
          <t>1500000</t>
        </is>
      </c>
      <c r="E35" s="371" t="inlineStr">
        <is>
          <t>0.95</t>
        </is>
      </c>
      <c r="H35" s="364" t="n"/>
      <c r="I35" s="364" t="n"/>
      <c r="K35" s="364">
        <f>D35*(1-E35)</f>
        <v/>
      </c>
      <c r="L35" s="382" t="n"/>
    </row>
    <row r="36">
      <c r="B36" s="363" t="n"/>
      <c r="C36" s="364" t="n"/>
      <c r="D36" s="371" t="inlineStr">
        <is>
          <t>1000000</t>
        </is>
      </c>
      <c r="E36" s="371" t="inlineStr">
        <is>
          <t>0.97</t>
        </is>
      </c>
      <c r="H36" s="364" t="n"/>
      <c r="I36" s="364" t="n"/>
      <c r="K36" s="364">
        <f>D34*(1-E34)</f>
        <v/>
      </c>
      <c r="L36" s="382" t="n"/>
    </row>
    <row r="37">
      <c r="B37" s="363" t="n"/>
      <c r="C37" s="364" t="n"/>
      <c r="D37" s="371" t="inlineStr">
        <is>
          <t>0</t>
        </is>
      </c>
      <c r="E37" s="371" t="inlineStr">
        <is>
          <t>1</t>
        </is>
      </c>
      <c r="H37" s="364" t="n"/>
      <c r="I37" s="364" t="n"/>
      <c r="K37" s="364" t="n"/>
      <c r="L37" s="382" t="n"/>
    </row>
    <row customHeight="1" ht="6" r="38" s="353">
      <c r="B38" s="363" t="n"/>
      <c r="C38" s="364" t="n"/>
      <c r="D38" s="364" t="n"/>
      <c r="E38" s="364" t="n"/>
      <c r="F38" s="364" t="n"/>
      <c r="G38" s="364" t="n"/>
      <c r="H38" s="364" t="n"/>
      <c r="I38" s="364" t="n"/>
      <c r="J38" s="364" t="n"/>
      <c r="K38" s="364" t="n"/>
      <c r="L38" s="382" t="n"/>
    </row>
    <row r="39">
      <c r="B39" s="363" t="n"/>
      <c r="C39" s="196" t="inlineStr">
        <is>
          <t>原材料运费</t>
        </is>
      </c>
      <c r="D39" s="376" t="inlineStr">
        <is>
          <t>固定</t>
        </is>
      </c>
      <c r="E39" s="375" t="inlineStr">
        <is>
          <t>10000</t>
        </is>
      </c>
      <c r="F39" s="364" t="n"/>
      <c r="G39" s="364" t="n"/>
      <c r="H39" s="364" t="n"/>
      <c r="I39" s="364" t="n"/>
      <c r="J39" s="364" t="n"/>
      <c r="K39" s="364" t="n"/>
      <c r="L39" s="382" t="n"/>
    </row>
    <row r="40">
      <c r="B40" s="363" t="n"/>
      <c r="C40" s="364" t="n"/>
      <c r="D40" s="254" t="inlineStr">
        <is>
          <t>变动</t>
        </is>
      </c>
      <c r="E40" s="373" t="inlineStr">
        <is>
          <t>0.01</t>
        </is>
      </c>
      <c r="F40" s="364" t="n"/>
      <c r="G40" s="364" t="n"/>
      <c r="H40" s="364" t="n"/>
      <c r="I40" s="364" t="n"/>
      <c r="J40" s="364" t="n"/>
      <c r="K40" s="364" t="n"/>
      <c r="L40" s="382" t="n"/>
    </row>
    <row r="41">
      <c r="B41" s="363" t="n"/>
      <c r="C41" s="196" t="inlineStr">
        <is>
          <t>原材料使用率</t>
        </is>
      </c>
      <c r="D41" s="456" t="inlineStr">
        <is>
          <t>80.0%</t>
        </is>
      </c>
      <c r="E41" s="364" t="n"/>
      <c r="F41" s="364" t="n"/>
      <c r="G41" s="364" t="n"/>
      <c r="H41" s="364" t="n"/>
      <c r="I41" s="364" t="n"/>
      <c r="J41" s="364" t="n"/>
      <c r="K41" s="364" t="n"/>
      <c r="L41" s="382" t="n"/>
    </row>
    <row customHeight="1" ht="6" r="42" s="353">
      <c r="B42" s="363" t="n"/>
      <c r="C42" s="364" t="n"/>
      <c r="D42" s="364" t="n"/>
      <c r="E42" s="364" t="n"/>
      <c r="F42" s="364" t="n"/>
      <c r="G42" s="364" t="n"/>
      <c r="H42" s="364" t="n"/>
      <c r="I42" s="364" t="n"/>
      <c r="J42" s="364" t="n"/>
      <c r="K42" s="364" t="n"/>
      <c r="L42" s="382" t="n"/>
    </row>
    <row r="43">
      <c r="B43" s="363" t="n"/>
      <c r="C43" s="196" t="inlineStr">
        <is>
          <t>管理费</t>
        </is>
      </c>
      <c r="D43" s="376" t="inlineStr">
        <is>
          <t>第一班</t>
        </is>
      </c>
      <c r="E43" s="376" t="inlineStr">
        <is>
          <t>第二班</t>
        </is>
      </c>
      <c r="F43" s="364" t="n"/>
      <c r="G43" s="364" t="n"/>
      <c r="H43" s="364" t="n"/>
      <c r="I43" s="364" t="n"/>
      <c r="J43" s="364" t="n"/>
      <c r="K43" s="364" t="n"/>
      <c r="L43" s="382" t="n"/>
    </row>
    <row r="44">
      <c r="B44" s="363" t="n"/>
      <c r="C44" s="376" t="inlineStr">
        <is>
          <t>产品A</t>
        </is>
      </c>
      <c r="D44" s="375" t="inlineStr">
        <is>
          <t>10000</t>
        </is>
      </c>
      <c r="E44" s="375" t="inlineStr">
        <is>
          <t>12000</t>
        </is>
      </c>
      <c r="F44" s="364" t="n"/>
      <c r="G44" s="364" t="n"/>
      <c r="H44" s="364" t="n"/>
      <c r="I44" s="364" t="n"/>
      <c r="J44" s="364" t="n"/>
      <c r="K44" s="364" t="n"/>
      <c r="L44" s="382" t="n"/>
    </row>
    <row r="45">
      <c r="B45" s="363" t="n"/>
      <c r="C45" s="376" t="inlineStr">
        <is>
          <t>产品B</t>
        </is>
      </c>
      <c r="D45" s="375" t="inlineStr">
        <is>
          <t>15000</t>
        </is>
      </c>
      <c r="E45" s="375" t="inlineStr">
        <is>
          <t>18000</t>
        </is>
      </c>
      <c r="F45" s="364" t="n"/>
      <c r="G45" s="364" t="n"/>
      <c r="H45" s="364" t="n"/>
      <c r="I45" s="364" t="n"/>
      <c r="J45" s="364" t="n"/>
      <c r="K45" s="364" t="n"/>
      <c r="L45" s="382" t="n"/>
    </row>
    <row r="46">
      <c r="B46" s="363" t="n"/>
      <c r="C46" s="376" t="inlineStr">
        <is>
          <t>产品C</t>
        </is>
      </c>
      <c r="D46" s="375" t="inlineStr">
        <is>
          <t>20000</t>
        </is>
      </c>
      <c r="E46" s="375" t="inlineStr">
        <is>
          <t>24000</t>
        </is>
      </c>
      <c r="F46" s="364" t="n"/>
      <c r="G46" s="364" t="n"/>
      <c r="H46" s="364" t="n"/>
      <c r="I46" s="364" t="n"/>
      <c r="J46" s="364" t="n"/>
      <c r="K46" s="364" t="n"/>
      <c r="L46" s="382" t="n"/>
    </row>
    <row r="47">
      <c r="B47" s="363" t="n"/>
      <c r="C47" s="376" t="inlineStr">
        <is>
          <t>产品D</t>
        </is>
      </c>
      <c r="D47" s="375" t="inlineStr">
        <is>
          <t>30000</t>
        </is>
      </c>
      <c r="E47" s="375" t="inlineStr">
        <is>
          <t>35000</t>
        </is>
      </c>
      <c r="F47" s="364" t="n"/>
      <c r="G47" s="364" t="n"/>
      <c r="H47" s="364" t="n"/>
      <c r="I47" s="364" t="n"/>
      <c r="J47" s="364" t="n"/>
      <c r="K47" s="364" t="n"/>
      <c r="L47" s="382" t="n"/>
    </row>
    <row customHeight="1" ht="6" r="48" s="353">
      <c r="B48" s="363" t="n"/>
      <c r="C48" s="364" t="n"/>
      <c r="D48" s="364" t="n"/>
      <c r="E48" s="364" t="n"/>
      <c r="F48" s="364" t="n"/>
      <c r="G48" s="364" t="n"/>
      <c r="H48" s="364" t="n"/>
      <c r="I48" s="364" t="n"/>
      <c r="J48" s="364" t="n"/>
      <c r="K48" s="364" t="n"/>
      <c r="L48" s="382" t="n"/>
    </row>
    <row r="49">
      <c r="B49" s="363" t="n"/>
      <c r="C49" s="196" t="inlineStr">
        <is>
          <t>机器维修费</t>
        </is>
      </c>
      <c r="D49" s="375" t="inlineStr">
        <is>
          <t>300.0</t>
        </is>
      </c>
      <c r="E49" s="364" t="n"/>
      <c r="F49" s="364" t="n"/>
      <c r="G49" s="364" t="n"/>
      <c r="H49" s="364" t="n"/>
      <c r="I49" s="364" t="n"/>
      <c r="J49" s="364" t="n"/>
      <c r="K49" s="364" t="n"/>
      <c r="L49" s="382" t="n"/>
    </row>
    <row customHeight="1" ht="6" r="50" s="353">
      <c r="B50" s="363" t="n"/>
      <c r="C50" s="364" t="n"/>
      <c r="D50" s="364" t="n"/>
      <c r="E50" s="364" t="n"/>
      <c r="F50" s="364" t="n"/>
      <c r="G50" s="364" t="n"/>
      <c r="H50" s="364" t="n"/>
      <c r="I50" s="364" t="n"/>
      <c r="J50" s="364" t="n"/>
      <c r="K50" s="364" t="n"/>
      <c r="L50" s="382" t="n"/>
    </row>
    <row r="51">
      <c r="B51" s="363" t="n"/>
      <c r="C51" s="196" t="inlineStr">
        <is>
          <t>研发费用</t>
        </is>
      </c>
      <c r="D51" s="376" t="inlineStr">
        <is>
          <t>等级1</t>
        </is>
      </c>
      <c r="E51" s="376" t="inlineStr">
        <is>
          <t>等级2</t>
        </is>
      </c>
      <c r="F51" s="376" t="inlineStr">
        <is>
          <t>等级3</t>
        </is>
      </c>
      <c r="G51" s="376" t="inlineStr">
        <is>
          <t>等级4</t>
        </is>
      </c>
      <c r="H51" s="376" t="inlineStr">
        <is>
          <t>等级5</t>
        </is>
      </c>
      <c r="I51" s="364" t="n"/>
      <c r="J51" s="364" t="n"/>
      <c r="K51" s="364" t="n"/>
      <c r="L51" s="382" t="n"/>
    </row>
    <row r="52">
      <c r="B52" s="363" t="n"/>
      <c r="C52" s="376" t="inlineStr">
        <is>
          <t>冰箱</t>
        </is>
      </c>
      <c r="D52" s="377" t="inlineStr">
        <is>
          <t>100000.0</t>
        </is>
      </c>
      <c r="E52" s="377" t="inlineStr">
        <is>
          <t>220000.0</t>
        </is>
      </c>
      <c r="F52" s="377" t="inlineStr">
        <is>
          <t>350000.0</t>
        </is>
      </c>
      <c r="G52" s="377" t="inlineStr">
        <is>
          <t>450000.0</t>
        </is>
      </c>
      <c r="H52" s="378" t="inlineStr">
        <is>
          <t>550000.0</t>
        </is>
      </c>
      <c r="I52" s="364" t="n"/>
      <c r="J52" s="364" t="n"/>
      <c r="K52" s="364" t="n"/>
      <c r="L52" s="382" t="n"/>
    </row>
    <row r="53">
      <c r="B53" s="363" t="n"/>
      <c r="C53" s="376" t="inlineStr">
        <is>
          <t>电视</t>
        </is>
      </c>
      <c r="D53" s="377" t="inlineStr">
        <is>
          <t>200000.0</t>
        </is>
      </c>
      <c r="E53" s="377" t="inlineStr">
        <is>
          <t>350000.0</t>
        </is>
      </c>
      <c r="F53" s="377" t="inlineStr">
        <is>
          <t>500000.0</t>
        </is>
      </c>
      <c r="G53" s="377" t="inlineStr">
        <is>
          <t>650000.0</t>
        </is>
      </c>
      <c r="H53" s="378" t="inlineStr">
        <is>
          <t>700000.0</t>
        </is>
      </c>
      <c r="I53" s="364" t="n"/>
      <c r="J53" s="364" t="n"/>
      <c r="K53" s="364" t="n"/>
      <c r="L53" s="382" t="n"/>
    </row>
    <row r="54">
      <c r="B54" s="363" t="n"/>
      <c r="C54" s="376" t="inlineStr">
        <is>
          <t>手机</t>
        </is>
      </c>
      <c r="D54" s="377" t="inlineStr">
        <is>
          <t>300000.0</t>
        </is>
      </c>
      <c r="E54" s="377" t="inlineStr">
        <is>
          <t>450000.0</t>
        </is>
      </c>
      <c r="F54" s="377" t="inlineStr">
        <is>
          <t>580000.0</t>
        </is>
      </c>
      <c r="G54" s="377" t="inlineStr">
        <is>
          <t>700000.0</t>
        </is>
      </c>
      <c r="H54" s="378" t="inlineStr">
        <is>
          <t>800000.0</t>
        </is>
      </c>
      <c r="I54" s="364" t="n"/>
      <c r="J54" s="364" t="n"/>
      <c r="K54" s="364" t="n"/>
      <c r="L54" s="382" t="n"/>
    </row>
    <row r="55">
      <c r="B55" s="363" t="n"/>
      <c r="C55" s="376" t="inlineStr">
        <is>
          <t>计算机</t>
        </is>
      </c>
      <c r="D55" s="377" t="inlineStr">
        <is>
          <t>500000.0</t>
        </is>
      </c>
      <c r="E55" s="377" t="inlineStr">
        <is>
          <t>600000.0</t>
        </is>
      </c>
      <c r="F55" s="377" t="inlineStr">
        <is>
          <t>700000.0</t>
        </is>
      </c>
      <c r="G55" s="377" t="inlineStr">
        <is>
          <t>850000.0</t>
        </is>
      </c>
      <c r="H55" s="378" t="inlineStr">
        <is>
          <t>1000000.0</t>
        </is>
      </c>
      <c r="I55" s="364" t="n"/>
      <c r="J55" s="364" t="n"/>
      <c r="K55" s="364" t="n"/>
      <c r="L55" s="382" t="n"/>
    </row>
    <row customHeight="1" ht="6" r="56" s="353">
      <c r="B56" s="363" t="n"/>
      <c r="C56" s="364" t="n"/>
      <c r="D56" s="364" t="n"/>
      <c r="E56" s="364" t="n"/>
      <c r="F56" s="364" t="n"/>
      <c r="G56" s="364" t="n"/>
      <c r="H56" s="364" t="n"/>
      <c r="I56" s="364" t="n"/>
      <c r="J56" s="364" t="n"/>
      <c r="K56" s="364" t="n"/>
      <c r="L56" s="382" t="n"/>
    </row>
    <row r="57">
      <c r="B57" s="363" t="n"/>
      <c r="C57" s="196" t="inlineStr">
        <is>
          <t>招收新工人比例</t>
        </is>
      </c>
      <c r="D57" s="457" t="inlineStr">
        <is>
          <t>50.0%</t>
        </is>
      </c>
      <c r="E57" s="364" t="n"/>
      <c r="F57" s="364" t="n"/>
      <c r="G57" s="364" t="n"/>
      <c r="H57" s="364" t="n"/>
      <c r="I57" s="364" t="n"/>
      <c r="J57" s="364" t="n"/>
      <c r="K57" s="364" t="n"/>
      <c r="L57" s="382" t="n"/>
    </row>
    <row r="58">
      <c r="B58" s="363" t="n"/>
      <c r="C58" s="196" t="inlineStr">
        <is>
          <t>培训费</t>
        </is>
      </c>
      <c r="D58" s="375" t="inlineStr">
        <is>
          <t>1000.0</t>
        </is>
      </c>
      <c r="E58" s="364" t="n"/>
      <c r="F58" s="364" t="n"/>
      <c r="G58" s="364" t="n"/>
      <c r="H58" s="364" t="n"/>
      <c r="I58" s="364" t="n"/>
      <c r="J58" s="364" t="n"/>
      <c r="K58" s="364" t="n"/>
      <c r="L58" s="382" t="n"/>
    </row>
    <row r="59">
      <c r="B59" s="363" t="n"/>
      <c r="C59" s="196" t="inlineStr">
        <is>
          <t>新工人作用工资比例</t>
        </is>
      </c>
      <c r="D59" s="380" t="inlineStr">
        <is>
          <t>25.0%</t>
        </is>
      </c>
      <c r="E59" s="364" t="n"/>
      <c r="F59" s="364" t="n"/>
      <c r="G59" s="364" t="n"/>
      <c r="H59" s="364" t="n"/>
      <c r="I59" s="364" t="n"/>
      <c r="J59" s="364" t="n"/>
      <c r="K59" s="364" t="n"/>
      <c r="L59" s="382" t="n"/>
    </row>
    <row r="60">
      <c r="B60" s="363" t="n"/>
      <c r="C60" s="196" t="inlineStr">
        <is>
          <t>自然退休比例</t>
        </is>
      </c>
      <c r="D60" s="380" t="inlineStr">
        <is>
          <t>3.0%</t>
        </is>
      </c>
      <c r="E60" s="364" t="n"/>
      <c r="F60" s="364" t="n"/>
      <c r="G60" s="364" t="n"/>
      <c r="H60" s="364" t="n"/>
      <c r="I60" s="364" t="n"/>
      <c r="J60" s="364" t="n"/>
      <c r="K60" s="364" t="n"/>
      <c r="L60" s="382" t="n"/>
    </row>
    <row r="61">
      <c r="B61" s="363" t="n"/>
      <c r="C61" s="196" t="inlineStr">
        <is>
          <t>最大解聘比例</t>
        </is>
      </c>
      <c r="D61" s="380" t="inlineStr">
        <is>
          <t>10%</t>
        </is>
      </c>
      <c r="E61" s="364" t="n"/>
      <c r="F61" s="364" t="n"/>
      <c r="G61" s="364" t="n"/>
      <c r="H61" s="364" t="n"/>
      <c r="I61" s="364" t="n"/>
      <c r="J61" s="364" t="n"/>
      <c r="K61" s="364" t="n"/>
      <c r="L61" s="382" t="n"/>
    </row>
    <row r="62">
      <c r="B62" s="363" t="n"/>
      <c r="C62" s="196" t="inlineStr">
        <is>
          <t>安置费</t>
        </is>
      </c>
      <c r="D62" s="375" t="inlineStr">
        <is>
          <t>2000.0</t>
        </is>
      </c>
      <c r="E62" s="364" t="n"/>
      <c r="F62" s="364" t="n"/>
      <c r="G62" s="364" t="n"/>
      <c r="H62" s="364" t="n"/>
      <c r="I62" s="364" t="n"/>
      <c r="J62" s="364" t="n"/>
      <c r="K62" s="364" t="n"/>
      <c r="L62" s="382" t="n"/>
    </row>
    <row customHeight="1" ht="6" r="63" s="353">
      <c r="B63" s="363" t="n"/>
      <c r="C63" s="364" t="n"/>
      <c r="D63" s="364" t="n"/>
      <c r="E63" s="364" t="n"/>
      <c r="F63" s="364" t="n"/>
      <c r="G63" s="364" t="n"/>
      <c r="H63" s="364" t="n"/>
      <c r="I63" s="364" t="n"/>
      <c r="J63" s="364" t="n"/>
      <c r="K63" s="364" t="n"/>
      <c r="L63" s="382" t="n"/>
    </row>
    <row r="64">
      <c r="B64" s="363" t="n"/>
      <c r="C64" s="196" t="inlineStr">
        <is>
          <t>工人工资</t>
        </is>
      </c>
      <c r="D64" s="376" t="inlineStr">
        <is>
          <t>一正</t>
        </is>
      </c>
      <c r="E64" s="376" t="inlineStr">
        <is>
          <t>一加</t>
        </is>
      </c>
      <c r="F64" s="376" t="inlineStr">
        <is>
          <t>二正</t>
        </is>
      </c>
      <c r="G64" s="376" t="inlineStr">
        <is>
          <t>二加</t>
        </is>
      </c>
      <c r="H64" s="364" t="n"/>
      <c r="I64" s="364" t="n"/>
      <c r="J64" s="364" t="n"/>
      <c r="K64" s="364" t="n"/>
      <c r="L64" s="382" t="n"/>
    </row>
    <row r="65">
      <c r="B65" s="363" t="n"/>
      <c r="C65" s="364" t="n"/>
      <c r="D65" s="375" t="inlineStr">
        <is>
          <t>10.0</t>
        </is>
      </c>
      <c r="E65" s="375" t="inlineStr">
        <is>
          <t>15.0</t>
        </is>
      </c>
      <c r="F65" s="375" t="inlineStr">
        <is>
          <t>12.0</t>
        </is>
      </c>
      <c r="G65" s="375" t="inlineStr">
        <is>
          <t>18.0</t>
        </is>
      </c>
      <c r="H65" s="364" t="n"/>
      <c r="I65" s="364" t="n"/>
      <c r="J65" s="364" t="n"/>
      <c r="K65" s="364" t="n"/>
      <c r="L65" s="382" t="n"/>
    </row>
    <row customHeight="1" ht="6" r="66" s="353">
      <c r="B66" s="363" t="n"/>
      <c r="C66" s="364" t="n"/>
      <c r="D66" s="364" t="n"/>
      <c r="E66" s="364" t="n"/>
      <c r="F66" s="364" t="n"/>
      <c r="G66" s="364" t="n"/>
      <c r="H66" s="364" t="n"/>
      <c r="I66" s="364" t="n"/>
      <c r="J66" s="364" t="n"/>
      <c r="K66" s="364" t="n"/>
      <c r="L66" s="382" t="n"/>
    </row>
    <row r="67">
      <c r="B67" s="363" t="n"/>
      <c r="C67" s="196" t="inlineStr">
        <is>
          <t>最低保留现金</t>
        </is>
      </c>
      <c r="D67" s="375" t="inlineStr">
        <is>
          <t>2500000</t>
        </is>
      </c>
      <c r="E67" s="364" t="n"/>
      <c r="F67" s="364" t="n"/>
      <c r="G67" s="364" t="n"/>
      <c r="H67" s="364" t="n"/>
      <c r="I67" s="364" t="n"/>
      <c r="J67" s="364" t="n"/>
      <c r="K67" s="364" t="n"/>
      <c r="L67" s="382" t="n"/>
    </row>
    <row r="68">
      <c r="B68" s="363" t="n"/>
      <c r="C68" s="196" t="inlineStr">
        <is>
          <t>银行信用额</t>
        </is>
      </c>
      <c r="D68" s="375" t="inlineStr">
        <is>
          <t>12000000.0</t>
        </is>
      </c>
      <c r="E68" s="364" t="n"/>
      <c r="F68" s="364" t="n"/>
      <c r="G68" s="364" t="n"/>
      <c r="H68" s="364" t="n"/>
      <c r="I68" s="364" t="n"/>
      <c r="J68" s="364" t="n"/>
      <c r="K68" s="364" t="n"/>
      <c r="L68" s="382" t="n"/>
    </row>
    <row r="69">
      <c r="B69" s="363" t="n"/>
      <c r="C69" s="196" t="inlineStr">
        <is>
          <t>银行年利率</t>
        </is>
      </c>
      <c r="D69" s="457" t="inlineStr">
        <is>
          <t>9.0%</t>
        </is>
      </c>
      <c r="E69" s="364" t="n"/>
      <c r="F69" s="364" t="n"/>
      <c r="G69" s="364" t="n"/>
      <c r="H69" s="364" t="n"/>
      <c r="I69" s="364" t="n"/>
      <c r="J69" s="364" t="n"/>
      <c r="K69" s="364" t="n"/>
      <c r="L69" s="382" t="n"/>
    </row>
    <row r="70">
      <c r="B70" s="363" t="n"/>
      <c r="C70" s="196" t="inlineStr">
        <is>
          <t>国债年利率</t>
        </is>
      </c>
      <c r="D70" s="457" t="inlineStr">
        <is>
          <t>6.0%</t>
        </is>
      </c>
      <c r="E70" s="364" t="n"/>
      <c r="F70" s="364" t="n"/>
      <c r="G70" s="364" t="n"/>
      <c r="H70" s="364" t="n"/>
      <c r="I70" s="364" t="n"/>
      <c r="J70" s="364" t="n"/>
      <c r="K70" s="364" t="n"/>
      <c r="L70" s="382" t="n"/>
    </row>
    <row r="71">
      <c r="B71" s="363" t="n"/>
      <c r="C71" s="196" t="inlineStr">
        <is>
          <t>债券年利率</t>
        </is>
      </c>
      <c r="D71" s="458" t="inlineStr">
        <is>
          <t>13.0%</t>
        </is>
      </c>
      <c r="E71" s="196" t="inlineStr">
        <is>
          <t>偿债券率</t>
        </is>
      </c>
      <c r="F71" s="456" t="inlineStr">
        <is>
          <t>5.0%</t>
        </is>
      </c>
      <c r="G71" s="364" t="n"/>
      <c r="H71" s="364" t="n"/>
      <c r="I71" s="364" t="n"/>
      <c r="J71" s="364" t="n"/>
      <c r="K71" s="364" t="n"/>
      <c r="L71" s="382" t="n"/>
    </row>
    <row r="72">
      <c r="B72" s="363" t="n"/>
      <c r="C72" s="196" t="inlineStr">
        <is>
          <t>纳税比例</t>
        </is>
      </c>
      <c r="D72" s="456" t="inlineStr">
        <is>
          <t>25.0%</t>
        </is>
      </c>
      <c r="E72" s="364" t="n"/>
      <c r="F72" s="364" t="n"/>
      <c r="G72" s="364" t="n"/>
      <c r="H72" s="364" t="n"/>
      <c r="I72" s="364" t="n"/>
      <c r="J72" s="364" t="n"/>
      <c r="K72" s="364" t="n"/>
      <c r="L72" s="382" t="n"/>
    </row>
    <row customHeight="1" ht="6" r="73" s="353">
      <c r="B73" s="363" t="n"/>
      <c r="C73" s="364" t="n"/>
      <c r="D73" s="364" t="n"/>
      <c r="E73" s="364" t="n"/>
      <c r="F73" s="364" t="n"/>
      <c r="G73" s="364" t="n"/>
      <c r="H73" s="364" t="n"/>
      <c r="I73" s="364" t="n"/>
      <c r="J73" s="364" t="n"/>
      <c r="K73" s="364" t="n"/>
      <c r="L73" s="382" t="n"/>
    </row>
    <row r="74">
      <c r="B74" s="363" t="n"/>
      <c r="C74" s="196" t="inlineStr">
        <is>
          <t>评判标准</t>
        </is>
      </c>
      <c r="D74" s="376" t="inlineStr">
        <is>
          <t>本期利润</t>
        </is>
      </c>
      <c r="E74" s="376" t="inlineStr">
        <is>
          <t>市场份额</t>
        </is>
      </c>
      <c r="F74" s="376" t="inlineStr">
        <is>
          <t>累计分红</t>
        </is>
      </c>
      <c r="G74" s="376" t="inlineStr">
        <is>
          <t>累计缴税</t>
        </is>
      </c>
      <c r="H74" s="376" t="inlineStr">
        <is>
          <t>净资产</t>
        </is>
      </c>
      <c r="I74" s="376" t="inlineStr">
        <is>
          <t>人均利润率</t>
        </is>
      </c>
      <c r="J74" s="387" t="inlineStr">
        <is>
          <t>资本利润率</t>
        </is>
      </c>
      <c r="K74" s="388" t="n"/>
      <c r="L74" s="382" t="n"/>
    </row>
    <row r="75">
      <c r="B75" s="363" t="n"/>
      <c r="C75" s="272" t="inlineStr">
        <is>
          <t>权重</t>
        </is>
      </c>
      <c r="D75" s="384" t="inlineStr">
        <is>
          <t>0.2</t>
        </is>
      </c>
      <c r="E75" s="384" t="inlineStr">
        <is>
          <t>0.15</t>
        </is>
      </c>
      <c r="F75" s="384" t="inlineStr">
        <is>
          <t>0.12</t>
        </is>
      </c>
      <c r="G75" s="384" t="inlineStr">
        <is>
          <t>0.12</t>
        </is>
      </c>
      <c r="H75" s="384" t="inlineStr">
        <is>
          <t>0.16</t>
        </is>
      </c>
      <c r="I75" s="384" t="inlineStr">
        <is>
          <t>0.12</t>
        </is>
      </c>
      <c r="J75" s="384" t="inlineStr">
        <is>
          <t>0.13</t>
        </is>
      </c>
      <c r="K75" s="388">
        <f>SUM(D75:J75)</f>
        <v/>
      </c>
      <c r="L75" s="382" t="n"/>
    </row>
    <row customHeight="1" ht="6" r="76" s="353">
      <c r="B76" s="385" t="n"/>
      <c r="C76" s="386" t="n"/>
      <c r="D76" s="386" t="n"/>
      <c r="E76" s="386" t="n"/>
      <c r="F76" s="386" t="n"/>
      <c r="G76" s="386" t="n"/>
      <c r="H76" s="386" t="n"/>
      <c r="I76" s="386" t="n"/>
      <c r="J76" s="386" t="n"/>
      <c r="K76" s="386" t="n"/>
      <c r="L76" s="389" t="n"/>
    </row>
    <row customHeight="1" ht="16.35" r="77" s="353"/>
    <row r="82">
      <c r="L82" s="364" t="n">
        <v>0.16</v>
      </c>
    </row>
  </sheetData>
  <mergeCells count="1">
    <mergeCell ref="B2:L2"/>
  </mergeCells>
  <pageMargins bottom="1" footer="0.5" header="0.5" left="0.75" right="0.75" top="1"/>
  <pageSetup horizontalDpi="2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32"/>
  <sheetViews>
    <sheetView workbookViewId="0">
      <selection activeCell="H10" sqref="H10"/>
    </sheetView>
  </sheetViews>
  <sheetFormatPr baseColWidth="8" defaultColWidth="8.800000000000001" defaultRowHeight="15.6"/>
  <cols>
    <col customWidth="1" max="1" min="1" style="353" width="4.6"/>
    <col customWidth="1" max="2" min="2" style="353" width="11.1"/>
    <col customWidth="1" max="3" min="3" style="353" width="9.6"/>
  </cols>
  <sheetData>
    <row r="2">
      <c r="B2" t="inlineStr">
        <is>
          <t>工资系数</t>
        </is>
      </c>
      <c r="C2" s="354" t="n"/>
    </row>
    <row customHeight="1" ht="16.35" r="3" s="353">
      <c r="B3" t="inlineStr">
        <is>
          <t>上期正品率</t>
        </is>
      </c>
      <c r="C3" s="355" t="n"/>
      <c r="D3" s="355" t="n"/>
      <c r="E3" s="355" t="n"/>
      <c r="F3" s="355" t="n"/>
    </row>
    <row customHeight="1" ht="17.1" r="4" s="353">
      <c r="B4" s="63" t="inlineStr">
        <is>
          <t>废品系数</t>
        </is>
      </c>
      <c r="C4" s="298" t="inlineStr">
        <is>
          <t>A产品</t>
        </is>
      </c>
      <c r="D4" s="298" t="inlineStr">
        <is>
          <t>B产品</t>
        </is>
      </c>
      <c r="E4" s="298" t="inlineStr">
        <is>
          <t>C产品</t>
        </is>
      </c>
      <c r="F4" s="298" t="inlineStr">
        <is>
          <t>D产品</t>
        </is>
      </c>
    </row>
    <row customHeight="1" ht="16.35" r="5" s="353">
      <c r="B5" s="282" t="inlineStr">
        <is>
          <t>考虑上期影响（选用）</t>
        </is>
      </c>
      <c r="C5" s="299">
        <f>IF(1-(($C$2-1)*C8/10+0.95+(C3-0.95)*C7)&gt;0,1-(($C$2-1)*C8/10+0.95+(C3-0.95)*C7),0)</f>
        <v/>
      </c>
      <c r="D5" s="299">
        <f>IF(1-(($C$2-1)*D8/10+0.95+(D3-0.95)*D7)&gt;0,1-(($C$2-1)*D8/10+0.95+(D3-0.95)*D7),0)</f>
        <v/>
      </c>
      <c r="E5" s="299">
        <f>IF(1-(($C$2-1)*E8/10+0.95+(E3-0.95)*E7)&gt;0,1-(($C$2-1)*E8/10+0.95+(E3-0.95)*E7),0)</f>
        <v/>
      </c>
      <c r="F5" s="299">
        <f>IF(1-(($C$2-1)*F8/10+0.95+(F3-0.95)*F7)&gt;0,1-(($C$2-1)*F8/10+0.95+(F3-0.95)*F7),0)</f>
        <v/>
      </c>
      <c r="G5" t="inlineStr">
        <is>
          <t>下期正品率</t>
        </is>
      </c>
      <c r="H5" s="355" t="n"/>
      <c r="I5" s="355" t="n"/>
      <c r="J5" s="355" t="n"/>
      <c r="K5" s="355" t="n"/>
    </row>
    <row r="6">
      <c r="B6" s="282" t="inlineStr">
        <is>
          <t>正品率</t>
        </is>
      </c>
      <c r="C6" s="299">
        <f>1-C5</f>
        <v/>
      </c>
      <c r="D6" s="299">
        <f>1-D5</f>
        <v/>
      </c>
      <c r="E6" s="299">
        <f>1-E5</f>
        <v/>
      </c>
      <c r="F6" s="299">
        <f>1-F5</f>
        <v/>
      </c>
      <c r="H6">
        <f>H5-0.0005</f>
        <v/>
      </c>
      <c r="I6">
        <f>I5-0.0005</f>
        <v/>
      </c>
      <c r="J6">
        <f>J5-0.0005</f>
        <v/>
      </c>
      <c r="K6">
        <f>K5-0.0005</f>
        <v/>
      </c>
    </row>
    <row r="7">
      <c r="B7" s="282" t="inlineStr">
        <is>
          <t>影响因子</t>
        </is>
      </c>
      <c r="C7" s="101" t="n">
        <v>0.3</v>
      </c>
      <c r="D7" s="101" t="n">
        <v>0.3</v>
      </c>
      <c r="E7" s="101" t="n">
        <v>0.3</v>
      </c>
      <c r="F7" s="101" t="n">
        <v>0.3</v>
      </c>
      <c r="H7">
        <f>H5+0.0005</f>
        <v/>
      </c>
      <c r="I7">
        <f>I5+0.0005</f>
        <v/>
      </c>
      <c r="J7">
        <f>J5+0.0005</f>
        <v/>
      </c>
      <c r="K7">
        <f>K5+0.0005</f>
        <v/>
      </c>
    </row>
    <row r="8">
      <c r="B8" s="282" t="inlineStr">
        <is>
          <t>影响因子</t>
        </is>
      </c>
      <c r="C8" s="356">
        <f>(H6-(C3-0.95)*C7-0.95)*10/($C$2-1)</f>
        <v/>
      </c>
      <c r="D8" s="356">
        <f>(I6-(D3-0.95)*D7-0.95)*10/($C$2-1)</f>
        <v/>
      </c>
      <c r="E8" s="356">
        <f>(J6-(E3-0.95)*E7-0.95)*10/($C$2-1)</f>
        <v/>
      </c>
      <c r="F8" s="356">
        <f>(K6-(F3-0.95)*F7-0.95)*10/($C$2-1)</f>
        <v/>
      </c>
    </row>
    <row r="14">
      <c r="B14" s="282" t="inlineStr">
        <is>
          <t>最大值</t>
        </is>
      </c>
      <c r="C14" s="357">
        <f>MAX(C15:C32)</f>
        <v/>
      </c>
      <c r="D14" s="357">
        <f>MAX(D15:D32)</f>
        <v/>
      </c>
      <c r="E14" s="357">
        <f>MAX(E15:E32)</f>
        <v/>
      </c>
      <c r="F14" s="357">
        <f>MAX(F15:F32)</f>
        <v/>
      </c>
    </row>
    <row r="15">
      <c r="B15" s="358" t="inlineStr">
        <is>
          <t>第1次数据</t>
        </is>
      </c>
      <c r="C15" s="359" t="n"/>
      <c r="D15" s="359" t="n"/>
      <c r="E15" s="359" t="n"/>
      <c r="F15" s="359" t="n"/>
    </row>
    <row r="16">
      <c r="B16" s="358" t="inlineStr">
        <is>
          <t>第2次数据</t>
        </is>
      </c>
      <c r="C16" s="359" t="n"/>
      <c r="D16" s="359" t="n"/>
      <c r="E16" s="359" t="n"/>
      <c r="F16" s="359" t="n"/>
    </row>
    <row r="17">
      <c r="B17" s="358" t="inlineStr">
        <is>
          <t>第3次数据</t>
        </is>
      </c>
      <c r="C17" s="359" t="n"/>
      <c r="D17" s="359" t="n"/>
      <c r="E17" s="359" t="n"/>
      <c r="F17" s="359" t="n"/>
    </row>
    <row r="18">
      <c r="B18" s="358" t="inlineStr">
        <is>
          <t>第4次数据</t>
        </is>
      </c>
      <c r="C18" s="359" t="n"/>
      <c r="D18" s="359" t="n"/>
      <c r="E18" s="359" t="n"/>
      <c r="F18" s="359" t="n"/>
    </row>
    <row r="19">
      <c r="B19" s="358" t="inlineStr">
        <is>
          <t>第5次数据</t>
        </is>
      </c>
      <c r="C19" s="359" t="n"/>
      <c r="D19" s="359" t="n"/>
      <c r="E19" s="359" t="n"/>
      <c r="F19" s="359" t="n"/>
    </row>
    <row r="20">
      <c r="B20" s="358" t="inlineStr">
        <is>
          <t>第6次数据</t>
        </is>
      </c>
      <c r="C20" s="359" t="n"/>
      <c r="D20" s="359" t="n"/>
      <c r="E20" s="359" t="n"/>
      <c r="F20" s="359" t="n"/>
    </row>
    <row r="21">
      <c r="B21" s="358" t="inlineStr">
        <is>
          <t>第7次数据</t>
        </is>
      </c>
      <c r="C21" s="359" t="n"/>
      <c r="D21" s="359" t="n"/>
      <c r="E21" s="359" t="n"/>
      <c r="F21" s="359" t="n"/>
    </row>
    <row r="22">
      <c r="B22" s="358" t="inlineStr">
        <is>
          <t>第8次数据</t>
        </is>
      </c>
      <c r="C22" s="359" t="n"/>
      <c r="D22" s="359" t="n"/>
      <c r="E22" s="359" t="n"/>
      <c r="F22" s="359" t="n"/>
    </row>
    <row r="23">
      <c r="B23" s="358" t="inlineStr">
        <is>
          <t>第9次数据</t>
        </is>
      </c>
      <c r="C23" s="359" t="n"/>
      <c r="D23" s="359" t="n"/>
      <c r="E23" s="359" t="n"/>
      <c r="F23" s="359" t="n"/>
    </row>
    <row r="24">
      <c r="B24" s="358" t="inlineStr">
        <is>
          <t>第10次数据</t>
        </is>
      </c>
      <c r="C24" s="359" t="n"/>
      <c r="D24" s="359" t="n"/>
      <c r="E24" s="359" t="n"/>
      <c r="F24" s="359" t="n"/>
    </row>
    <row r="25">
      <c r="B25" s="358" t="inlineStr">
        <is>
          <t>第11次数据</t>
        </is>
      </c>
      <c r="C25" s="359" t="n"/>
      <c r="D25" s="359" t="n"/>
      <c r="E25" s="359" t="n"/>
      <c r="F25" s="359" t="n"/>
    </row>
    <row r="26">
      <c r="B26" s="358" t="inlineStr">
        <is>
          <t>第12次数据</t>
        </is>
      </c>
      <c r="C26" s="359" t="n"/>
      <c r="D26" s="359" t="n"/>
      <c r="E26" s="359" t="n"/>
      <c r="F26" s="359" t="n"/>
    </row>
    <row r="27">
      <c r="B27" s="358" t="inlineStr">
        <is>
          <t>第13次数据</t>
        </is>
      </c>
      <c r="C27" s="359" t="n"/>
      <c r="D27" s="359" t="n"/>
      <c r="E27" s="359" t="n"/>
      <c r="F27" s="359" t="n"/>
    </row>
    <row r="28">
      <c r="B28" s="358" t="inlineStr">
        <is>
          <t>第14次数据</t>
        </is>
      </c>
      <c r="C28" s="359" t="n"/>
      <c r="D28" s="359" t="n"/>
      <c r="E28" s="359" t="n"/>
      <c r="F28" s="359" t="n"/>
    </row>
    <row r="29">
      <c r="B29" s="358" t="inlineStr">
        <is>
          <t>第15次数据</t>
        </is>
      </c>
      <c r="C29" s="359" t="n"/>
      <c r="D29" s="359" t="n"/>
      <c r="E29" s="359" t="n"/>
      <c r="F29" s="359" t="n"/>
    </row>
    <row r="30">
      <c r="B30" s="358" t="inlineStr">
        <is>
          <t>第16次数据</t>
        </is>
      </c>
      <c r="C30" s="359" t="n"/>
      <c r="D30" s="359" t="n"/>
      <c r="E30" s="359" t="n"/>
      <c r="F30" s="359" t="n"/>
    </row>
    <row r="31">
      <c r="B31" s="358" t="inlineStr">
        <is>
          <t>第17次数据</t>
        </is>
      </c>
      <c r="C31" s="359" t="n"/>
      <c r="D31" s="359" t="n"/>
      <c r="E31" s="359" t="n"/>
      <c r="F31" s="359" t="n"/>
    </row>
    <row r="32">
      <c r="B32" s="358" t="inlineStr">
        <is>
          <t>第18次数据</t>
        </is>
      </c>
      <c r="C32" s="359" t="n"/>
      <c r="D32" s="359" t="n"/>
      <c r="E32" s="359" t="n"/>
      <c r="F32" s="35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N9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第九期!AF76</f>
        <v/>
      </c>
      <c r="BT7" s="218">
        <f>第九期!AF77</f>
        <v/>
      </c>
      <c r="BU7" s="218">
        <f>第九期!AF78</f>
        <v/>
      </c>
      <c r="BV7" s="218">
        <f>第九期!AF79</f>
        <v/>
      </c>
      <c r="BW7" s="467">
        <f>第九期!$AF$80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第九期!$AG$76</f>
        <v/>
      </c>
      <c r="BT8" s="218">
        <f>第九期!$AG$77</f>
        <v/>
      </c>
      <c r="BU8" s="218">
        <f>第九期!$AG$78</f>
        <v/>
      </c>
      <c r="BV8" s="218">
        <f>第九期!$AG$79</f>
        <v/>
      </c>
      <c r="BW8" s="467">
        <f>第九期!$AG$80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第九期!DB56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第九期!$AH$76</f>
        <v/>
      </c>
      <c r="BT9" s="218">
        <f>第九期!$AH$77</f>
        <v/>
      </c>
      <c r="BU9" s="218">
        <f>第九期!$AH$78</f>
        <v/>
      </c>
      <c r="BV9" s="218">
        <f>第九期!$AH$79</f>
        <v/>
      </c>
      <c r="BW9" s="467">
        <f>第九期!$AH$80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第九期!DB57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第九期!$AI$76</f>
        <v/>
      </c>
      <c r="BT10" s="218">
        <f>第九期!$AI$77</f>
        <v/>
      </c>
      <c r="BU10" s="218">
        <f>第九期!$AI$78</f>
        <v/>
      </c>
      <c r="BV10" s="218">
        <f>第九期!$AI$79</f>
        <v/>
      </c>
      <c r="BW10" s="467">
        <f>第九期!$AI$80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第九期!DB58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第九期!$AJ$76</f>
        <v/>
      </c>
      <c r="BT11" s="467">
        <f>第九期!$AJ$77</f>
        <v/>
      </c>
      <c r="BU11" s="467">
        <f>第九期!$AJ$78</f>
        <v/>
      </c>
      <c r="BV11" s="467">
        <f>第九期!$AJ$79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第九期!DB59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第九期!BU86</f>
        <v/>
      </c>
      <c r="AG13" s="135" t="inlineStr">
        <is>
          <t>售前现金</t>
        </is>
      </c>
      <c r="AH13" s="473">
        <f>第九期!BV76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第九期!BW92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第九期!K12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第九期!Y88</f>
        <v/>
      </c>
      <c r="BT14" s="218">
        <f>第九期!Y89</f>
        <v/>
      </c>
      <c r="BU14" s="218">
        <f>第九期!Y90</f>
        <v/>
      </c>
      <c r="BV14" s="218">
        <f>第九期!Y91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AF14/(Y18+第九期!K8-AA18)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第九期!K16*0.5-第九期!K14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第九期!Z88</f>
        <v/>
      </c>
      <c r="BT15" s="218">
        <f>第九期!Z89</f>
        <v/>
      </c>
      <c r="BU15" s="218">
        <f>第九期!Z90</f>
        <v/>
      </c>
      <c r="BV15" s="218">
        <f>第九期!Z91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第九期!DM60</f>
        <v/>
      </c>
      <c r="Z16" s="92" t="inlineStr">
        <is>
          <t>生产成本</t>
        </is>
      </c>
      <c r="AA16" s="485">
        <f>AH20+Y16+第九期!K9*比赛参数!D30*比赛参数!F30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第九期!AA88</f>
        <v/>
      </c>
      <c r="BT16" s="218">
        <f>第九期!AA89</f>
        <v/>
      </c>
      <c r="BU16" s="218">
        <f>第九期!AA90</f>
        <v/>
      </c>
      <c r="BV16" s="218">
        <f>第九期!AA91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第九期!AB88</f>
        <v/>
      </c>
      <c r="BT17" s="218">
        <f>第九期!AB89</f>
        <v/>
      </c>
      <c r="BU17" s="218">
        <f>第九期!AB90</f>
        <v/>
      </c>
      <c r="BV17" s="218">
        <f>第九期!AB91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第九期!K8*比赛参数!D57</f>
        <v/>
      </c>
      <c r="Z19" s="104" t="inlineStr">
        <is>
          <t>Min</t>
        </is>
      </c>
      <c r="AA19" s="134">
        <f>第九期!K8*比赛参数!D60</f>
        <v/>
      </c>
      <c r="AB19" s="104" t="inlineStr">
        <is>
          <t>Min</t>
        </is>
      </c>
      <c r="AC19" s="495">
        <f>IF((AC21-第九期!K10)/比赛参数!D41&gt;0,(AC21-第九期!K10)/比赛参数!D41,0)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IF((第九期!BW92-第九期!BS87)&gt;0,第九期!BW92-第九期!BS87,0)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第九期!$CX$68</f>
        <v/>
      </c>
      <c r="CD19" s="497">
        <f>第九期!$CX$69</f>
        <v/>
      </c>
      <c r="CE19" s="497">
        <f>第九期!$CX$70</f>
        <v/>
      </c>
      <c r="CF19" s="497">
        <f>第九期!$CX$71</f>
        <v/>
      </c>
      <c r="CG19" s="396" t="n"/>
      <c r="CH19" s="498" t="n"/>
      <c r="CI19" s="499" t="inlineStr">
        <is>
          <t>市场1</t>
        </is>
      </c>
      <c r="CJ19" s="497">
        <f>第九期!$CX$50</f>
        <v/>
      </c>
      <c r="CK19" s="497">
        <f>第九期!$CX$51</f>
        <v/>
      </c>
      <c r="CL19" s="497">
        <f>第九期!$CX$52</f>
        <v/>
      </c>
      <c r="CM19" s="497">
        <f>第九期!$CX$53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第九期!K8+第九期!Y18*比赛参数!D59-第九期!AA18</f>
        <v/>
      </c>
      <c r="Z20" s="148" t="inlineStr">
        <is>
          <t>现有机器数</t>
        </is>
      </c>
      <c r="AA20" s="272">
        <f>第九期!K9</f>
        <v/>
      </c>
      <c r="AB20" s="148" t="inlineStr">
        <is>
          <t>可用原材料</t>
        </is>
      </c>
      <c r="AC20" s="484">
        <f>AC18*比赛参数!D41+第九期!K10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第九期!BS62+第九期!BS71</f>
        <v/>
      </c>
      <c r="AI20" s="73" t="inlineStr">
        <is>
          <t>期末现金</t>
        </is>
      </c>
      <c r="AJ20" s="484">
        <f>第九期!BV90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第九期!Y9</f>
        <v/>
      </c>
      <c r="BT20" s="218">
        <f>第九期!Z9</f>
        <v/>
      </c>
      <c r="BU20" s="218">
        <f>第九期!AA9</f>
        <v/>
      </c>
      <c r="BV20" s="218">
        <f>第九期!AB9</f>
        <v/>
      </c>
      <c r="BW20" s="467">
        <f>第九期!AJ34</f>
        <v/>
      </c>
      <c r="BX20" s="215" t="n"/>
      <c r="CA20" s="213" t="n"/>
      <c r="CB20" s="196" t="inlineStr">
        <is>
          <t>市场2</t>
        </is>
      </c>
      <c r="CC20" s="497">
        <f>第九期!$CY$68</f>
        <v/>
      </c>
      <c r="CD20" s="497">
        <f>第九期!$CY$69</f>
        <v/>
      </c>
      <c r="CE20" s="497">
        <f>第九期!$CY$70</f>
        <v/>
      </c>
      <c r="CF20" s="497">
        <f>第九期!$CY$71</f>
        <v/>
      </c>
      <c r="CG20" s="396" t="n"/>
      <c r="CH20" s="498" t="n"/>
      <c r="CI20" s="502" t="inlineStr">
        <is>
          <t>市场2</t>
        </is>
      </c>
      <c r="CJ20" s="497">
        <f>第九期!$CY$50</f>
        <v/>
      </c>
      <c r="CK20" s="497">
        <f>第九期!$CY$51</f>
        <v/>
      </c>
      <c r="CL20" s="497">
        <f>第九期!$CY$52</f>
        <v/>
      </c>
      <c r="CM20" s="497">
        <f>第九期!$CY$53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第九期!Y10</f>
        <v/>
      </c>
      <c r="BT21" s="218">
        <f>第九期!Z10</f>
        <v/>
      </c>
      <c r="BU21" s="218">
        <f>第九期!AA10</f>
        <v/>
      </c>
      <c r="BV21" s="218">
        <f>第九期!AB10</f>
        <v/>
      </c>
      <c r="BW21" s="467">
        <f>第九期!AJ35</f>
        <v/>
      </c>
      <c r="BX21" s="215" t="n"/>
      <c r="CA21" s="213" t="n"/>
      <c r="CB21" s="196" t="inlineStr">
        <is>
          <t>市场3</t>
        </is>
      </c>
      <c r="CC21" s="497">
        <f>第九期!$CZ$68</f>
        <v/>
      </c>
      <c r="CD21" s="497">
        <f>第九期!$CZ$69</f>
        <v/>
      </c>
      <c r="CE21" s="497">
        <f>第九期!$CZ$70</f>
        <v/>
      </c>
      <c r="CF21" s="497">
        <f>第九期!$CZ$71</f>
        <v/>
      </c>
      <c r="CG21" s="396" t="n"/>
      <c r="CH21" s="498" t="n"/>
      <c r="CI21" s="502" t="inlineStr">
        <is>
          <t>市场3</t>
        </is>
      </c>
      <c r="CJ21" s="497">
        <f>第九期!$CZ$50</f>
        <v/>
      </c>
      <c r="CK21" s="497">
        <f>第九期!$CZ$51</f>
        <v/>
      </c>
      <c r="CL21" s="497">
        <f>第九期!$CZ$52</f>
        <v/>
      </c>
      <c r="CM21" s="497">
        <f>第九期!$CZ$53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第九期!Y11</f>
        <v/>
      </c>
      <c r="BT22" s="218">
        <f>第九期!Z11</f>
        <v/>
      </c>
      <c r="BU22" s="218">
        <f>第九期!AA11</f>
        <v/>
      </c>
      <c r="BV22" s="218">
        <f>第九期!AB11</f>
        <v/>
      </c>
      <c r="BW22" s="467">
        <f>第九期!AJ36</f>
        <v/>
      </c>
      <c r="BX22" s="215" t="n"/>
      <c r="CA22" s="213" t="n"/>
      <c r="CB22" s="196" t="inlineStr">
        <is>
          <t>市场4</t>
        </is>
      </c>
      <c r="CC22" s="497">
        <f>第九期!$DA$68</f>
        <v/>
      </c>
      <c r="CD22" s="497">
        <f>第九期!$DA$69</f>
        <v/>
      </c>
      <c r="CE22" s="497">
        <f>第九期!$DA$70</f>
        <v/>
      </c>
      <c r="CF22" s="497">
        <f>第九期!$DA$71</f>
        <v/>
      </c>
      <c r="CG22" s="396" t="n"/>
      <c r="CH22" s="498" t="n"/>
      <c r="CI22" s="502" t="inlineStr">
        <is>
          <t>市场4</t>
        </is>
      </c>
      <c r="CJ22" s="497">
        <f>第九期!$DA$50</f>
        <v/>
      </c>
      <c r="CK22" s="497">
        <f>第九期!$DA$51</f>
        <v/>
      </c>
      <c r="CL22" s="497">
        <f>第九期!$DA$52</f>
        <v/>
      </c>
      <c r="CM22" s="497">
        <f>第九期!$DA$53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H23" s="215">
        <f>(AJ20+AJ15-AJ21)/比赛参数!D30</f>
        <v/>
      </c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第九期!Y12</f>
        <v/>
      </c>
      <c r="BT23" s="218">
        <f>第九期!Z12</f>
        <v/>
      </c>
      <c r="BU23" s="218">
        <f>第九期!AA12</f>
        <v/>
      </c>
      <c r="BV23" s="218">
        <f>第九期!AB12</f>
        <v/>
      </c>
      <c r="BW23" s="467">
        <f>第九期!AJ37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第九期!BV57-第九期!BV76</f>
        <v/>
      </c>
      <c r="AJ26" s="294">
        <f>第九期!K9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第九期!DB50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第九期!Y18</f>
        <v/>
      </c>
      <c r="BT26" s="218">
        <f>第九期!AA18</f>
        <v/>
      </c>
      <c r="BU26" s="218">
        <f>第九期!AF18</f>
        <v/>
      </c>
      <c r="BV26" s="511">
        <f>第九期!AC18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第九期!DB51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第九期!DB52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第九期!DB53</f>
        <v/>
      </c>
      <c r="BQ29" s="507" t="n"/>
      <c r="BS29" s="511">
        <f>第九期!AH14</f>
        <v/>
      </c>
      <c r="BT29" s="511">
        <f>第九期!AH15</f>
        <v/>
      </c>
      <c r="BU29" s="218">
        <f>第九期!AF20</f>
        <v/>
      </c>
      <c r="BV29" s="511">
        <f>第九期!AJ18</f>
        <v/>
      </c>
      <c r="BW29" s="218">
        <f>第九期!AH18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INT(第九期!DV26)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INT(第九期!DV27)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INT(第九期!DV28)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INT(第九期!DV29)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第九期!DG56*第九期!DG50+第九期!DG64*第九期!Y88</f>
        <v/>
      </c>
      <c r="CD38" s="272">
        <f>第九期!DH56*第九期!DH50+第九期!DH64*第九期!Z88</f>
        <v/>
      </c>
      <c r="CE38" s="272">
        <f>第九期!DI56*第九期!DI50+第九期!DI64*第九期!AA88</f>
        <v/>
      </c>
      <c r="CF38" s="272">
        <f>第九期!DJ56*第九期!DJ50+第九期!DJ64*第九期!AB88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第九期!DG57*第九期!DG51+第九期!DG65*第九期!Y89</f>
        <v/>
      </c>
      <c r="CD39" s="272">
        <f>第九期!DH57*第九期!DH51+第九期!DH65*第九期!Z89</f>
        <v/>
      </c>
      <c r="CE39" s="272">
        <f>第九期!DI57*第九期!DI51+第九期!DI65*第九期!AA89</f>
        <v/>
      </c>
      <c r="CF39" s="272">
        <f>第九期!DJ57*第九期!DJ51+第九期!DJ65*第九期!AB89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第九期!DG58*第九期!DG52+第九期!DG66*第九期!Y90</f>
        <v/>
      </c>
      <c r="CD40" s="272">
        <f>第九期!DH58*第九期!DH52+第九期!DH66*第九期!Z90</f>
        <v/>
      </c>
      <c r="CE40" s="272">
        <f>第九期!DI58*第九期!DI52+第九期!DI66*第九期!AA90</f>
        <v/>
      </c>
      <c r="CF40" s="272">
        <f>第九期!DJ58*第九期!DJ52+第九期!DJ66*第九期!AB90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第九期!DG59*第九期!DG53+第九期!DG67*第九期!Y91</f>
        <v/>
      </c>
      <c r="CD41" s="272">
        <f>第九期!DH59*第九期!DH53+第九期!DH67*第九期!Z91</f>
        <v/>
      </c>
      <c r="CE41" s="272">
        <f>第九期!DI59*第九期!DI53+第九期!DI67*第九期!AA91</f>
        <v/>
      </c>
      <c r="CF41" s="272">
        <f>第九期!DJ59*第九期!DJ53+第九期!DJ67*第九期!AB91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第九期!Y9*第九期!CQ62*比赛参数!D65</f>
        <v/>
      </c>
      <c r="CR50" s="294">
        <f>第九期!Z9*第九期!CR62*比赛参数!E65</f>
        <v/>
      </c>
      <c r="CS50" s="294">
        <f>第九期!AA9*第九期!CS62*比赛参数!F65</f>
        <v/>
      </c>
      <c r="CT50" s="294">
        <f>第九期!AB9*第九期!CT62*比赛参数!G65</f>
        <v/>
      </c>
      <c r="CU50" s="294">
        <f>IF(第九期!AC9&gt;0,SUM(CQ50:CT50)/第九期!AC9,0)</f>
        <v/>
      </c>
      <c r="CW50" s="11" t="inlineStr">
        <is>
          <t>A产品</t>
        </is>
      </c>
      <c r="CX50" s="525">
        <f>IF(第九期!$CU$50*第九期!CQ93&gt;0,第九期!$CU$50+第九期!CQ68+第九期!CQ93+第九期!CQ74,0)</f>
        <v/>
      </c>
      <c r="CY50" s="525">
        <f>IF(第九期!$CU$50*第九期!CR93&gt;0,第九期!$CU$50+第九期!CR68+第九期!CR93+第九期!CR74,0)</f>
        <v/>
      </c>
      <c r="CZ50" s="525">
        <f>IF(第九期!$CU$50*第九期!CS93&gt;0,第九期!$CU$50+第九期!CS68+第九期!CS93+第九期!CS74,0)</f>
        <v/>
      </c>
      <c r="DA50" s="525">
        <f>IF(第九期!$CU$50*第九期!CT93&gt;0,第九期!$CU$50+第九期!CT68+第九期!CT93+第九期!CT74,0)</f>
        <v/>
      </c>
      <c r="DB50" s="525">
        <f>AVERAGE(CX50:DA50)</f>
        <v/>
      </c>
      <c r="DF50" s="294" t="inlineStr">
        <is>
          <t>市场1</t>
        </is>
      </c>
      <c r="DG50" s="247">
        <f>IF(第九期!Y88&gt;0,1,0)</f>
        <v/>
      </c>
      <c r="DH50" s="247">
        <f>IF(第九期!Z88&gt;0,1,0)</f>
        <v/>
      </c>
      <c r="DI50" s="247">
        <f>IF(第九期!AA88&gt;0,1,0)</f>
        <v/>
      </c>
      <c r="DJ50" s="247">
        <f>IF(第九期!AB88&gt;0,1,0)</f>
        <v/>
      </c>
      <c r="DL50" s="247" t="inlineStr">
        <is>
          <t>产品A</t>
        </is>
      </c>
      <c r="DM50" s="248">
        <f>IF(第九期!Y9+第九期!Z9&gt;0,1,0)</f>
        <v/>
      </c>
      <c r="DN50" s="248">
        <f>IF(第九期!AA9+第九期!AB9&gt;0,1,0)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第九期!Y10*第九期!CQ63*比赛参数!D65</f>
        <v/>
      </c>
      <c r="CR51" s="294">
        <f>第九期!Z10*第九期!CR63*比赛参数!E65</f>
        <v/>
      </c>
      <c r="CS51" s="294">
        <f>第九期!AA10*第九期!CS63*比赛参数!F65</f>
        <v/>
      </c>
      <c r="CT51" s="294">
        <f>第九期!AB10*第九期!CT63*比赛参数!G65</f>
        <v/>
      </c>
      <c r="CU51" s="294">
        <f>IF(第九期!AC10&gt;0,SUM(CQ51:CT51)/第九期!AC10,0)</f>
        <v/>
      </c>
      <c r="CW51" s="11" t="inlineStr">
        <is>
          <t>B产品</t>
        </is>
      </c>
      <c r="CX51" s="525">
        <f>IF(第九期!$CU$51*第九期!CQ94&gt;0,第九期!$CU$51+第九期!CQ69+第九期!CQ94+第九期!CQ75,0)</f>
        <v/>
      </c>
      <c r="CY51" s="525">
        <f>IF(第九期!$CU$51*第九期!CR94&gt;0,第九期!$CU$51+第九期!CR69+第九期!CR94+第九期!CR75,0)</f>
        <v/>
      </c>
      <c r="CZ51" s="525">
        <f>IF(第九期!$CU$51*第九期!CS94&gt;0,第九期!$CU$51+第九期!CS69+第九期!CS94+第九期!CS75,0)</f>
        <v/>
      </c>
      <c r="DA51" s="525">
        <f>IF(第九期!$CU$51*第九期!CT94&gt;0,第九期!$CU$51+第九期!CT69+第九期!CT94+第九期!CT75,0)</f>
        <v/>
      </c>
      <c r="DB51" s="525">
        <f>AVERAGE(CX51:DA51)</f>
        <v/>
      </c>
      <c r="DF51" s="294" t="inlineStr">
        <is>
          <t>市场2</t>
        </is>
      </c>
      <c r="DG51" s="247">
        <f>IF(第九期!Y89&gt;0,1,0)</f>
        <v/>
      </c>
      <c r="DH51" s="247">
        <f>IF(第九期!Z89&gt;0,1,0)</f>
        <v/>
      </c>
      <c r="DI51" s="247">
        <f>IF(第九期!AA89&gt;0,1,0)</f>
        <v/>
      </c>
      <c r="DJ51" s="247">
        <f>IF(第九期!AB89&gt;0,1,0)</f>
        <v/>
      </c>
      <c r="DL51" s="247" t="inlineStr">
        <is>
          <t>产品B</t>
        </is>
      </c>
      <c r="DM51" s="248">
        <f>IF(第九期!Y10+第九期!Z10&gt;0,1,0)</f>
        <v/>
      </c>
      <c r="DN51" s="248">
        <f>IF(第九期!AA10+第九期!AB10&gt;0,1,0)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第九期!Y11*第九期!CQ64*比赛参数!D65</f>
        <v/>
      </c>
      <c r="CR52" s="294">
        <f>第九期!Z11*第九期!CR64*比赛参数!E65</f>
        <v/>
      </c>
      <c r="CS52" s="294">
        <f>第九期!AA11*第九期!CS64*比赛参数!F65</f>
        <v/>
      </c>
      <c r="CT52" s="294">
        <f>第九期!AB11*第九期!CT64*比赛参数!G65</f>
        <v/>
      </c>
      <c r="CU52" s="294">
        <f>IF(第九期!AC11&gt;0,SUM(CQ52:CT52)/第九期!AC11,0)</f>
        <v/>
      </c>
      <c r="CW52" s="11" t="inlineStr">
        <is>
          <t>C产品</t>
        </is>
      </c>
      <c r="CX52" s="525">
        <f>IF(第九期!$CU$52*第九期!CQ95&gt;0,第九期!$CU$52+第九期!CQ70+第九期!CQ95+第九期!CQ76,0)</f>
        <v/>
      </c>
      <c r="CY52" s="525">
        <f>IF(第九期!$CU$52*第九期!CR95&gt;0,第九期!$CU$52+第九期!CR70+第九期!CR95+第九期!CR76,0)</f>
        <v/>
      </c>
      <c r="CZ52" s="525">
        <f>IF(第九期!$CU$52*第九期!CS95&gt;0,第九期!$CU$52+第九期!CS70+第九期!CS95+第九期!CS76,0)</f>
        <v/>
      </c>
      <c r="DA52" s="525">
        <f>IF(第九期!$CU$52*第九期!CT95&gt;0,第九期!$CU$52+第九期!CT70+第九期!CT95+第九期!CT76,0)</f>
        <v/>
      </c>
      <c r="DB52" s="525">
        <f>AVERAGE(CX52:DA52)</f>
        <v/>
      </c>
      <c r="DF52" s="294" t="inlineStr">
        <is>
          <t>市场3</t>
        </is>
      </c>
      <c r="DG52" s="247">
        <f>IF(第九期!Y90&gt;0,1,0)</f>
        <v/>
      </c>
      <c r="DH52" s="247">
        <f>IF(第九期!Z90&gt;0,1,0)</f>
        <v/>
      </c>
      <c r="DI52" s="247">
        <f>IF(第九期!AA90&gt;0,1,0)</f>
        <v/>
      </c>
      <c r="DJ52" s="247">
        <f>IF(第九期!AB90&gt;0,1,0)</f>
        <v/>
      </c>
      <c r="DL52" s="247" t="inlineStr">
        <is>
          <t>产品C</t>
        </is>
      </c>
      <c r="DM52" s="248">
        <f>IF(第九期!Y11+第九期!Z11&gt;0,1,0)</f>
        <v/>
      </c>
      <c r="DN52" s="248">
        <f>IF(第九期!AA11+第九期!AB11&gt;0,1,0)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第九期!Y12*第九期!CQ65*比赛参数!D65</f>
        <v/>
      </c>
      <c r="CR53" s="294">
        <f>第九期!Z12*第九期!CR65*比赛参数!E65</f>
        <v/>
      </c>
      <c r="CS53" s="294">
        <f>第九期!AA12*第九期!CS65*比赛参数!F65</f>
        <v/>
      </c>
      <c r="CT53" s="294">
        <f>第九期!AB12*第九期!CT65*比赛参数!G65</f>
        <v/>
      </c>
      <c r="CU53" s="294">
        <f>IF(第九期!AC12&gt;0,SUM(CQ53:CT53)/第九期!AC12,0)</f>
        <v/>
      </c>
      <c r="CW53" s="11" t="inlineStr">
        <is>
          <t>D产品</t>
        </is>
      </c>
      <c r="CX53" s="525">
        <f>IF(第九期!$CU$53*第九期!CQ96&gt;0,第九期!$CU$53+第九期!CQ71+第九期!CQ96+第九期!CQ77,0)</f>
        <v/>
      </c>
      <c r="CY53" s="525">
        <f>IF(第九期!$CU$53*第九期!CR96&gt;0,第九期!$CU$53+第九期!CR71+第九期!CR96+第九期!CR77,0)</f>
        <v/>
      </c>
      <c r="CZ53" s="525">
        <f>IF(第九期!$CU$53*第九期!CS96&gt;0,第九期!$CU$53+第九期!CS71+第九期!CS96+第九期!CS77,0)</f>
        <v/>
      </c>
      <c r="DA53" s="525">
        <f>IF(第九期!$CU$53*第九期!CT96&gt;0,第九期!$CU$53+第九期!CT71+第九期!CT96+第九期!CT77,0)</f>
        <v/>
      </c>
      <c r="DB53" s="525">
        <f>AVERAGE(CX53:DA53)</f>
        <v/>
      </c>
      <c r="DF53" s="294" t="inlineStr">
        <is>
          <t>市场4</t>
        </is>
      </c>
      <c r="DG53" s="247">
        <f>IF(第九期!Y91&gt;0,1,0)</f>
        <v/>
      </c>
      <c r="DH53" s="247">
        <f>IF(第九期!Z91&gt;0,1,0)</f>
        <v/>
      </c>
      <c r="DI53" s="247">
        <f>IF(第九期!AA91&gt;0,1,0)</f>
        <v/>
      </c>
      <c r="DJ53" s="247">
        <f>IF(第九期!AB91&gt;0,1,0)</f>
        <v/>
      </c>
      <c r="DL53" s="247" t="inlineStr">
        <is>
          <t>产品D</t>
        </is>
      </c>
      <c r="DM53" s="248">
        <f>IF(第九期!Y12+第九期!Z12&gt;0,1,0)</f>
        <v/>
      </c>
      <c r="DN53" s="248">
        <f>IF(第九期!AA12+第九期!AB12&gt;0,1,0)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第九期!K11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第九期!AH14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第九期!DU26</f>
        <v/>
      </c>
      <c r="CD56" s="272">
        <f>第九期!DU27</f>
        <v/>
      </c>
      <c r="CE56" s="272">
        <f>第九期!DU28</f>
        <v/>
      </c>
      <c r="CF56" s="272">
        <f>第九期!DU29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第九期!BS7-第九期!CX50</f>
        <v/>
      </c>
      <c r="CY56" s="525">
        <f>第九期!BT7-第九期!CY50</f>
        <v/>
      </c>
      <c r="CZ56" s="525">
        <f>第九期!BU7-第九期!CZ50</f>
        <v/>
      </c>
      <c r="DA56" s="525">
        <f>第九期!BV7-第九期!DA50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第九期!DX6</f>
        <v/>
      </c>
      <c r="Z57" s="272">
        <f>第九期!DX10</f>
        <v/>
      </c>
      <c r="AA57" s="272">
        <f>第九期!DX14</f>
        <v/>
      </c>
      <c r="AB57" s="272">
        <f>第九期!DX18</f>
        <v/>
      </c>
      <c r="AC57" s="234" t="n"/>
      <c r="AE57" s="64" t="inlineStr">
        <is>
          <t>市场1</t>
        </is>
      </c>
      <c r="AF57" s="272">
        <f>第九期!DW6</f>
        <v/>
      </c>
      <c r="AG57" s="272">
        <f>第九期!DW10</f>
        <v/>
      </c>
      <c r="AH57" s="272">
        <f>第九期!DW14</f>
        <v/>
      </c>
      <c r="AI57" s="272">
        <f>第九期!DW18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第九期!AH15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第九期!BS8-第九期!CX51</f>
        <v/>
      </c>
      <c r="CY57" s="525">
        <f>第九期!BT8-第九期!CY51</f>
        <v/>
      </c>
      <c r="CZ57" s="525">
        <f>第九期!BU8-第九期!CZ51</f>
        <v/>
      </c>
      <c r="DA57" s="525">
        <f>第九期!BV8-第九期!DA51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第九期!DX7</f>
        <v/>
      </c>
      <c r="Z58" s="272">
        <f>第九期!DX11</f>
        <v/>
      </c>
      <c r="AA58" s="272">
        <f>第九期!DX15</f>
        <v/>
      </c>
      <c r="AB58" s="272">
        <f>第九期!DX19</f>
        <v/>
      </c>
      <c r="AC58" s="234" t="n"/>
      <c r="AE58" s="11" t="inlineStr">
        <is>
          <t>市场2</t>
        </is>
      </c>
      <c r="AF58" s="272">
        <f>第九期!DW7</f>
        <v/>
      </c>
      <c r="AG58" s="272">
        <f>第九期!DW11</f>
        <v/>
      </c>
      <c r="AH58" s="272">
        <f>第九期!DW15</f>
        <v/>
      </c>
      <c r="AI58" s="272">
        <f>第九期!DW19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第九期!H5+第九期!H4*比赛参数!F71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第九期!BS9-第九期!CX52</f>
        <v/>
      </c>
      <c r="CY58" s="525">
        <f>第九期!BT9-第九期!CY52</f>
        <v/>
      </c>
      <c r="CZ58" s="525">
        <f>第九期!BU9-第九期!CZ52</f>
        <v/>
      </c>
      <c r="DA58" s="525">
        <f>第九期!BV9-第九期!DA52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第九期!DX8</f>
        <v/>
      </c>
      <c r="Z59" s="272">
        <f>第九期!DX12</f>
        <v/>
      </c>
      <c r="AA59" s="272">
        <f>第九期!DX16</f>
        <v/>
      </c>
      <c r="AB59" s="272">
        <f>第九期!DX20</f>
        <v/>
      </c>
      <c r="AC59" s="235" t="n"/>
      <c r="AE59" s="11" t="inlineStr">
        <is>
          <t>市场3</t>
        </is>
      </c>
      <c r="AF59" s="272">
        <f>第九期!DW8</f>
        <v/>
      </c>
      <c r="AG59" s="272">
        <f>第九期!DW12</f>
        <v/>
      </c>
      <c r="AH59" s="272">
        <f>第九期!DW16</f>
        <v/>
      </c>
      <c r="AI59" s="272">
        <f>第九期!DW20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第九期!K14*比赛参数!D71/4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第九期!BS10-第九期!CX53</f>
        <v/>
      </c>
      <c r="CY59" s="525">
        <f>第九期!BT10-第九期!CY53</f>
        <v/>
      </c>
      <c r="CZ59" s="525">
        <f>第九期!BU10-第九期!CZ53</f>
        <v/>
      </c>
      <c r="DA59" s="525">
        <f>第九期!BV10-第九期!DA53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第九期!DX9</f>
        <v/>
      </c>
      <c r="Z60" s="272">
        <f>第九期!DX13</f>
        <v/>
      </c>
      <c r="AA60" s="272">
        <f>第九期!DX17</f>
        <v/>
      </c>
      <c r="AB60" s="272">
        <f>第九期!DX21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第九期!DW9</f>
        <v/>
      </c>
      <c r="AG60" s="272">
        <f>第九期!DW13</f>
        <v/>
      </c>
      <c r="AH60" s="272">
        <f>第九期!DW17</f>
        <v/>
      </c>
      <c r="AI60" s="272">
        <f>第九期!DW21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第九期!Y18*比赛参数!D58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第九期!AA18*比赛参数!D62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((第九期!K8-第九期!AA18)*比赛参数!D65+第九期!Y18*比赛参数!D59*比赛参数!D65)*第九期!AH18*520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CX56/第九期!CQ56</f>
        <v/>
      </c>
      <c r="CY62" s="525">
        <f>CY56/第九期!CR56</f>
        <v/>
      </c>
      <c r="CZ62" s="525">
        <f>CZ56/第九期!CS56</f>
        <v/>
      </c>
      <c r="DA62" s="525">
        <f>DA56/第九期!CT56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第九期!K9*比赛参数!D49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CX57/第九期!CQ57</f>
        <v/>
      </c>
      <c r="CY63" s="525">
        <f>CY57/第九期!CR57</f>
        <v/>
      </c>
      <c r="CZ63" s="525">
        <f>CZ57/第九期!CS57</f>
        <v/>
      </c>
      <c r="DA63" s="525">
        <f>DA57/第九期!CT57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第九期!AL37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CX58/第九期!CQ58</f>
        <v/>
      </c>
      <c r="CY64" s="525">
        <f>CY58/第九期!CR58</f>
        <v/>
      </c>
      <c r="CZ64" s="525">
        <f>CZ58/第九期!CS58</f>
        <v/>
      </c>
      <c r="DA64" s="525">
        <f>DA58/第九期!CT58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0.5*第九期!AL37+0.5*第九期!DV23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CX59/第九期!CQ59</f>
        <v/>
      </c>
      <c r="CY65" s="525">
        <f>CY59/第九期!CR59</f>
        <v/>
      </c>
      <c r="CZ65" s="525">
        <f>CZ59/第九期!CS59</f>
        <v/>
      </c>
      <c r="DA65" s="525">
        <f>DA59/第九期!CT59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第九期!AC18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九期!AC18&gt;=比赛参数!D33,(1-比赛参数!E33)*第九期!AC18,0)+IF(AND(第九期!AC18&gt;=比赛参数!D34,第九期!AC18&lt;比赛参数!D33),(1-比赛参数!E34)*第九期!AC18,0)+IF(AND(第九期!AC18&gt;=比赛参数!D35,第九期!AC18&lt;比赛参数!D34),(1-比赛参数!E35)*第九期!AC18,0)+IF(AND(第九期!AC18&gt;=比赛参数!D36,第九期!AC18&lt;比赛参数!D35),(1-比赛参数!E36)*第九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第九期!DV6</f>
        <v/>
      </c>
      <c r="AG70" s="131">
        <f>第九期!DV10</f>
        <v/>
      </c>
      <c r="AH70" s="131">
        <f>第九期!DV14</f>
        <v/>
      </c>
      <c r="AI70" s="131">
        <f>第九期!DV18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IF(第九期!AC18&gt;0,第九期!AC18*比赛参数!E40+比赛参数!E39,0)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第九期!DV7</f>
        <v/>
      </c>
      <c r="AG71" s="131">
        <f>第九期!DV11</f>
        <v/>
      </c>
      <c r="AH71" s="131">
        <f>第九期!DV15</f>
        <v/>
      </c>
      <c r="AI71" s="131">
        <f>第九期!DV19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(第九期!Z13*比赛参数!E65*260+第九期!AA13*(比赛参数!F65-比赛参数!D65)*520+第九期!AB13*比赛参数!G65*260)*第九期!AH18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第九期!DV8</f>
        <v/>
      </c>
      <c r="AG72" s="131">
        <f>第九期!DV12</f>
        <v/>
      </c>
      <c r="AH72" s="131">
        <f>第九期!DV16</f>
        <v/>
      </c>
      <c r="AI72" s="131">
        <f>第九期!DV20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第九期!DM60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第九期!DV9</f>
        <v/>
      </c>
      <c r="AG73" s="131">
        <f>第九期!DV13</f>
        <v/>
      </c>
      <c r="AH73" s="131">
        <f>第九期!DV17</f>
        <v/>
      </c>
      <c r="AI73" s="131">
        <f>第九期!DV21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第九期!AC21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第九期!CG42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SUM(第九期!AF80:AI80)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SUM(第九期!AJ76:AJ79)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第九期!CG53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第九期!CN53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第九期!K9*比赛参数!D30*比赛参数!F30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第九期!CG65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第九期!Y9*第九期!CQ56</f>
        <v/>
      </c>
      <c r="CR80" s="294">
        <f>第九期!Z9*第九期!CR56</f>
        <v/>
      </c>
      <c r="CS80" s="294">
        <f>第九期!AA9*第九期!CS56</f>
        <v/>
      </c>
      <c r="CT80" s="294">
        <f>第九期!AB9*第九期!CT56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(第九期!K10+(第九期!AC18+第九期!K10-第九期!AC21))/2*比赛参数!D16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第九期!Y10*第九期!CQ57</f>
        <v/>
      </c>
      <c r="CR81" s="294">
        <f>第九期!Z10*第九期!CR57</f>
        <v/>
      </c>
      <c r="CS81" s="294">
        <f>第九期!AA10*第九期!CS57</f>
        <v/>
      </c>
      <c r="CT81" s="294">
        <f>第九期!AB10*第九期!CT57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第九期!CG67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第九期!Y11*第九期!CQ58</f>
        <v/>
      </c>
      <c r="CR82" s="294">
        <f>第九期!Z11*第九期!CR58</f>
        <v/>
      </c>
      <c r="CS82" s="294">
        <f>第九期!AA11*第九期!CS58</f>
        <v/>
      </c>
      <c r="CT82" s="294">
        <f>第九期!AB11*第九期!CT58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第九期!K13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第九期!Y12*第九期!CQ59</f>
        <v/>
      </c>
      <c r="CR83" s="294">
        <f>第九期!Z12*第九期!CR59</f>
        <v/>
      </c>
      <c r="CS83" s="294">
        <f>第九期!AA12*第九期!CS59</f>
        <v/>
      </c>
      <c r="CT83" s="294">
        <f>第九期!AB12*第九期!CT59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第九期!K13*比赛参数!D70/4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第九期!AH14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第九期!DS33</f>
        <v/>
      </c>
      <c r="AG86" s="131">
        <f>第九期!DW33</f>
        <v/>
      </c>
      <c r="AH86" s="131">
        <f>第九期!EA33</f>
        <v/>
      </c>
      <c r="AI86" s="131">
        <f>第九期!EE33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第九期!AH14*比赛参数!D69/4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第九期!DT33</f>
        <v/>
      </c>
      <c r="AG87" s="131">
        <f>第九期!DX33</f>
        <v/>
      </c>
      <c r="AH87" s="131">
        <f>第九期!EB33</f>
        <v/>
      </c>
      <c r="AI87" s="131">
        <f>第九期!EF33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IF(第九期!BW92&gt;0,IF((第九期!K15+第九期!BW92*比赛参数!D72)&gt;0,第九期!K15+第九期!BW92*比赛参数!D72,0))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第九期!DU33</f>
        <v/>
      </c>
      <c r="AG88" s="131">
        <f>第九期!DY33</f>
        <v/>
      </c>
      <c r="AH88" s="131">
        <f>第九期!EC33</f>
        <v/>
      </c>
      <c r="AI88" s="131">
        <f>第九期!EG33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第九期!AF18*比赛参数!D30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第九期!DV33</f>
        <v/>
      </c>
      <c r="AG89" s="131">
        <f>第九期!DZ33</f>
        <v/>
      </c>
      <c r="AH89" s="131">
        <f>第九期!ED33</f>
        <v/>
      </c>
      <c r="AI89" s="131">
        <f>第九期!EH33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第九期!AJ18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第九期!AF20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第九期!BT84</f>
        <v/>
      </c>
      <c r="BT92" s="546" t="inlineStr">
        <is>
          <t>本期成本</t>
        </is>
      </c>
      <c r="BU92" s="478">
        <f>第九期!BU86</f>
        <v/>
      </c>
      <c r="BV92" s="547" t="inlineStr">
        <is>
          <t>本期利润</t>
        </is>
      </c>
      <c r="BW92" s="548">
        <f>第九期!BT84-第九期!BU86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AC9*比赛参数!D6+第九期!DU26</f>
        <v/>
      </c>
      <c r="Z93" s="37">
        <f>AC10*比赛参数!D6+第九期!DU27</f>
        <v/>
      </c>
      <c r="AA93" s="37">
        <f>AC11*比赛参数!D6+第九期!DU28</f>
        <v/>
      </c>
      <c r="AB93" s="37">
        <f>AC12*比赛参数!D6+第九期!DU29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IF(第九期!$AC$9&gt;0,第九期!$K$9*比赛参数!$D$30*比赛参数!$F$30*$CU$87/第九期!$AC$9,0)</f>
        <v/>
      </c>
      <c r="CR93" s="294">
        <f>IF(第九期!$AC$9&gt;0,第九期!$K$9*比赛参数!$D$30*比赛参数!$F$30*$CU$87/第九期!$AC$9,0)</f>
        <v/>
      </c>
      <c r="CS93" s="294">
        <f>IF(第九期!$AC$9&gt;0,第九期!$K$9*比赛参数!$D$30*比赛参数!$F$30*$CU$87/第九期!$AC$9,0)</f>
        <v/>
      </c>
      <c r="CT93" s="294">
        <f>IF(第九期!$AC$9&gt;0,第九期!$K$9*比赛参数!$D$30*比赛参数!$F$30*$CU$87/第九期!$AC$9,0)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IF(第九期!$AC$10&gt;0,第九期!$K$9*比赛参数!$D$30*比赛参数!$F$30*$CU$88/第九期!$AC$10,0)</f>
        <v/>
      </c>
      <c r="CR94" s="294">
        <f>IF(第九期!$AC$10&gt;0,第九期!$K$9*比赛参数!$D$30*比赛参数!$F$30*$CU$88/第九期!$AC$10,0)</f>
        <v/>
      </c>
      <c r="CS94" s="294">
        <f>IF(第九期!$AC$10&gt;0,第九期!$K$9*比赛参数!$D$30*比赛参数!$F$30*$CU$88/第九期!$AC$10,0)</f>
        <v/>
      </c>
      <c r="CT94" s="294">
        <f>IF(第九期!$AC$10&gt;0,第九期!$K$9*比赛参数!$D$30*比赛参数!$F$30*$CU$88/第九期!$AC$10,0)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IF(第九期!$AC$11&gt;0,第九期!$K$9*比赛参数!$D$30*比赛参数!$F$30*$CU$89/第九期!$AC$11,0)</f>
        <v/>
      </c>
      <c r="CR95" s="294">
        <f>IF(第九期!$AC$11&gt;0,第九期!$K$9*比赛参数!$D$30*比赛参数!$F$30*$CU$89/第九期!$AC$11,0)</f>
        <v/>
      </c>
      <c r="CS95" s="294">
        <f>IF(第九期!$AC$11&gt;0,第九期!$K$9*比赛参数!$D$30*比赛参数!$F$30*$CU$89/第九期!$AC$11,0)</f>
        <v/>
      </c>
      <c r="CT95" s="294">
        <f>IF(第九期!$AC$11&gt;0,第九期!$K$9*比赛参数!$D$30*比赛参数!$F$30*$CU$89/第九期!$AC$11,0)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第九期!CX62</f>
        <v/>
      </c>
      <c r="Z96" s="486">
        <f>第九期!CX63</f>
        <v/>
      </c>
      <c r="AA96" s="486">
        <f>第九期!CX64</f>
        <v/>
      </c>
      <c r="AB96" s="486">
        <f>第九期!CX65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IF(第九期!$AC$12&gt;0,第九期!$K$9*比赛参数!$D$30*比赛参数!$F$30*$CU$90/第九期!$AC$12,0)</f>
        <v/>
      </c>
      <c r="CR96" s="294">
        <f>IF(第九期!$AC$12&gt;0,第九期!$K$9*比赛参数!$D$30*比赛参数!$F$30*$CU$90/第九期!$AC$12,0)</f>
        <v/>
      </c>
      <c r="CS96" s="294">
        <f>IF(第九期!$AC$12&gt;0,第九期!$K$9*比赛参数!$D$30*比赛参数!$F$30*$CU$90/第九期!$AC$12,0)</f>
        <v/>
      </c>
      <c r="CT96" s="294">
        <f>IF(第九期!$AC$12&gt;0,第九期!$K$9*比赛参数!$D$30*比赛参数!$F$30*$CU$90/第九期!$AC$12,0)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第九期!CY62</f>
        <v/>
      </c>
      <c r="Z97" s="486">
        <f>第九期!CY63</f>
        <v/>
      </c>
      <c r="AA97" s="486">
        <f>第九期!CY64</f>
        <v/>
      </c>
      <c r="AB97" s="486">
        <f>第九期!CY65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第九期!CZ62</f>
        <v/>
      </c>
      <c r="Z98" s="486">
        <f>第九期!CZ63</f>
        <v/>
      </c>
      <c r="AA98" s="486">
        <f>第九期!CZ64</f>
        <v/>
      </c>
      <c r="AB98" s="486">
        <f>第九期!CZ65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第九期!DA62</f>
        <v/>
      </c>
      <c r="Z99" s="486">
        <f>第九期!DA63</f>
        <v/>
      </c>
      <c r="AA99" s="486">
        <f>第九期!DA64</f>
        <v/>
      </c>
      <c r="AB99" s="486">
        <f>第九期!DA65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45" stopIfTrue="1" type="cellIs">
      <formula>"人数 YES"</formula>
    </cfRule>
    <cfRule dxfId="1" operator="equal" priority="46" stopIfTrue="1" type="cellIs">
      <formula>"人数 NO"</formula>
    </cfRule>
  </conditionalFormatting>
  <conditionalFormatting sqref="AH13">
    <cfRule dxfId="0" operator="greaterThanOrEqual" priority="38" stopIfTrue="1" type="cellIs">
      <formula>0</formula>
    </cfRule>
    <cfRule dxfId="1" operator="lessThan" priority="39" stopIfTrue="1" type="cellIs">
      <formula>0</formula>
    </cfRule>
  </conditionalFormatting>
  <conditionalFormatting sqref="AC14">
    <cfRule dxfId="0" operator="equal" priority="47" stopIfTrue="1" type="cellIs">
      <formula>"机器 YES"</formula>
    </cfRule>
    <cfRule dxfId="1" operator="equal" priority="48" stopIfTrue="1" type="cellIs">
      <formula>"机器 NO"</formula>
    </cfRule>
  </conditionalFormatting>
  <conditionalFormatting sqref="AH14">
    <cfRule dxfId="2" operator="greaterThan" priority="41" stopIfTrue="1" type="cellIs">
      <formula>$AJ$14</formula>
    </cfRule>
  </conditionalFormatting>
  <conditionalFormatting sqref="K15">
    <cfRule dxfId="3" operator="greaterThan" priority="30" stopIfTrue="1" type="cellIs">
      <formula>0</formula>
    </cfRule>
  </conditionalFormatting>
  <conditionalFormatting sqref="AC15">
    <cfRule dxfId="0" operator="equal" priority="49" stopIfTrue="1" type="cellIs">
      <formula>"材料 YES"</formula>
    </cfRule>
    <cfRule dxfId="1" operator="equal" priority="50" stopIfTrue="1" type="cellIs">
      <formula>"材料 NO"</formula>
    </cfRule>
  </conditionalFormatting>
  <conditionalFormatting sqref="AH15">
    <cfRule dxfId="3" operator="greaterThan" priority="40" stopIfTrue="1" type="cellIs">
      <formula>$AJ$15</formula>
    </cfRule>
  </conditionalFormatting>
  <conditionalFormatting sqref="Y18">
    <cfRule dxfId="3" operator="greaterThan" priority="43" stopIfTrue="1" type="cellIs">
      <formula>$Y$19</formula>
    </cfRule>
  </conditionalFormatting>
  <conditionalFormatting sqref="AA18">
    <cfRule dxfId="3" operator="lessThan" priority="53" stopIfTrue="1" type="cellIs">
      <formula>$AA$19</formula>
    </cfRule>
  </conditionalFormatting>
  <conditionalFormatting sqref="AC18">
    <cfRule dxfId="3" operator="lessThan" priority="44" stopIfTrue="1" type="cellIs">
      <formula>$AC$19</formula>
    </cfRule>
  </conditionalFormatting>
  <conditionalFormatting sqref="AJ18">
    <cfRule dxfId="3" operator="greaterThan" priority="37" stopIfTrue="1" type="cellIs">
      <formula>$AJ$19</formula>
    </cfRule>
  </conditionalFormatting>
  <conditionalFormatting sqref="BW76">
    <cfRule dxfId="4" operator="equal" priority="42" stopIfTrue="1" type="cellIs">
      <formula>"YES"</formula>
    </cfRule>
  </conditionalFormatting>
  <conditionalFormatting sqref="Y92">
    <cfRule dxfId="3" operator="greaterThan" priority="33" stopIfTrue="1" type="cellIs">
      <formula>$Y$93</formula>
    </cfRule>
  </conditionalFormatting>
  <conditionalFormatting sqref="Z92">
    <cfRule dxfId="3" operator="greaterThan" priority="34" stopIfTrue="1" type="cellIs">
      <formula>$Z$93</formula>
    </cfRule>
  </conditionalFormatting>
  <conditionalFormatting sqref="AA92">
    <cfRule dxfId="3" operator="greaterThan" priority="35" stopIfTrue="1" type="cellIs">
      <formula>$AA$93</formula>
    </cfRule>
  </conditionalFormatting>
  <conditionalFormatting sqref="AB92">
    <cfRule dxfId="3" operator="greaterThan" priority="36" stopIfTrue="1" type="cellIs">
      <formula>$AB$93</formula>
    </cfRule>
  </conditionalFormatting>
  <conditionalFormatting sqref="AC92">
    <cfRule dxfId="0" operator="equal" priority="31" stopIfTrue="1" type="cellIs">
      <formula>"YES"</formula>
    </cfRule>
    <cfRule dxfId="1" operator="equal" priority="32" stopIfTrue="1" type="cellIs">
      <formula>"NO"</formula>
    </cfRule>
  </conditionalFormatting>
  <conditionalFormatting sqref="AJ21:AJ23">
    <cfRule dxfId="5" operator="greaterThan" priority="51" stopIfTrue="1" type="cellIs">
      <formula>$AJ$20</formula>
    </cfRule>
  </conditionalFormatting>
  <conditionalFormatting sqref="BE132:BE133">
    <cfRule dxfId="6" priority="26" stopIfTrue="1" type="expression">
      <formula>(第九期!#REF!-$BE$54)&lt;0</formula>
    </cfRule>
  </conditionalFormatting>
  <conditionalFormatting sqref="BF132:BF133">
    <cfRule dxfId="6" priority="27" stopIfTrue="1" type="expression">
      <formula>(第九期!#REF!-$BF$54)&lt;0</formula>
    </cfRule>
  </conditionalFormatting>
  <conditionalFormatting sqref="BG132:BG133">
    <cfRule dxfId="6" priority="28" stopIfTrue="1" type="expression">
      <formula>(第九期!#REF!-$BG$54)&lt;0</formula>
    </cfRule>
  </conditionalFormatting>
  <conditionalFormatting sqref="BH132:BH133">
    <cfRule dxfId="6" priority="29" stopIfTrue="1" type="expression">
      <formula>(第九期!#REF!-$BH$54)&lt;0</formula>
    </cfRule>
  </conditionalFormatting>
  <conditionalFormatting sqref="AJ40:AN43">
    <cfRule dxfId="7" operator="equal" priority="6" stopIfTrue="1" type="cellIs">
      <formula>CJ70+0.0001</formula>
    </cfRule>
  </conditionalFormatting>
  <conditionalFormatting sqref="AS57:BH76">
    <cfRule dxfId="6" priority="10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5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16" workbookViewId="0" zoomScale="70" zoomScaleNormal="70">
      <selection activeCell="Y23" sqref="Y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第十期!AF76</f>
        <v/>
      </c>
      <c r="BT7" s="218">
        <f>第十期!AF77</f>
        <v/>
      </c>
      <c r="BU7" s="218">
        <f>第十期!AF78</f>
        <v/>
      </c>
      <c r="BV7" s="218">
        <f>第十期!AF79</f>
        <v/>
      </c>
      <c r="BW7" s="467">
        <f>第十期!$AF$80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第十期!$AG$76</f>
        <v/>
      </c>
      <c r="BT8" s="218">
        <f>第十期!$AG$77</f>
        <v/>
      </c>
      <c r="BU8" s="218">
        <f>第十期!$AG$78</f>
        <v/>
      </c>
      <c r="BV8" s="218">
        <f>第十期!$AG$79</f>
        <v/>
      </c>
      <c r="BW8" s="467">
        <f>第十期!$AG$80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第十期!$AH$76</f>
        <v/>
      </c>
      <c r="BT9" s="218">
        <f>第十期!$AH$77</f>
        <v/>
      </c>
      <c r="BU9" s="218">
        <f>第十期!$AH$78</f>
        <v/>
      </c>
      <c r="BV9" s="218">
        <f>第十期!$AH$79</f>
        <v/>
      </c>
      <c r="BW9" s="467">
        <f>第十期!$AH$80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第十期!$AI$76</f>
        <v/>
      </c>
      <c r="BT10" s="218">
        <f>第十期!$AI$77</f>
        <v/>
      </c>
      <c r="BU10" s="218">
        <f>第十期!$AI$78</f>
        <v/>
      </c>
      <c r="BV10" s="218">
        <f>第十期!$AI$79</f>
        <v/>
      </c>
      <c r="BW10" s="467">
        <f>第十期!$AI$80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第十期!$AJ$76</f>
        <v/>
      </c>
      <c r="BT11" s="467">
        <f>第十期!$AJ$77</f>
        <v/>
      </c>
      <c r="BU11" s="467">
        <f>第十期!$AJ$78</f>
        <v/>
      </c>
      <c r="BV11" s="467">
        <f>第十期!$AJ$79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第十期!BU86</f>
        <v/>
      </c>
      <c r="AG13" s="135" t="inlineStr">
        <is>
          <t>售前现金</t>
        </is>
      </c>
      <c r="AH13" s="473">
        <f>第十期!BV76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第十期!Y88</f>
        <v/>
      </c>
      <c r="BT14" s="218">
        <f>第十期!Y89</f>
        <v/>
      </c>
      <c r="BU14" s="218">
        <f>第十期!Y90</f>
        <v/>
      </c>
      <c r="BV14" s="218">
        <f>第十期!Y91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第十期!K16*0.5-第十期!K14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第十期!Z88</f>
        <v/>
      </c>
      <c r="BT15" s="218">
        <f>第十期!Z89</f>
        <v/>
      </c>
      <c r="BU15" s="218">
        <f>第十期!Z90</f>
        <v/>
      </c>
      <c r="BV15" s="218">
        <f>第十期!Z91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第十期!DM60</f>
        <v/>
      </c>
      <c r="Z16" s="92" t="inlineStr">
        <is>
          <t>生产成本</t>
        </is>
      </c>
      <c r="AA16" s="485">
        <f>AH20+Y16+第十期!K9*比赛参数!D30*比赛参数!F30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第十期!AA88</f>
        <v/>
      </c>
      <c r="BT16" s="218">
        <f>第十期!AA89</f>
        <v/>
      </c>
      <c r="BU16" s="218">
        <f>第十期!AA90</f>
        <v/>
      </c>
      <c r="BV16" s="218">
        <f>第十期!AA91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第十期!AB88</f>
        <v/>
      </c>
      <c r="BT17" s="218">
        <f>第十期!AB89</f>
        <v/>
      </c>
      <c r="BU17" s="218">
        <f>第十期!AB90</f>
        <v/>
      </c>
      <c r="BV17" s="218">
        <f>第十期!AB91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第十期!K8*比赛参数!D57</f>
        <v/>
      </c>
      <c r="Z19" s="104" t="inlineStr">
        <is>
          <t>Min</t>
        </is>
      </c>
      <c r="AA19" s="134">
        <f>第十期!K8*比赛参数!D60</f>
        <v/>
      </c>
      <c r="AB19" s="104" t="inlineStr">
        <is>
          <t>Min</t>
        </is>
      </c>
      <c r="AC19" s="495">
        <f>IF((AC21-第十期!K10)/比赛参数!D41&gt;0,(AC21-第十期!K10)/比赛参数!D41,0)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IF((第十期!BW92-第十期!BS87)&gt;0,第十期!BW92-第十期!BS87,0)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第十期!$CX$68</f>
        <v/>
      </c>
      <c r="CD19" s="497">
        <f>第十期!$CX$69</f>
        <v/>
      </c>
      <c r="CE19" s="497">
        <f>第十期!$CX$70</f>
        <v/>
      </c>
      <c r="CF19" s="497">
        <f>第十期!$CX$71</f>
        <v/>
      </c>
      <c r="CG19" s="396" t="n"/>
      <c r="CH19" s="498" t="n"/>
      <c r="CI19" s="499" t="inlineStr">
        <is>
          <t>市场1</t>
        </is>
      </c>
      <c r="CJ19" s="497">
        <f>第十期!$CX$50</f>
        <v/>
      </c>
      <c r="CK19" s="497">
        <f>第十期!$CX$51</f>
        <v/>
      </c>
      <c r="CL19" s="497">
        <f>第十期!$CX$52</f>
        <v/>
      </c>
      <c r="CM19" s="497">
        <f>第十期!$CX$53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第十期!K8+第十期!Y18*比赛参数!D59-第十期!AA18</f>
        <v/>
      </c>
      <c r="Z20" s="148" t="inlineStr">
        <is>
          <t>现有机器数</t>
        </is>
      </c>
      <c r="AA20" s="272">
        <f>第十期!K9</f>
        <v/>
      </c>
      <c r="AB20" s="148" t="inlineStr">
        <is>
          <t>可用原材料</t>
        </is>
      </c>
      <c r="AC20" s="484">
        <f>AC18*比赛参数!D41+第十期!K10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第十期!BS62+第十期!BS71</f>
        <v/>
      </c>
      <c r="AI20" s="73" t="inlineStr">
        <is>
          <t>期末现金</t>
        </is>
      </c>
      <c r="AJ20" s="484">
        <f>第十期!BV90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第十期!Y9</f>
        <v/>
      </c>
      <c r="BT20" s="218">
        <f>第十期!Z9</f>
        <v/>
      </c>
      <c r="BU20" s="218">
        <f>第十期!AA9</f>
        <v/>
      </c>
      <c r="BV20" s="218">
        <f>第十期!AB9</f>
        <v/>
      </c>
      <c r="BW20" s="467">
        <f>第十期!AJ34</f>
        <v/>
      </c>
      <c r="BX20" s="215" t="n"/>
      <c r="CA20" s="213" t="n"/>
      <c r="CB20" s="196" t="inlineStr">
        <is>
          <t>市场2</t>
        </is>
      </c>
      <c r="CC20" s="497">
        <f>第十期!$CY$68</f>
        <v/>
      </c>
      <c r="CD20" s="497">
        <f>第十期!$CY$69</f>
        <v/>
      </c>
      <c r="CE20" s="497">
        <f>第十期!$CY$70</f>
        <v/>
      </c>
      <c r="CF20" s="497">
        <f>第十期!$CY$71</f>
        <v/>
      </c>
      <c r="CG20" s="396" t="n"/>
      <c r="CH20" s="498" t="n"/>
      <c r="CI20" s="502" t="inlineStr">
        <is>
          <t>市场2</t>
        </is>
      </c>
      <c r="CJ20" s="497">
        <f>第十期!$CY$50</f>
        <v/>
      </c>
      <c r="CK20" s="497">
        <f>第十期!$CY$51</f>
        <v/>
      </c>
      <c r="CL20" s="497">
        <f>第十期!$CY$52</f>
        <v/>
      </c>
      <c r="CM20" s="497">
        <f>第十期!$CY$53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第十期!Y10</f>
        <v/>
      </c>
      <c r="BT21" s="218">
        <f>第十期!Z10</f>
        <v/>
      </c>
      <c r="BU21" s="218">
        <f>第十期!AA10</f>
        <v/>
      </c>
      <c r="BV21" s="218">
        <f>第十期!AB10</f>
        <v/>
      </c>
      <c r="BW21" s="467">
        <f>第十期!AJ35</f>
        <v/>
      </c>
      <c r="BX21" s="215" t="n"/>
      <c r="CA21" s="213" t="n"/>
      <c r="CB21" s="196" t="inlineStr">
        <is>
          <t>市场3</t>
        </is>
      </c>
      <c r="CC21" s="497">
        <f>第十期!$CZ$68</f>
        <v/>
      </c>
      <c r="CD21" s="497">
        <f>第十期!$CZ$69</f>
        <v/>
      </c>
      <c r="CE21" s="497">
        <f>第十期!$CZ$70</f>
        <v/>
      </c>
      <c r="CF21" s="497">
        <f>第十期!$CZ$71</f>
        <v/>
      </c>
      <c r="CG21" s="396" t="n"/>
      <c r="CH21" s="498" t="n"/>
      <c r="CI21" s="502" t="inlineStr">
        <is>
          <t>市场3</t>
        </is>
      </c>
      <c r="CJ21" s="497">
        <f>第十期!$CZ$50</f>
        <v/>
      </c>
      <c r="CK21" s="497">
        <f>第十期!$CZ$51</f>
        <v/>
      </c>
      <c r="CL21" s="497">
        <f>第十期!$CZ$52</f>
        <v/>
      </c>
      <c r="CM21" s="497">
        <f>第十期!$CZ$53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第十期!Y11</f>
        <v/>
      </c>
      <c r="BT22" s="218">
        <f>第十期!Z11</f>
        <v/>
      </c>
      <c r="BU22" s="218">
        <f>第十期!AA11</f>
        <v/>
      </c>
      <c r="BV22" s="218">
        <f>第十期!AB11</f>
        <v/>
      </c>
      <c r="BW22" s="467">
        <f>第十期!AJ36</f>
        <v/>
      </c>
      <c r="BX22" s="215" t="n"/>
      <c r="CA22" s="213" t="n"/>
      <c r="CB22" s="196" t="inlineStr">
        <is>
          <t>市场4</t>
        </is>
      </c>
      <c r="CC22" s="497">
        <f>第十期!$DA$68</f>
        <v/>
      </c>
      <c r="CD22" s="497">
        <f>第十期!$DA$69</f>
        <v/>
      </c>
      <c r="CE22" s="497">
        <f>第十期!$DA$70</f>
        <v/>
      </c>
      <c r="CF22" s="497">
        <f>第十期!$DA$71</f>
        <v/>
      </c>
      <c r="CG22" s="396" t="n"/>
      <c r="CH22" s="498" t="n"/>
      <c r="CI22" s="502" t="inlineStr">
        <is>
          <t>市场4</t>
        </is>
      </c>
      <c r="CJ22" s="497">
        <f>第十期!$DA$50</f>
        <v/>
      </c>
      <c r="CK22" s="497">
        <f>第十期!$DA$51</f>
        <v/>
      </c>
      <c r="CL22" s="497">
        <f>第十期!$DA$52</f>
        <v/>
      </c>
      <c r="CM22" s="497">
        <f>第十期!$DA$53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第十期!Y12</f>
        <v/>
      </c>
      <c r="BT23" s="218">
        <f>第十期!Z12</f>
        <v/>
      </c>
      <c r="BU23" s="218">
        <f>第十期!AA12</f>
        <v/>
      </c>
      <c r="BV23" s="218">
        <f>第十期!AB12</f>
        <v/>
      </c>
      <c r="BW23" s="467">
        <f>第十期!AJ37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第十期!BV57-第十期!BV76</f>
        <v/>
      </c>
      <c r="AJ26" s="294">
        <f>第十期!K9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第十期!Y18</f>
        <v/>
      </c>
      <c r="BT26" s="218">
        <f>第十期!AA18</f>
        <v/>
      </c>
      <c r="BU26" s="218">
        <f>第十期!AF18</f>
        <v/>
      </c>
      <c r="BV26" s="511">
        <f>第十期!AC18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第十期!DB53</f>
        <v/>
      </c>
      <c r="BQ29" s="507" t="n"/>
      <c r="BS29" s="511">
        <f>第十期!AH14</f>
        <v/>
      </c>
      <c r="BT29" s="511">
        <f>第十期!AH15</f>
        <v/>
      </c>
      <c r="BU29" s="218">
        <f>第十期!AF20</f>
        <v/>
      </c>
      <c r="BV29" s="511">
        <f>第十期!AJ18</f>
        <v/>
      </c>
      <c r="BW29" s="218">
        <f>第十期!AH18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第十期!DG56*第十期!DG50+第十期!DG64*第十期!Y88</f>
        <v/>
      </c>
      <c r="CD38" s="272">
        <f>第十期!DH56*第十期!DH50+第十期!DH64*第十期!Z88</f>
        <v/>
      </c>
      <c r="CE38" s="272">
        <f>第十期!DI56*第十期!DI50+第十期!DI64*第十期!AA88</f>
        <v/>
      </c>
      <c r="CF38" s="272">
        <f>第十期!DJ56*第十期!DJ50+第十期!DJ64*第十期!AB88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第十期!DG57*第十期!DG51+第十期!DG65*第十期!Y89</f>
        <v/>
      </c>
      <c r="CD39" s="272">
        <f>第十期!DH57*第十期!DH51+第十期!DH65*第十期!Z89</f>
        <v/>
      </c>
      <c r="CE39" s="272">
        <f>第十期!DI57*第十期!DI51+第十期!DI65*第十期!AA89</f>
        <v/>
      </c>
      <c r="CF39" s="272">
        <f>第十期!DJ57*第十期!DJ51+第十期!DJ65*第十期!AB89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第十期!DG58*第十期!DG52+第十期!DG66*第十期!Y90</f>
        <v/>
      </c>
      <c r="CD40" s="272">
        <f>第十期!DH58*第十期!DH52+第十期!DH66*第十期!Z90</f>
        <v/>
      </c>
      <c r="CE40" s="272">
        <f>第十期!DI58*第十期!DI52+第十期!DI66*第十期!AA90</f>
        <v/>
      </c>
      <c r="CF40" s="272">
        <f>第十期!DJ58*第十期!DJ52+第十期!DJ66*第十期!AB90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第十期!DG59*第十期!DG53+第十期!DG67*第十期!Y91</f>
        <v/>
      </c>
      <c r="CD41" s="272">
        <f>第十期!DH59*第十期!DH53+第十期!DH67*第十期!Z91</f>
        <v/>
      </c>
      <c r="CE41" s="272">
        <f>第十期!DI59*第十期!DI53+第十期!DI67*第十期!AA91</f>
        <v/>
      </c>
      <c r="CF41" s="272">
        <f>第十期!DJ59*第十期!DJ53+第十期!DJ67*第十期!AB91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第十期!Y9*第十期!CQ62*比赛参数!D65</f>
        <v/>
      </c>
      <c r="CR50" s="294">
        <f>第十期!Z9*第十期!CR62*比赛参数!E65</f>
        <v/>
      </c>
      <c r="CS50" s="294">
        <f>第十期!AA9*第十期!CS62*比赛参数!F65</f>
        <v/>
      </c>
      <c r="CT50" s="294">
        <f>第十期!AB9*第十期!CT62*比赛参数!G65</f>
        <v/>
      </c>
      <c r="CU50" s="294">
        <f>IF(第十期!AC9&gt;0,SUM(CQ50:CT50)/第十期!AC9,0)</f>
        <v/>
      </c>
      <c r="CW50" s="11" t="inlineStr">
        <is>
          <t>A产品</t>
        </is>
      </c>
      <c r="CX50" s="525">
        <f>IF(第十期!$CU$50*第十期!CQ93&gt;0,第十期!$CU$50+第十期!CQ68+第十期!CQ93+第十期!CQ74,0)</f>
        <v/>
      </c>
      <c r="CY50" s="525">
        <f>IF(第十期!$CU$50*第十期!CR93&gt;0,第十期!$CU$50+第十期!CR68+第十期!CR93+第十期!CR74,0)</f>
        <v/>
      </c>
      <c r="CZ50" s="525">
        <f>IF(第十期!$CU$50*第十期!CS93&gt;0,第十期!$CU$50+第十期!CS68+第十期!CS93+第十期!CS74,0)</f>
        <v/>
      </c>
      <c r="DA50" s="525">
        <f>IF(第十期!$CU$50*第十期!CT93&gt;0,第十期!$CU$50+第十期!CT68+第十期!CT93+第十期!CT74,0)</f>
        <v/>
      </c>
      <c r="DB50" s="525">
        <f>AVERAGE(CX50:DA50)</f>
        <v/>
      </c>
      <c r="DF50" s="294" t="inlineStr">
        <is>
          <t>市场1</t>
        </is>
      </c>
      <c r="DG50" s="247">
        <f>IF(第十期!Y88&gt;0,1,0)</f>
        <v/>
      </c>
      <c r="DH50" s="247">
        <f>IF(第十期!Z88&gt;0,1,0)</f>
        <v/>
      </c>
      <c r="DI50" s="247">
        <f>IF(第十期!AA88&gt;0,1,0)</f>
        <v/>
      </c>
      <c r="DJ50" s="247">
        <f>IF(第十期!AB88&gt;0,1,0)</f>
        <v/>
      </c>
      <c r="DL50" s="247" t="inlineStr">
        <is>
          <t>产品A</t>
        </is>
      </c>
      <c r="DM50" s="248">
        <f>IF(第十期!Y9+第十期!Z9&gt;0,1,0)</f>
        <v/>
      </c>
      <c r="DN50" s="248">
        <f>IF(第十期!AA9+第十期!AB9&gt;0,1,0)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第十期!Y10*第十期!CQ63*比赛参数!D65</f>
        <v/>
      </c>
      <c r="CR51" s="294">
        <f>第十期!Z10*第十期!CR63*比赛参数!E65</f>
        <v/>
      </c>
      <c r="CS51" s="294">
        <f>第十期!AA10*第十期!CS63*比赛参数!F65</f>
        <v/>
      </c>
      <c r="CT51" s="294">
        <f>第十期!AB10*第十期!CT63*比赛参数!G65</f>
        <v/>
      </c>
      <c r="CU51" s="294">
        <f>IF(第十期!AC10&gt;0,SUM(CQ51:CT51)/第十期!AC10,0)</f>
        <v/>
      </c>
      <c r="CW51" s="11" t="inlineStr">
        <is>
          <t>B产品</t>
        </is>
      </c>
      <c r="CX51" s="525">
        <f>IF(第十期!$CU$51*第十期!CQ94&gt;0,第十期!$CU$51+第十期!CQ69+第十期!CQ94+第十期!CQ75,0)</f>
        <v/>
      </c>
      <c r="CY51" s="525">
        <f>IF(第十期!$CU$51*第十期!CR94&gt;0,第十期!$CU$51+第十期!CR69+第十期!CR94+第十期!CR75,0)</f>
        <v/>
      </c>
      <c r="CZ51" s="525">
        <f>IF(第十期!$CU$51*第十期!CS94&gt;0,第十期!$CU$51+第十期!CS69+第十期!CS94+第十期!CS75,0)</f>
        <v/>
      </c>
      <c r="DA51" s="525">
        <f>IF(第十期!$CU$51*第十期!CT94&gt;0,第十期!$CU$51+第十期!CT69+第十期!CT94+第十期!CT75,0)</f>
        <v/>
      </c>
      <c r="DB51" s="525">
        <f>AVERAGE(CX51:DA51)</f>
        <v/>
      </c>
      <c r="DF51" s="294" t="inlineStr">
        <is>
          <t>市场2</t>
        </is>
      </c>
      <c r="DG51" s="247">
        <f>IF(第十期!Y89&gt;0,1,0)</f>
        <v/>
      </c>
      <c r="DH51" s="247">
        <f>IF(第十期!Z89&gt;0,1,0)</f>
        <v/>
      </c>
      <c r="DI51" s="247">
        <f>IF(第十期!AA89&gt;0,1,0)</f>
        <v/>
      </c>
      <c r="DJ51" s="247">
        <f>IF(第十期!AB89&gt;0,1,0)</f>
        <v/>
      </c>
      <c r="DL51" s="247" t="inlineStr">
        <is>
          <t>产品B</t>
        </is>
      </c>
      <c r="DM51" s="248">
        <f>IF(第十期!Y10+第十期!Z10&gt;0,1,0)</f>
        <v/>
      </c>
      <c r="DN51" s="248">
        <f>IF(第十期!AA10+第十期!AB10&gt;0,1,0)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第十期!Y11*第十期!CQ64*比赛参数!D65</f>
        <v/>
      </c>
      <c r="CR52" s="294">
        <f>第十期!Z11*第十期!CR64*比赛参数!E65</f>
        <v/>
      </c>
      <c r="CS52" s="294">
        <f>第十期!AA11*第十期!CS64*比赛参数!F65</f>
        <v/>
      </c>
      <c r="CT52" s="294">
        <f>第十期!AB11*第十期!CT64*比赛参数!G65</f>
        <v/>
      </c>
      <c r="CU52" s="294">
        <f>IF(第十期!AC11&gt;0,SUM(CQ52:CT52)/第十期!AC11,0)</f>
        <v/>
      </c>
      <c r="CW52" s="11" t="inlineStr">
        <is>
          <t>C产品</t>
        </is>
      </c>
      <c r="CX52" s="525">
        <f>IF(第十期!$CU$52*第十期!CQ95&gt;0,第十期!$CU$52+第十期!CQ70+第十期!CQ95+第十期!CQ76,0)</f>
        <v/>
      </c>
      <c r="CY52" s="525">
        <f>IF(第十期!$CU$52*第十期!CR95&gt;0,第十期!$CU$52+第十期!CR70+第十期!CR95+第十期!CR76,0)</f>
        <v/>
      </c>
      <c r="CZ52" s="525">
        <f>IF(第十期!$CU$52*第十期!CS95&gt;0,第十期!$CU$52+第十期!CS70+第十期!CS95+第十期!CS76,0)</f>
        <v/>
      </c>
      <c r="DA52" s="525">
        <f>IF(第十期!$CU$52*第十期!CT95&gt;0,第十期!$CU$52+第十期!CT70+第十期!CT95+第十期!CT76,0)</f>
        <v/>
      </c>
      <c r="DB52" s="525">
        <f>AVERAGE(CX52:DA52)</f>
        <v/>
      </c>
      <c r="DF52" s="294" t="inlineStr">
        <is>
          <t>市场3</t>
        </is>
      </c>
      <c r="DG52" s="247">
        <f>IF(第十期!Y90&gt;0,1,0)</f>
        <v/>
      </c>
      <c r="DH52" s="247">
        <f>IF(第十期!Z90&gt;0,1,0)</f>
        <v/>
      </c>
      <c r="DI52" s="247">
        <f>IF(第十期!AA90&gt;0,1,0)</f>
        <v/>
      </c>
      <c r="DJ52" s="247">
        <f>IF(第十期!AB90&gt;0,1,0)</f>
        <v/>
      </c>
      <c r="DL52" s="247" t="inlineStr">
        <is>
          <t>产品C</t>
        </is>
      </c>
      <c r="DM52" s="248">
        <f>IF(第十期!Y11+第十期!Z11&gt;0,1,0)</f>
        <v/>
      </c>
      <c r="DN52" s="248">
        <f>IF(第十期!AA11+第十期!AB11&gt;0,1,0)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第十期!Y12*第十期!CQ65*比赛参数!D65</f>
        <v/>
      </c>
      <c r="CR53" s="294">
        <f>第十期!Z12*第十期!CR65*比赛参数!E65</f>
        <v/>
      </c>
      <c r="CS53" s="294">
        <f>第十期!AA12*第十期!CS65*比赛参数!F65</f>
        <v/>
      </c>
      <c r="CT53" s="294">
        <f>第十期!AB12*第十期!CT65*比赛参数!G65</f>
        <v/>
      </c>
      <c r="CU53" s="294">
        <f>IF(第十期!AC12&gt;0,SUM(CQ53:CT53)/第十期!AC12,0)</f>
        <v/>
      </c>
      <c r="CW53" s="11" t="inlineStr">
        <is>
          <t>D产品</t>
        </is>
      </c>
      <c r="CX53" s="525">
        <f>IF(第十期!$CU$53*第十期!CQ96&gt;0,第十期!$CU$53+第十期!CQ71+第十期!CQ96+第十期!CQ77,0)</f>
        <v/>
      </c>
      <c r="CY53" s="525">
        <f>IF(第十期!$CU$53*第十期!CR96&gt;0,第十期!$CU$53+第十期!CR71+第十期!CR96+第十期!CR77,0)</f>
        <v/>
      </c>
      <c r="CZ53" s="525">
        <f>IF(第十期!$CU$53*第十期!CS96&gt;0,第十期!$CU$53+第十期!CS71+第十期!CS96+第十期!CS77,0)</f>
        <v/>
      </c>
      <c r="DA53" s="525">
        <f>IF(第十期!$CU$53*第十期!CT96&gt;0,第十期!$CU$53+第十期!CT71+第十期!CT96+第十期!CT77,0)</f>
        <v/>
      </c>
      <c r="DB53" s="525">
        <f>AVERAGE(CX53:DA53)</f>
        <v/>
      </c>
      <c r="DF53" s="294" t="inlineStr">
        <is>
          <t>市场4</t>
        </is>
      </c>
      <c r="DG53" s="247">
        <f>IF(第十期!Y91&gt;0,1,0)</f>
        <v/>
      </c>
      <c r="DH53" s="247">
        <f>IF(第十期!Z91&gt;0,1,0)</f>
        <v/>
      </c>
      <c r="DI53" s="247">
        <f>IF(第十期!AA91&gt;0,1,0)</f>
        <v/>
      </c>
      <c r="DJ53" s="247">
        <f>IF(第十期!AB91&gt;0,1,0)</f>
        <v/>
      </c>
      <c r="DL53" s="247" t="inlineStr">
        <is>
          <t>产品D</t>
        </is>
      </c>
      <c r="DM53" s="248">
        <f>IF(第十期!Y12+第十期!Z12&gt;0,1,0)</f>
        <v/>
      </c>
      <c r="DN53" s="248">
        <f>IF(第十期!AA12+第十期!AB12&gt;0,1,0)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第十期!DU26</f>
        <v/>
      </c>
      <c r="CD56" s="272">
        <f>第十期!DU27</f>
        <v/>
      </c>
      <c r="CE56" s="272">
        <f>第十期!DU28</f>
        <v/>
      </c>
      <c r="CF56" s="272">
        <f>第十期!DU29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第十期!BS7-第十期!CX50</f>
        <v/>
      </c>
      <c r="CY56" s="525">
        <f>第十期!BT7-第十期!CY50</f>
        <v/>
      </c>
      <c r="CZ56" s="525">
        <f>第十期!BU7-第十期!CZ50</f>
        <v/>
      </c>
      <c r="DA56" s="525">
        <f>第十期!BV7-第十期!DA50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第十期!DX6</f>
        <v/>
      </c>
      <c r="Z57" s="272">
        <f>第十期!DX10</f>
        <v/>
      </c>
      <c r="AA57" s="272">
        <f>第十期!DX14</f>
        <v/>
      </c>
      <c r="AB57" s="272">
        <f>第十期!DX18</f>
        <v/>
      </c>
      <c r="AC57" s="234" t="n"/>
      <c r="AE57" s="64" t="inlineStr">
        <is>
          <t>市场1</t>
        </is>
      </c>
      <c r="AF57" s="272">
        <f>第十期!DW6</f>
        <v/>
      </c>
      <c r="AG57" s="272">
        <f>第十期!DW10</f>
        <v/>
      </c>
      <c r="AH57" s="272">
        <f>第十期!DW14</f>
        <v/>
      </c>
      <c r="AI57" s="272">
        <f>第十期!DW18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第十期!BS8-第十期!CX51</f>
        <v/>
      </c>
      <c r="CY57" s="525">
        <f>第十期!BT8-第十期!CY51</f>
        <v/>
      </c>
      <c r="CZ57" s="525">
        <f>第十期!BU8-第十期!CZ51</f>
        <v/>
      </c>
      <c r="DA57" s="525">
        <f>第十期!BV8-第十期!DA51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第十期!DX7</f>
        <v/>
      </c>
      <c r="Z58" s="272">
        <f>第十期!DX11</f>
        <v/>
      </c>
      <c r="AA58" s="272">
        <f>第十期!DX15</f>
        <v/>
      </c>
      <c r="AB58" s="272">
        <f>第十期!DX19</f>
        <v/>
      </c>
      <c r="AC58" s="234" t="n"/>
      <c r="AE58" s="11" t="inlineStr">
        <is>
          <t>市场2</t>
        </is>
      </c>
      <c r="AF58" s="272">
        <f>第十期!DW7</f>
        <v/>
      </c>
      <c r="AG58" s="272">
        <f>第十期!DW11</f>
        <v/>
      </c>
      <c r="AH58" s="272">
        <f>第十期!DW15</f>
        <v/>
      </c>
      <c r="AI58" s="272">
        <f>第十期!DW19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第十期!H5+第十期!H4*比赛参数!F71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第十期!BS9-第十期!CX52</f>
        <v/>
      </c>
      <c r="CY58" s="525">
        <f>第十期!BT9-第十期!CY52</f>
        <v/>
      </c>
      <c r="CZ58" s="525">
        <f>第十期!BU9-第十期!CZ52</f>
        <v/>
      </c>
      <c r="DA58" s="525">
        <f>第十期!BV9-第十期!DA52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第十期!DX8</f>
        <v/>
      </c>
      <c r="Z59" s="272">
        <f>第十期!DX12</f>
        <v/>
      </c>
      <c r="AA59" s="272">
        <f>第十期!DX16</f>
        <v/>
      </c>
      <c r="AB59" s="272">
        <f>第十期!DX20</f>
        <v/>
      </c>
      <c r="AC59" s="235" t="n"/>
      <c r="AE59" s="11" t="inlineStr">
        <is>
          <t>市场3</t>
        </is>
      </c>
      <c r="AF59" s="272">
        <f>第十期!DW8</f>
        <v/>
      </c>
      <c r="AG59" s="272">
        <f>第十期!DW12</f>
        <v/>
      </c>
      <c r="AH59" s="272">
        <f>第十期!DW16</f>
        <v/>
      </c>
      <c r="AI59" s="272">
        <f>第十期!DW20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第十期!BS10-第十期!CX53</f>
        <v/>
      </c>
      <c r="CY59" s="525">
        <f>第十期!BT10-第十期!CY53</f>
        <v/>
      </c>
      <c r="CZ59" s="525">
        <f>第十期!BU10-第十期!CZ53</f>
        <v/>
      </c>
      <c r="DA59" s="525">
        <f>第十期!BV10-第十期!DA53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第十期!DX9</f>
        <v/>
      </c>
      <c r="Z60" s="272">
        <f>第十期!DX13</f>
        <v/>
      </c>
      <c r="AA60" s="272">
        <f>第十期!DX17</f>
        <v/>
      </c>
      <c r="AB60" s="272">
        <f>第十期!DX21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第十期!DW9</f>
        <v/>
      </c>
      <c r="AG60" s="272">
        <f>第十期!DW13</f>
        <v/>
      </c>
      <c r="AH60" s="272">
        <f>第十期!DW17</f>
        <v/>
      </c>
      <c r="AI60" s="272">
        <f>第十期!DW21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((第十期!K8-第十期!AA18)*比赛参数!D65+第十期!Y18*比赛参数!D59*比赛参数!D65)*第十期!AH18*520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CX56/第十期!CQ56</f>
        <v/>
      </c>
      <c r="CY62" s="525">
        <f>CY56/第十期!CR56</f>
        <v/>
      </c>
      <c r="CZ62" s="525">
        <f>CZ56/第十期!CS56</f>
        <v/>
      </c>
      <c r="DA62" s="525">
        <f>DA56/第十期!CT56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CX57/第十期!CQ57</f>
        <v/>
      </c>
      <c r="CY63" s="525">
        <f>CY57/第十期!CR57</f>
        <v/>
      </c>
      <c r="CZ63" s="525">
        <f>CZ57/第十期!CS57</f>
        <v/>
      </c>
      <c r="DA63" s="525">
        <f>DA57/第十期!CT57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CX58/第十期!CQ58</f>
        <v/>
      </c>
      <c r="CY64" s="525">
        <f>CY58/第十期!CR58</f>
        <v/>
      </c>
      <c r="CZ64" s="525">
        <f>CZ58/第十期!CS58</f>
        <v/>
      </c>
      <c r="DA64" s="525">
        <f>DA58/第十期!CT58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0.5*第十期!AL37+0.5*第十期!DV23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CX59/第十期!CQ59</f>
        <v/>
      </c>
      <c r="CY65" s="525">
        <f>CY59/第十期!CR59</f>
        <v/>
      </c>
      <c r="CZ65" s="525">
        <f>CZ59/第十期!CS59</f>
        <v/>
      </c>
      <c r="DA65" s="525">
        <f>DA59/第十期!CT59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期!AC18&gt;=比赛参数!D33,(1-比赛参数!E33)*第十期!AC18,0)+IF(AND(第十期!AC18&gt;=比赛参数!D34,第十期!AC18&lt;比赛参数!D33),(1-比赛参数!E34)*第十期!AC18,0)+IF(AND(第十期!AC18&gt;=比赛参数!D35,第十期!AC18&lt;比赛参数!D34),(1-比赛参数!E35)*第十期!AC18,0)+IF(AND(第十期!AC18&gt;=比赛参数!D36,第十期!AC18&lt;比赛参数!D35),(1-比赛参数!E36)*第十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第十期!DV6</f>
        <v/>
      </c>
      <c r="AG70" s="131">
        <f>第十期!DV10</f>
        <v/>
      </c>
      <c r="AH70" s="131">
        <f>第十期!DV14</f>
        <v/>
      </c>
      <c r="AI70" s="131">
        <f>第十期!DV18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IF(第十期!AC18&gt;0,第十期!AC18*比赛参数!E40+比赛参数!E39,0)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第十期!DV7</f>
        <v/>
      </c>
      <c r="AG71" s="131">
        <f>第十期!DV11</f>
        <v/>
      </c>
      <c r="AH71" s="131">
        <f>第十期!DV15</f>
        <v/>
      </c>
      <c r="AI71" s="131">
        <f>第十期!DV19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(第十期!Z13*比赛参数!E65*260+第十期!AA13*(比赛参数!F65-比赛参数!D65)*520+第十期!AB13*比赛参数!G65*260)*第十期!AH18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第十期!DV8</f>
        <v/>
      </c>
      <c r="AG72" s="131">
        <f>第十期!DV12</f>
        <v/>
      </c>
      <c r="AH72" s="131">
        <f>第十期!DV16</f>
        <v/>
      </c>
      <c r="AI72" s="131">
        <f>第十期!DV20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第十期!DV9</f>
        <v/>
      </c>
      <c r="AG73" s="131">
        <f>第十期!DV13</f>
        <v/>
      </c>
      <c r="AH73" s="131">
        <f>第十期!DV17</f>
        <v/>
      </c>
      <c r="AI73" s="131">
        <f>第十期!DV21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第十期!Y9*第十期!CQ56</f>
        <v/>
      </c>
      <c r="CR80" s="294">
        <f>第十期!Z9*第十期!CR56</f>
        <v/>
      </c>
      <c r="CS80" s="294">
        <f>第十期!AA9*第十期!CS56</f>
        <v/>
      </c>
      <c r="CT80" s="294">
        <f>第十期!AB9*第十期!CT56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(第十期!K10+(第十期!AC18+第十期!K10-第十期!AC21))/2*比赛参数!D16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第十期!Y10*第十期!CQ57</f>
        <v/>
      </c>
      <c r="CR81" s="294">
        <f>第十期!Z10*第十期!CR57</f>
        <v/>
      </c>
      <c r="CS81" s="294">
        <f>第十期!AA10*第十期!CS57</f>
        <v/>
      </c>
      <c r="CT81" s="294">
        <f>第十期!AB10*第十期!CT57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第十期!Y11*第十期!CQ58</f>
        <v/>
      </c>
      <c r="CR82" s="294">
        <f>第十期!Z11*第十期!CR58</f>
        <v/>
      </c>
      <c r="CS82" s="294">
        <f>第十期!AA11*第十期!CS58</f>
        <v/>
      </c>
      <c r="CT82" s="294">
        <f>第十期!AB11*第十期!CT58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第十期!Y12*第十期!CQ59</f>
        <v/>
      </c>
      <c r="CR83" s="294">
        <f>第十期!Z12*第十期!CR59</f>
        <v/>
      </c>
      <c r="CS83" s="294">
        <f>第十期!AA12*第十期!CS59</f>
        <v/>
      </c>
      <c r="CT83" s="294">
        <f>第十期!AB12*第十期!CT59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第十期!DS33</f>
        <v/>
      </c>
      <c r="AG86" s="131">
        <f>第十期!DW33</f>
        <v/>
      </c>
      <c r="AH86" s="131">
        <f>第十期!EA33</f>
        <v/>
      </c>
      <c r="AI86" s="131">
        <f>第十期!EE33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第十期!DT33</f>
        <v/>
      </c>
      <c r="AG87" s="131">
        <f>第十期!DX33</f>
        <v/>
      </c>
      <c r="AH87" s="131">
        <f>第十期!EB33</f>
        <v/>
      </c>
      <c r="AI87" s="131">
        <f>第十期!EF33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IF(第十期!BW92&gt;0,IF((第十期!K15+第十期!BW92*比赛参数!D72)&gt;0,第十期!K15+第十期!BW92*比赛参数!D72,0))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第十期!DU33</f>
        <v/>
      </c>
      <c r="AG88" s="131">
        <f>第十期!DY33</f>
        <v/>
      </c>
      <c r="AH88" s="131">
        <f>第十期!EC33</f>
        <v/>
      </c>
      <c r="AI88" s="131">
        <f>第十期!EG33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第十期!DV33</f>
        <v/>
      </c>
      <c r="AG89" s="131">
        <f>第十期!DZ33</f>
        <v/>
      </c>
      <c r="AH89" s="131">
        <f>第十期!ED33</f>
        <v/>
      </c>
      <c r="AI89" s="131">
        <f>第十期!EH33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第十期!BT84</f>
        <v/>
      </c>
      <c r="BT92" s="546" t="inlineStr">
        <is>
          <t>本期成本</t>
        </is>
      </c>
      <c r="BU92" s="478">
        <f>第十期!BU86</f>
        <v/>
      </c>
      <c r="BV92" s="547" t="inlineStr">
        <is>
          <t>本期利润</t>
        </is>
      </c>
      <c r="BW92" s="548">
        <f>第十期!BT84-第十期!BU86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AC9*比赛参数!D6+第十期!DU26</f>
        <v/>
      </c>
      <c r="Z93" s="37">
        <f>AC10*比赛参数!D6+第十期!DU27</f>
        <v/>
      </c>
      <c r="AA93" s="37">
        <f>AC11*比赛参数!D6+第十期!DU28</f>
        <v/>
      </c>
      <c r="AB93" s="37">
        <f>AC12*比赛参数!D6+第十期!DU29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IF(第十期!$AC$9&gt;0,第十期!$K$9*比赛参数!$D$30*比赛参数!$F$30*$CU$87/第十期!$AC$9,0)</f>
        <v/>
      </c>
      <c r="CR93" s="294">
        <f>IF(第十期!$AC$9&gt;0,第十期!$K$9*比赛参数!$D$30*比赛参数!$F$30*$CU$87/第十期!$AC$9,0)</f>
        <v/>
      </c>
      <c r="CS93" s="294">
        <f>IF(第十期!$AC$9&gt;0,第十期!$K$9*比赛参数!$D$30*比赛参数!$F$30*$CU$87/第十期!$AC$9,0)</f>
        <v/>
      </c>
      <c r="CT93" s="294">
        <f>IF(第十期!$AC$9&gt;0,第十期!$K$9*比赛参数!$D$30*比赛参数!$F$30*$CU$87/第十期!$AC$9,0)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IF(第十期!$AC$10&gt;0,第十期!$K$9*比赛参数!$D$30*比赛参数!$F$30*$CU$88/第十期!$AC$10,0)</f>
        <v/>
      </c>
      <c r="CR94" s="294">
        <f>IF(第十期!$AC$10&gt;0,第十期!$K$9*比赛参数!$D$30*比赛参数!$F$30*$CU$88/第十期!$AC$10,0)</f>
        <v/>
      </c>
      <c r="CS94" s="294">
        <f>IF(第十期!$AC$10&gt;0,第十期!$K$9*比赛参数!$D$30*比赛参数!$F$30*$CU$88/第十期!$AC$10,0)</f>
        <v/>
      </c>
      <c r="CT94" s="294">
        <f>IF(第十期!$AC$10&gt;0,第十期!$K$9*比赛参数!$D$30*比赛参数!$F$30*$CU$88/第十期!$AC$10,0)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IF(第十期!$AC$11&gt;0,第十期!$K$9*比赛参数!$D$30*比赛参数!$F$30*$CU$89/第十期!$AC$11,0)</f>
        <v/>
      </c>
      <c r="CR95" s="294">
        <f>IF(第十期!$AC$11&gt;0,第十期!$K$9*比赛参数!$D$30*比赛参数!$F$30*$CU$89/第十期!$AC$11,0)</f>
        <v/>
      </c>
      <c r="CS95" s="294">
        <f>IF(第十期!$AC$11&gt;0,第十期!$K$9*比赛参数!$D$30*比赛参数!$F$30*$CU$89/第十期!$AC$11,0)</f>
        <v/>
      </c>
      <c r="CT95" s="294">
        <f>IF(第十期!$AC$11&gt;0,第十期!$K$9*比赛参数!$D$30*比赛参数!$F$30*$CU$89/第十期!$AC$11,0)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第十期!CX62</f>
        <v/>
      </c>
      <c r="Z96" s="486">
        <f>第十期!CX63</f>
        <v/>
      </c>
      <c r="AA96" s="486">
        <f>第十期!CX64</f>
        <v/>
      </c>
      <c r="AB96" s="486">
        <f>第十期!CX65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IF(第十期!$AC$12&gt;0,第十期!$K$9*比赛参数!$D$30*比赛参数!$F$30*$CU$90/第十期!$AC$12,0)</f>
        <v/>
      </c>
      <c r="CR96" s="294">
        <f>IF(第十期!$AC$12&gt;0,第十期!$K$9*比赛参数!$D$30*比赛参数!$F$30*$CU$90/第十期!$AC$12,0)</f>
        <v/>
      </c>
      <c r="CS96" s="294">
        <f>IF(第十期!$AC$12&gt;0,第十期!$K$9*比赛参数!$D$30*比赛参数!$F$30*$CU$90/第十期!$AC$12,0)</f>
        <v/>
      </c>
      <c r="CT96" s="294">
        <f>IF(第十期!$AC$12&gt;0,第十期!$K$9*比赛参数!$D$30*比赛参数!$F$30*$CU$90/第十期!$AC$12,0)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第十期!CY62</f>
        <v/>
      </c>
      <c r="Z97" s="486">
        <f>第十期!CY63</f>
        <v/>
      </c>
      <c r="AA97" s="486">
        <f>第十期!CY64</f>
        <v/>
      </c>
      <c r="AB97" s="486">
        <f>第十期!CY65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第十期!CZ62</f>
        <v/>
      </c>
      <c r="Z98" s="486">
        <f>第十期!CZ63</f>
        <v/>
      </c>
      <c r="AA98" s="486">
        <f>第十期!CZ64</f>
        <v/>
      </c>
      <c r="AB98" s="486">
        <f>第十期!CZ65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第十期!DA62</f>
        <v/>
      </c>
      <c r="Z99" s="486">
        <f>第十期!DA63</f>
        <v/>
      </c>
      <c r="AA99" s="486">
        <f>第十期!DA64</f>
        <v/>
      </c>
      <c r="AB99" s="486">
        <f>第十期!DA65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(第十期!#REF!-$BE$54)&lt;0</formula>
    </cfRule>
  </conditionalFormatting>
  <conditionalFormatting sqref="BF132:BF133">
    <cfRule dxfId="6" priority="26" stopIfTrue="1" type="expression">
      <formula>(第十期!#REF!-$BF$54)&lt;0</formula>
    </cfRule>
  </conditionalFormatting>
  <conditionalFormatting sqref="BG132:BG133">
    <cfRule dxfId="6" priority="25" stopIfTrue="1" type="expression">
      <formula>(第十期!#REF!-$BG$54)&lt;0</formula>
    </cfRule>
  </conditionalFormatting>
  <conditionalFormatting sqref="BH132:BH133">
    <cfRule dxfId="6" priority="24" stopIfTrue="1" type="expression">
      <formula>(第十期!#REF!-$BH$54)&lt;0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6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7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第十一期!AF76</f>
        <v/>
      </c>
      <c r="BT7" s="218">
        <f>第十一期!AF77</f>
        <v/>
      </c>
      <c r="BU7" s="218">
        <f>第十一期!AF78</f>
        <v/>
      </c>
      <c r="BV7" s="218">
        <f>第十一期!AF79</f>
        <v/>
      </c>
      <c r="BW7" s="467">
        <f>第十一期!$AF$80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第十一期!$AG$76</f>
        <v/>
      </c>
      <c r="BT8" s="218">
        <f>第十一期!$AG$77</f>
        <v/>
      </c>
      <c r="BU8" s="218">
        <f>第十一期!$AG$78</f>
        <v/>
      </c>
      <c r="BV8" s="218">
        <f>第十一期!$AG$79</f>
        <v/>
      </c>
      <c r="BW8" s="467">
        <f>第十一期!$AG$80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第十一期!DB56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第十一期!$AH$76</f>
        <v/>
      </c>
      <c r="BT9" s="218">
        <f>第十一期!$AH$77</f>
        <v/>
      </c>
      <c r="BU9" s="218">
        <f>第十一期!$AH$78</f>
        <v/>
      </c>
      <c r="BV9" s="218">
        <f>第十一期!$AH$79</f>
        <v/>
      </c>
      <c r="BW9" s="467">
        <f>第十一期!$AH$80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第十一期!DB57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第十一期!$AI$76</f>
        <v/>
      </c>
      <c r="BT10" s="218">
        <f>第十一期!$AI$77</f>
        <v/>
      </c>
      <c r="BU10" s="218">
        <f>第十一期!$AI$78</f>
        <v/>
      </c>
      <c r="BV10" s="218">
        <f>第十一期!$AI$79</f>
        <v/>
      </c>
      <c r="BW10" s="467">
        <f>第十一期!$AI$80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第十一期!DB58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第十一期!$AJ$76</f>
        <v/>
      </c>
      <c r="BT11" s="467">
        <f>第十一期!$AJ$77</f>
        <v/>
      </c>
      <c r="BU11" s="467">
        <f>第十一期!$AJ$78</f>
        <v/>
      </c>
      <c r="BV11" s="467">
        <f>第十一期!$AJ$79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第十一期!DB59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第十一期!BU86</f>
        <v/>
      </c>
      <c r="AG13" s="135" t="inlineStr">
        <is>
          <t>售前现金</t>
        </is>
      </c>
      <c r="AH13" s="473">
        <f>第十一期!BV76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第十一期!BW92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第十一期!K12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第十一期!Y88</f>
        <v/>
      </c>
      <c r="BT14" s="218">
        <f>第十一期!Y89</f>
        <v/>
      </c>
      <c r="BU14" s="218">
        <f>第十一期!Y90</f>
        <v/>
      </c>
      <c r="BV14" s="218">
        <f>第十一期!Y91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AF14/(Y18+第十一期!K8-AA18)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第十一期!K16*0.5-第十一期!K14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第十一期!Z88</f>
        <v/>
      </c>
      <c r="BT15" s="218">
        <f>第十一期!Z89</f>
        <v/>
      </c>
      <c r="BU15" s="218">
        <f>第十一期!Z90</f>
        <v/>
      </c>
      <c r="BV15" s="218">
        <f>第十一期!Z91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第十一期!DM60</f>
        <v/>
      </c>
      <c r="Z16" s="92" t="inlineStr">
        <is>
          <t>生产成本</t>
        </is>
      </c>
      <c r="AA16" s="485">
        <f>AH20+Y16+第十一期!K9*比赛参数!D30*比赛参数!F30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第十一期!AA88</f>
        <v/>
      </c>
      <c r="BT16" s="218">
        <f>第十一期!AA89</f>
        <v/>
      </c>
      <c r="BU16" s="218">
        <f>第十一期!AA90</f>
        <v/>
      </c>
      <c r="BV16" s="218">
        <f>第十一期!AA91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第十一期!AB88</f>
        <v/>
      </c>
      <c r="BT17" s="218">
        <f>第十一期!AB89</f>
        <v/>
      </c>
      <c r="BU17" s="218">
        <f>第十一期!AB90</f>
        <v/>
      </c>
      <c r="BV17" s="218">
        <f>第十一期!AB91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第十一期!K8*比赛参数!D57</f>
        <v/>
      </c>
      <c r="Z19" s="104" t="inlineStr">
        <is>
          <t>Min</t>
        </is>
      </c>
      <c r="AA19" s="134">
        <f>第十一期!K8*比赛参数!D60</f>
        <v/>
      </c>
      <c r="AB19" s="104" t="inlineStr">
        <is>
          <t>Min</t>
        </is>
      </c>
      <c r="AC19" s="495">
        <f>IF((AC21-第十一期!K10)/比赛参数!D41&gt;0,(AC21-第十一期!K10)/比赛参数!D41,0)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IF((第十一期!BW92-第十一期!BS87)&gt;0,第十一期!BW92-第十一期!BS87,0)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第十一期!$CX$68</f>
        <v/>
      </c>
      <c r="CD19" s="497">
        <f>第十一期!$CX$69</f>
        <v/>
      </c>
      <c r="CE19" s="497">
        <f>第十一期!$CX$70</f>
        <v/>
      </c>
      <c r="CF19" s="497">
        <f>第十一期!$CX$71</f>
        <v/>
      </c>
      <c r="CG19" s="396" t="n"/>
      <c r="CH19" s="498" t="n"/>
      <c r="CI19" s="499" t="inlineStr">
        <is>
          <t>市场1</t>
        </is>
      </c>
      <c r="CJ19" s="497">
        <f>第十一期!$CX$50</f>
        <v/>
      </c>
      <c r="CK19" s="497">
        <f>第十一期!$CX$51</f>
        <v/>
      </c>
      <c r="CL19" s="497">
        <f>第十一期!$CX$52</f>
        <v/>
      </c>
      <c r="CM19" s="497">
        <f>第十一期!$CX$53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第十一期!K8+第十一期!Y18*比赛参数!D59-第十一期!AA18</f>
        <v/>
      </c>
      <c r="Z20" s="148" t="inlineStr">
        <is>
          <t>现有机器数</t>
        </is>
      </c>
      <c r="AA20" s="272">
        <f>第十一期!K9</f>
        <v/>
      </c>
      <c r="AB20" s="148" t="inlineStr">
        <is>
          <t>可用原材料</t>
        </is>
      </c>
      <c r="AC20" s="484">
        <f>AC18*比赛参数!D41+第十一期!K10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第十一期!BS62+第十一期!BS71</f>
        <v/>
      </c>
      <c r="AI20" s="73" t="inlineStr">
        <is>
          <t>期末现金</t>
        </is>
      </c>
      <c r="AJ20" s="484">
        <f>第十一期!BV90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第十一期!Y9</f>
        <v/>
      </c>
      <c r="BT20" s="218">
        <f>第十一期!Z9</f>
        <v/>
      </c>
      <c r="BU20" s="218">
        <f>第十一期!AA9</f>
        <v/>
      </c>
      <c r="BV20" s="218">
        <f>第十一期!AB9</f>
        <v/>
      </c>
      <c r="BW20" s="467">
        <f>第十一期!AJ34</f>
        <v/>
      </c>
      <c r="BX20" s="215" t="n"/>
      <c r="CA20" s="213" t="n"/>
      <c r="CB20" s="196" t="inlineStr">
        <is>
          <t>市场2</t>
        </is>
      </c>
      <c r="CC20" s="497">
        <f>第十一期!$CY$68</f>
        <v/>
      </c>
      <c r="CD20" s="497">
        <f>第十一期!$CY$69</f>
        <v/>
      </c>
      <c r="CE20" s="497">
        <f>第十一期!$CY$70</f>
        <v/>
      </c>
      <c r="CF20" s="497">
        <f>第十一期!$CY$71</f>
        <v/>
      </c>
      <c r="CG20" s="396" t="n"/>
      <c r="CH20" s="498" t="n"/>
      <c r="CI20" s="502" t="inlineStr">
        <is>
          <t>市场2</t>
        </is>
      </c>
      <c r="CJ20" s="497">
        <f>第十一期!$CY$50</f>
        <v/>
      </c>
      <c r="CK20" s="497">
        <f>第十一期!$CY$51</f>
        <v/>
      </c>
      <c r="CL20" s="497">
        <f>第十一期!$CY$52</f>
        <v/>
      </c>
      <c r="CM20" s="497">
        <f>第十一期!$CY$53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第十一期!Y10</f>
        <v/>
      </c>
      <c r="BT21" s="218">
        <f>第十一期!Z10</f>
        <v/>
      </c>
      <c r="BU21" s="218">
        <f>第十一期!AA10</f>
        <v/>
      </c>
      <c r="BV21" s="218">
        <f>第十一期!AB10</f>
        <v/>
      </c>
      <c r="BW21" s="467">
        <f>第十一期!AJ35</f>
        <v/>
      </c>
      <c r="BX21" s="215" t="n"/>
      <c r="CA21" s="213" t="n"/>
      <c r="CB21" s="196" t="inlineStr">
        <is>
          <t>市场3</t>
        </is>
      </c>
      <c r="CC21" s="497">
        <f>第十一期!$CZ$68</f>
        <v/>
      </c>
      <c r="CD21" s="497">
        <f>第十一期!$CZ$69</f>
        <v/>
      </c>
      <c r="CE21" s="497">
        <f>第十一期!$CZ$70</f>
        <v/>
      </c>
      <c r="CF21" s="497">
        <f>第十一期!$CZ$71</f>
        <v/>
      </c>
      <c r="CG21" s="396" t="n"/>
      <c r="CH21" s="498" t="n"/>
      <c r="CI21" s="502" t="inlineStr">
        <is>
          <t>市场3</t>
        </is>
      </c>
      <c r="CJ21" s="497">
        <f>第十一期!$CZ$50</f>
        <v/>
      </c>
      <c r="CK21" s="497">
        <f>第十一期!$CZ$51</f>
        <v/>
      </c>
      <c r="CL21" s="497">
        <f>第十一期!$CZ$52</f>
        <v/>
      </c>
      <c r="CM21" s="497">
        <f>第十一期!$CZ$53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第十一期!Y11</f>
        <v/>
      </c>
      <c r="BT22" s="218">
        <f>第十一期!Z11</f>
        <v/>
      </c>
      <c r="BU22" s="218">
        <f>第十一期!AA11</f>
        <v/>
      </c>
      <c r="BV22" s="218">
        <f>第十一期!AB11</f>
        <v/>
      </c>
      <c r="BW22" s="467">
        <f>第十一期!AJ36</f>
        <v/>
      </c>
      <c r="BX22" s="215" t="n"/>
      <c r="CA22" s="213" t="n"/>
      <c r="CB22" s="196" t="inlineStr">
        <is>
          <t>市场4</t>
        </is>
      </c>
      <c r="CC22" s="497">
        <f>第十一期!$DA$68</f>
        <v/>
      </c>
      <c r="CD22" s="497">
        <f>第十一期!$DA$69</f>
        <v/>
      </c>
      <c r="CE22" s="497">
        <f>第十一期!$DA$70</f>
        <v/>
      </c>
      <c r="CF22" s="497">
        <f>第十一期!$DA$71</f>
        <v/>
      </c>
      <c r="CG22" s="396" t="n"/>
      <c r="CH22" s="498" t="n"/>
      <c r="CI22" s="502" t="inlineStr">
        <is>
          <t>市场4</t>
        </is>
      </c>
      <c r="CJ22" s="497">
        <f>第十一期!$DA$50</f>
        <v/>
      </c>
      <c r="CK22" s="497">
        <f>第十一期!$DA$51</f>
        <v/>
      </c>
      <c r="CL22" s="497">
        <f>第十一期!$DA$52</f>
        <v/>
      </c>
      <c r="CM22" s="497">
        <f>第十一期!$DA$53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第十一期!Y12</f>
        <v/>
      </c>
      <c r="BT23" s="218">
        <f>第十一期!Z12</f>
        <v/>
      </c>
      <c r="BU23" s="218">
        <f>第十一期!AA12</f>
        <v/>
      </c>
      <c r="BV23" s="218">
        <f>第十一期!AB12</f>
        <v/>
      </c>
      <c r="BW23" s="467">
        <f>第十一期!AJ37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第十一期!BV57-第十一期!BV76</f>
        <v/>
      </c>
      <c r="AJ26" s="294">
        <f>第十一期!K9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第十一期!DB50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第十一期!Y18</f>
        <v/>
      </c>
      <c r="BT26" s="218">
        <f>第十一期!AA18</f>
        <v/>
      </c>
      <c r="BU26" s="218">
        <f>第十一期!AF18</f>
        <v/>
      </c>
      <c r="BV26" s="511">
        <f>第十一期!AC18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第十一期!DB51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第十一期!DB52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第十一期!DB53</f>
        <v/>
      </c>
      <c r="BQ29" s="507" t="n"/>
      <c r="BS29" s="511">
        <f>第十一期!AH14</f>
        <v/>
      </c>
      <c r="BT29" s="511">
        <f>第十一期!AH15</f>
        <v/>
      </c>
      <c r="BU29" s="218">
        <f>第十一期!AF20</f>
        <v/>
      </c>
      <c r="BV29" s="511">
        <f>第十一期!AJ18</f>
        <v/>
      </c>
      <c r="BW29" s="218">
        <f>第十一期!AH18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INT(第十一期!DV26)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INT(第十一期!DV27)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INT(第十一期!DV28)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INT(第十一期!DV29)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第十一期!DG56*第十一期!DG50+第十一期!DG64*第十一期!Y88</f>
        <v/>
      </c>
      <c r="CD38" s="272">
        <f>第十一期!DH56*第十一期!DH50+第十一期!DH64*第十一期!Z88</f>
        <v/>
      </c>
      <c r="CE38" s="272">
        <f>第十一期!DI56*第十一期!DI50+第十一期!DI64*第十一期!AA88</f>
        <v/>
      </c>
      <c r="CF38" s="272">
        <f>第十一期!DJ56*第十一期!DJ50+第十一期!DJ64*第十一期!AB88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第十一期!DG57*第十一期!DG51+第十一期!DG65*第十一期!Y89</f>
        <v/>
      </c>
      <c r="CD39" s="272">
        <f>第十一期!DH57*第十一期!DH51+第十一期!DH65*第十一期!Z89</f>
        <v/>
      </c>
      <c r="CE39" s="272">
        <f>第十一期!DI57*第十一期!DI51+第十一期!DI65*第十一期!AA89</f>
        <v/>
      </c>
      <c r="CF39" s="272">
        <f>第十一期!DJ57*第十一期!DJ51+第十一期!DJ65*第十一期!AB89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第十一期!DG58*第十一期!DG52+第十一期!DG66*第十一期!Y90</f>
        <v/>
      </c>
      <c r="CD40" s="272">
        <f>第十一期!DH58*第十一期!DH52+第十一期!DH66*第十一期!Z90</f>
        <v/>
      </c>
      <c r="CE40" s="272">
        <f>第十一期!DI58*第十一期!DI52+第十一期!DI66*第十一期!AA90</f>
        <v/>
      </c>
      <c r="CF40" s="272">
        <f>第十一期!DJ58*第十一期!DJ52+第十一期!DJ66*第十一期!AB90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第十一期!DG59*第十一期!DG53+第十一期!DG67*第十一期!Y91</f>
        <v/>
      </c>
      <c r="CD41" s="272">
        <f>第十一期!DH59*第十一期!DH53+第十一期!DH67*第十一期!Z91</f>
        <v/>
      </c>
      <c r="CE41" s="272">
        <f>第十一期!DI59*第十一期!DI53+第十一期!DI67*第十一期!AA91</f>
        <v/>
      </c>
      <c r="CF41" s="272">
        <f>第十一期!DJ59*第十一期!DJ53+第十一期!DJ67*第十一期!AB91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第十一期!Y9*第十一期!CQ62*比赛参数!D65</f>
        <v/>
      </c>
      <c r="CR50" s="294">
        <f>第十一期!Z9*第十一期!CR62*比赛参数!E65</f>
        <v/>
      </c>
      <c r="CS50" s="294">
        <f>第十一期!AA9*第十一期!CS62*比赛参数!F65</f>
        <v/>
      </c>
      <c r="CT50" s="294">
        <f>第十一期!AB9*第十一期!CT62*比赛参数!G65</f>
        <v/>
      </c>
      <c r="CU50" s="294">
        <f>IF(第十一期!AC9&gt;0,SUM(CQ50:CT50)/第十一期!AC9,0)</f>
        <v/>
      </c>
      <c r="CW50" s="11" t="inlineStr">
        <is>
          <t>A产品</t>
        </is>
      </c>
      <c r="CX50" s="525">
        <f>IF(第十一期!$CU$50*第十一期!CQ93&gt;0,第十一期!$CU$50+第十一期!CQ68+第十一期!CQ93+第十一期!CQ74,0)</f>
        <v/>
      </c>
      <c r="CY50" s="525">
        <f>IF(第十一期!$CU$50*第十一期!CR93&gt;0,第十一期!$CU$50+第十一期!CR68+第十一期!CR93+第十一期!CR74,0)</f>
        <v/>
      </c>
      <c r="CZ50" s="525">
        <f>IF(第十一期!$CU$50*第十一期!CS93&gt;0,第十一期!$CU$50+第十一期!CS68+第十一期!CS93+第十一期!CS74,0)</f>
        <v/>
      </c>
      <c r="DA50" s="525">
        <f>IF(第十一期!$CU$50*第十一期!CT93&gt;0,第十一期!$CU$50+第十一期!CT68+第十一期!CT93+第十一期!CT74,0)</f>
        <v/>
      </c>
      <c r="DB50" s="525">
        <f>AVERAGE(CX50:DA50)</f>
        <v/>
      </c>
      <c r="DF50" s="294" t="inlineStr">
        <is>
          <t>市场1</t>
        </is>
      </c>
      <c r="DG50" s="247">
        <f>IF(第十一期!Y88&gt;0,1,0)</f>
        <v/>
      </c>
      <c r="DH50" s="247">
        <f>IF(第十一期!Z88&gt;0,1,0)</f>
        <v/>
      </c>
      <c r="DI50" s="247">
        <f>IF(第十一期!AA88&gt;0,1,0)</f>
        <v/>
      </c>
      <c r="DJ50" s="247">
        <f>IF(第十一期!AB88&gt;0,1,0)</f>
        <v/>
      </c>
      <c r="DL50" s="247" t="inlineStr">
        <is>
          <t>产品A</t>
        </is>
      </c>
      <c r="DM50" s="248">
        <f>IF(第十一期!Y9+第十一期!Z9&gt;0,1,0)</f>
        <v/>
      </c>
      <c r="DN50" s="248">
        <f>IF(第十一期!AA9+第十一期!AB9&gt;0,1,0)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第十一期!Y10*第十一期!CQ63*比赛参数!D65</f>
        <v/>
      </c>
      <c r="CR51" s="294">
        <f>第十一期!Z10*第十一期!CR63*比赛参数!E65</f>
        <v/>
      </c>
      <c r="CS51" s="294">
        <f>第十一期!AA10*第十一期!CS63*比赛参数!F65</f>
        <v/>
      </c>
      <c r="CT51" s="294">
        <f>第十一期!AB10*第十一期!CT63*比赛参数!G65</f>
        <v/>
      </c>
      <c r="CU51" s="294">
        <f>IF(第十一期!AC10&gt;0,SUM(CQ51:CT51)/第十一期!AC10,0)</f>
        <v/>
      </c>
      <c r="CW51" s="11" t="inlineStr">
        <is>
          <t>B产品</t>
        </is>
      </c>
      <c r="CX51" s="525">
        <f>IF(第十一期!$CU$51*第十一期!CQ94&gt;0,第十一期!$CU$51+第十一期!CQ69+第十一期!CQ94+第十一期!CQ75,0)</f>
        <v/>
      </c>
      <c r="CY51" s="525">
        <f>IF(第十一期!$CU$51*第十一期!CR94&gt;0,第十一期!$CU$51+第十一期!CR69+第十一期!CR94+第十一期!CR75,0)</f>
        <v/>
      </c>
      <c r="CZ51" s="525">
        <f>IF(第十一期!$CU$51*第十一期!CS94&gt;0,第十一期!$CU$51+第十一期!CS69+第十一期!CS94+第十一期!CS75,0)</f>
        <v/>
      </c>
      <c r="DA51" s="525">
        <f>IF(第十一期!$CU$51*第十一期!CT94&gt;0,第十一期!$CU$51+第十一期!CT69+第十一期!CT94+第十一期!CT75,0)</f>
        <v/>
      </c>
      <c r="DB51" s="525">
        <f>AVERAGE(CX51:DA51)</f>
        <v/>
      </c>
      <c r="DF51" s="294" t="inlineStr">
        <is>
          <t>市场2</t>
        </is>
      </c>
      <c r="DG51" s="247">
        <f>IF(第十一期!Y89&gt;0,1,0)</f>
        <v/>
      </c>
      <c r="DH51" s="247">
        <f>IF(第十一期!Z89&gt;0,1,0)</f>
        <v/>
      </c>
      <c r="DI51" s="247">
        <f>IF(第十一期!AA89&gt;0,1,0)</f>
        <v/>
      </c>
      <c r="DJ51" s="247">
        <f>IF(第十一期!AB89&gt;0,1,0)</f>
        <v/>
      </c>
      <c r="DL51" s="247" t="inlineStr">
        <is>
          <t>产品B</t>
        </is>
      </c>
      <c r="DM51" s="248">
        <f>IF(第十一期!Y10+第十一期!Z10&gt;0,1,0)</f>
        <v/>
      </c>
      <c r="DN51" s="248">
        <f>IF(第十一期!AA10+第十一期!AB10&gt;0,1,0)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第十一期!Y11*第十一期!CQ64*比赛参数!D65</f>
        <v/>
      </c>
      <c r="CR52" s="294">
        <f>第十一期!Z11*第十一期!CR64*比赛参数!E65</f>
        <v/>
      </c>
      <c r="CS52" s="294">
        <f>第十一期!AA11*第十一期!CS64*比赛参数!F65</f>
        <v/>
      </c>
      <c r="CT52" s="294">
        <f>第十一期!AB11*第十一期!CT64*比赛参数!G65</f>
        <v/>
      </c>
      <c r="CU52" s="294">
        <f>IF(第十一期!AC11&gt;0,SUM(CQ52:CT52)/第十一期!AC11,0)</f>
        <v/>
      </c>
      <c r="CW52" s="11" t="inlineStr">
        <is>
          <t>C产品</t>
        </is>
      </c>
      <c r="CX52" s="525">
        <f>IF(第十一期!$CU$52*第十一期!CQ95&gt;0,第十一期!$CU$52+第十一期!CQ70+第十一期!CQ95+第十一期!CQ76,0)</f>
        <v/>
      </c>
      <c r="CY52" s="525">
        <f>IF(第十一期!$CU$52*第十一期!CR95&gt;0,第十一期!$CU$52+第十一期!CR70+第十一期!CR95+第十一期!CR76,0)</f>
        <v/>
      </c>
      <c r="CZ52" s="525">
        <f>IF(第十一期!$CU$52*第十一期!CS95&gt;0,第十一期!$CU$52+第十一期!CS70+第十一期!CS95+第十一期!CS76,0)</f>
        <v/>
      </c>
      <c r="DA52" s="525">
        <f>IF(第十一期!$CU$52*第十一期!CT95&gt;0,第十一期!$CU$52+第十一期!CT70+第十一期!CT95+第十一期!CT76,0)</f>
        <v/>
      </c>
      <c r="DB52" s="525">
        <f>AVERAGE(CX52:DA52)</f>
        <v/>
      </c>
      <c r="DF52" s="294" t="inlineStr">
        <is>
          <t>市场3</t>
        </is>
      </c>
      <c r="DG52" s="247">
        <f>IF(第十一期!Y90&gt;0,1,0)</f>
        <v/>
      </c>
      <c r="DH52" s="247">
        <f>IF(第十一期!Z90&gt;0,1,0)</f>
        <v/>
      </c>
      <c r="DI52" s="247">
        <f>IF(第十一期!AA90&gt;0,1,0)</f>
        <v/>
      </c>
      <c r="DJ52" s="247">
        <f>IF(第十一期!AB90&gt;0,1,0)</f>
        <v/>
      </c>
      <c r="DL52" s="247" t="inlineStr">
        <is>
          <t>产品C</t>
        </is>
      </c>
      <c r="DM52" s="248">
        <f>IF(第十一期!Y11+第十一期!Z11&gt;0,1,0)</f>
        <v/>
      </c>
      <c r="DN52" s="248">
        <f>IF(第十一期!AA11+第十一期!AB11&gt;0,1,0)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第十一期!Y12*第十一期!CQ65*比赛参数!D65</f>
        <v/>
      </c>
      <c r="CR53" s="294">
        <f>第十一期!Z12*第十一期!CR65*比赛参数!E65</f>
        <v/>
      </c>
      <c r="CS53" s="294">
        <f>第十一期!AA12*第十一期!CS65*比赛参数!F65</f>
        <v/>
      </c>
      <c r="CT53" s="294">
        <f>第十一期!AB12*第十一期!CT65*比赛参数!G65</f>
        <v/>
      </c>
      <c r="CU53" s="294">
        <f>IF(第十一期!AC12&gt;0,SUM(CQ53:CT53)/第十一期!AC12,0)</f>
        <v/>
      </c>
      <c r="CW53" s="11" t="inlineStr">
        <is>
          <t>D产品</t>
        </is>
      </c>
      <c r="CX53" s="525">
        <f>IF(第十一期!$CU$53*第十一期!CQ96&gt;0,第十一期!$CU$53+第十一期!CQ71+第十一期!CQ96+第十一期!CQ77,0)</f>
        <v/>
      </c>
      <c r="CY53" s="525">
        <f>IF(第十一期!$CU$53*第十一期!CR96&gt;0,第十一期!$CU$53+第十一期!CR71+第十一期!CR96+第十一期!CR77,0)</f>
        <v/>
      </c>
      <c r="CZ53" s="525">
        <f>IF(第十一期!$CU$53*第十一期!CS96&gt;0,第十一期!$CU$53+第十一期!CS71+第十一期!CS96+第十一期!CS77,0)</f>
        <v/>
      </c>
      <c r="DA53" s="525">
        <f>IF(第十一期!$CU$53*第十一期!CT96&gt;0,第十一期!$CU$53+第十一期!CT71+第十一期!CT96+第十一期!CT77,0)</f>
        <v/>
      </c>
      <c r="DB53" s="525">
        <f>AVERAGE(CX53:DA53)</f>
        <v/>
      </c>
      <c r="DF53" s="294" t="inlineStr">
        <is>
          <t>市场4</t>
        </is>
      </c>
      <c r="DG53" s="247">
        <f>IF(第十一期!Y91&gt;0,1,0)</f>
        <v/>
      </c>
      <c r="DH53" s="247">
        <f>IF(第十一期!Z91&gt;0,1,0)</f>
        <v/>
      </c>
      <c r="DI53" s="247">
        <f>IF(第十一期!AA91&gt;0,1,0)</f>
        <v/>
      </c>
      <c r="DJ53" s="247">
        <f>IF(第十一期!AB91&gt;0,1,0)</f>
        <v/>
      </c>
      <c r="DL53" s="247" t="inlineStr">
        <is>
          <t>产品D</t>
        </is>
      </c>
      <c r="DM53" s="248">
        <f>IF(第十一期!Y12+第十一期!Z12&gt;0,1,0)</f>
        <v/>
      </c>
      <c r="DN53" s="248">
        <f>IF(第十一期!AA12+第十一期!AB12&gt;0,1,0)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第十一期!K11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第十一期!AH14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第十一期!DU26</f>
        <v/>
      </c>
      <c r="CD56" s="272">
        <f>第十一期!DU27</f>
        <v/>
      </c>
      <c r="CE56" s="272">
        <f>第十一期!DU28</f>
        <v/>
      </c>
      <c r="CF56" s="272">
        <f>第十一期!DU29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第十一期!BS7-第十一期!CX50</f>
        <v/>
      </c>
      <c r="CY56" s="525">
        <f>第十一期!BT7-第十一期!CY50</f>
        <v/>
      </c>
      <c r="CZ56" s="525">
        <f>第十一期!BU7-第十一期!CZ50</f>
        <v/>
      </c>
      <c r="DA56" s="525">
        <f>第十一期!BV7-第十一期!DA50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第十一期!DX6</f>
        <v/>
      </c>
      <c r="Z57" s="272">
        <f>第十一期!DX10</f>
        <v/>
      </c>
      <c r="AA57" s="272">
        <f>第十一期!DX14</f>
        <v/>
      </c>
      <c r="AB57" s="272">
        <f>第十一期!DX18</f>
        <v/>
      </c>
      <c r="AC57" s="234" t="n"/>
      <c r="AE57" s="64" t="inlineStr">
        <is>
          <t>市场1</t>
        </is>
      </c>
      <c r="AF57" s="272">
        <f>第十一期!DW6</f>
        <v/>
      </c>
      <c r="AG57" s="272">
        <f>第十一期!DW10</f>
        <v/>
      </c>
      <c r="AH57" s="272">
        <f>第十一期!DW14</f>
        <v/>
      </c>
      <c r="AI57" s="272">
        <f>第十一期!DW18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第十一期!AH15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第十一期!BS8-第十一期!CX51</f>
        <v/>
      </c>
      <c r="CY57" s="525">
        <f>第十一期!BT8-第十一期!CY51</f>
        <v/>
      </c>
      <c r="CZ57" s="525">
        <f>第十一期!BU8-第十一期!CZ51</f>
        <v/>
      </c>
      <c r="DA57" s="525">
        <f>第十一期!BV8-第十一期!DA51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第十一期!DX7</f>
        <v/>
      </c>
      <c r="Z58" s="272">
        <f>第十一期!DX11</f>
        <v/>
      </c>
      <c r="AA58" s="272">
        <f>第十一期!DX15</f>
        <v/>
      </c>
      <c r="AB58" s="272">
        <f>第十一期!DX19</f>
        <v/>
      </c>
      <c r="AC58" s="234" t="n"/>
      <c r="AE58" s="11" t="inlineStr">
        <is>
          <t>市场2</t>
        </is>
      </c>
      <c r="AF58" s="272">
        <f>第十一期!DW7</f>
        <v/>
      </c>
      <c r="AG58" s="272">
        <f>第十一期!DW11</f>
        <v/>
      </c>
      <c r="AH58" s="272">
        <f>第十一期!DW15</f>
        <v/>
      </c>
      <c r="AI58" s="272">
        <f>第十一期!DW19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第十一期!H5+第十一期!H4*比赛参数!F71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第十一期!BS9-第十一期!CX52</f>
        <v/>
      </c>
      <c r="CY58" s="525">
        <f>第十一期!BT9-第十一期!CY52</f>
        <v/>
      </c>
      <c r="CZ58" s="525">
        <f>第十一期!BU9-第十一期!CZ52</f>
        <v/>
      </c>
      <c r="DA58" s="525">
        <f>第十一期!BV9-第十一期!DA52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第十一期!DX8</f>
        <v/>
      </c>
      <c r="Z59" s="272">
        <f>第十一期!DX12</f>
        <v/>
      </c>
      <c r="AA59" s="272">
        <f>第十一期!DX16</f>
        <v/>
      </c>
      <c r="AB59" s="272">
        <f>第十一期!DX20</f>
        <v/>
      </c>
      <c r="AC59" s="235" t="n"/>
      <c r="AE59" s="11" t="inlineStr">
        <is>
          <t>市场3</t>
        </is>
      </c>
      <c r="AF59" s="272">
        <f>第十一期!DW8</f>
        <v/>
      </c>
      <c r="AG59" s="272">
        <f>第十一期!DW12</f>
        <v/>
      </c>
      <c r="AH59" s="272">
        <f>第十一期!DW16</f>
        <v/>
      </c>
      <c r="AI59" s="272">
        <f>第十一期!DW20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第十一期!K14*比赛参数!D71/4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第十一期!BS10-第十一期!CX53</f>
        <v/>
      </c>
      <c r="CY59" s="525">
        <f>第十一期!BT10-第十一期!CY53</f>
        <v/>
      </c>
      <c r="CZ59" s="525">
        <f>第十一期!BU10-第十一期!CZ53</f>
        <v/>
      </c>
      <c r="DA59" s="525">
        <f>第十一期!BV10-第十一期!DA53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第十一期!DX9</f>
        <v/>
      </c>
      <c r="Z60" s="272">
        <f>第十一期!DX13</f>
        <v/>
      </c>
      <c r="AA60" s="272">
        <f>第十一期!DX17</f>
        <v/>
      </c>
      <c r="AB60" s="272">
        <f>第十一期!DX21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第十一期!DW9</f>
        <v/>
      </c>
      <c r="AG60" s="272">
        <f>第十一期!DW13</f>
        <v/>
      </c>
      <c r="AH60" s="272">
        <f>第十一期!DW17</f>
        <v/>
      </c>
      <c r="AI60" s="272">
        <f>第十一期!DW21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第十一期!Y18*比赛参数!D58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第十一期!AA18*比赛参数!D62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((第十一期!K8-第十一期!AA18)*比赛参数!D65+第十一期!Y18*比赛参数!D59*比赛参数!D65)*第十一期!AH18*520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CX56/第十一期!CQ56</f>
        <v/>
      </c>
      <c r="CY62" s="525">
        <f>CY56/第十一期!CR56</f>
        <v/>
      </c>
      <c r="CZ62" s="525">
        <f>CZ56/第十一期!CS56</f>
        <v/>
      </c>
      <c r="DA62" s="525">
        <f>DA56/第十一期!CT56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第十一期!K9*比赛参数!D49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CX57/第十一期!CQ57</f>
        <v/>
      </c>
      <c r="CY63" s="525">
        <f>CY57/第十一期!CR57</f>
        <v/>
      </c>
      <c r="CZ63" s="525">
        <f>CZ57/第十一期!CS57</f>
        <v/>
      </c>
      <c r="DA63" s="525">
        <f>DA57/第十一期!CT57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第十一期!AL37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CX58/第十一期!CQ58</f>
        <v/>
      </c>
      <c r="CY64" s="525">
        <f>CY58/第十一期!CR58</f>
        <v/>
      </c>
      <c r="CZ64" s="525">
        <f>CZ58/第十一期!CS58</f>
        <v/>
      </c>
      <c r="DA64" s="525">
        <f>DA58/第十一期!CT58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0.5*第十一期!AL37+0.5*第十一期!DV23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CX59/第十一期!CQ59</f>
        <v/>
      </c>
      <c r="CY65" s="525">
        <f>CY59/第十一期!CR59</f>
        <v/>
      </c>
      <c r="CZ65" s="525">
        <f>CZ59/第十一期!CS59</f>
        <v/>
      </c>
      <c r="DA65" s="525">
        <f>DA59/第十一期!CT59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第十一期!AC18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一期!AC18&gt;=比赛参数!D33,(1-比赛参数!E33)*第十一期!AC18,0)+IF(AND(第十一期!AC18&gt;=比赛参数!D34,第十一期!AC18&lt;比赛参数!D33),(1-比赛参数!E34)*第十一期!AC18,0)+IF(AND(第十一期!AC18&gt;=比赛参数!D35,第十一期!AC18&lt;比赛参数!D34),(1-比赛参数!E35)*第十一期!AC18,0)+IF(AND(第十一期!AC18&gt;=比赛参数!D36,第十一期!AC18&lt;比赛参数!D35),(1-比赛参数!E36)*第十一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第十一期!DV6</f>
        <v/>
      </c>
      <c r="AG70" s="131">
        <f>第十一期!DV10</f>
        <v/>
      </c>
      <c r="AH70" s="131">
        <f>第十一期!DV14</f>
        <v/>
      </c>
      <c r="AI70" s="131">
        <f>第十一期!DV18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IF(第十一期!AC18&gt;0,第十一期!AC18*比赛参数!E40+比赛参数!E39,0)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第十一期!DV7</f>
        <v/>
      </c>
      <c r="AG71" s="131">
        <f>第十一期!DV11</f>
        <v/>
      </c>
      <c r="AH71" s="131">
        <f>第十一期!DV15</f>
        <v/>
      </c>
      <c r="AI71" s="131">
        <f>第十一期!DV19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(第十一期!Z13*比赛参数!E65*260+第十一期!AA13*(比赛参数!F65-比赛参数!D65)*520+第十一期!AB13*比赛参数!G65*260)*第十一期!AH18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第十一期!DV8</f>
        <v/>
      </c>
      <c r="AG72" s="131">
        <f>第十一期!DV12</f>
        <v/>
      </c>
      <c r="AH72" s="131">
        <f>第十一期!DV16</f>
        <v/>
      </c>
      <c r="AI72" s="131">
        <f>第十一期!DV20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第十一期!DM60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第十一期!DV9</f>
        <v/>
      </c>
      <c r="AG73" s="131">
        <f>第十一期!DV13</f>
        <v/>
      </c>
      <c r="AH73" s="131">
        <f>第十一期!DV17</f>
        <v/>
      </c>
      <c r="AI73" s="131">
        <f>第十一期!DV21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第十一期!AC21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第十一期!CG42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SUM(第十一期!AF80:AI80)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SUM(第十一期!AJ76:AJ79)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第十一期!CG53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第十一期!CN53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第十一期!K9*比赛参数!D30*比赛参数!F30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第十一期!CG65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第十一期!Y9*第十一期!CQ56</f>
        <v/>
      </c>
      <c r="CR80" s="294">
        <f>第十一期!Z9*第十一期!CR56</f>
        <v/>
      </c>
      <c r="CS80" s="294">
        <f>第十一期!AA9*第十一期!CS56</f>
        <v/>
      </c>
      <c r="CT80" s="294">
        <f>第十一期!AB9*第十一期!CT56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(第十一期!K10+(第十一期!AC18+第十一期!K10-第十一期!AC21))/2*比赛参数!D16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第十一期!Y10*第十一期!CQ57</f>
        <v/>
      </c>
      <c r="CR81" s="294">
        <f>第十一期!Z10*第十一期!CR57</f>
        <v/>
      </c>
      <c r="CS81" s="294">
        <f>第十一期!AA10*第十一期!CS57</f>
        <v/>
      </c>
      <c r="CT81" s="294">
        <f>第十一期!AB10*第十一期!CT57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第十一期!CG67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第十一期!Y11*第十一期!CQ58</f>
        <v/>
      </c>
      <c r="CR82" s="294">
        <f>第十一期!Z11*第十一期!CR58</f>
        <v/>
      </c>
      <c r="CS82" s="294">
        <f>第十一期!AA11*第十一期!CS58</f>
        <v/>
      </c>
      <c r="CT82" s="294">
        <f>第十一期!AB11*第十一期!CT58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第十一期!K13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第十一期!Y12*第十一期!CQ59</f>
        <v/>
      </c>
      <c r="CR83" s="294">
        <f>第十一期!Z12*第十一期!CR59</f>
        <v/>
      </c>
      <c r="CS83" s="294">
        <f>第十一期!AA12*第十一期!CS59</f>
        <v/>
      </c>
      <c r="CT83" s="294">
        <f>第十一期!AB12*第十一期!CT59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第十一期!K13*比赛参数!D70/4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第十一期!AH14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第十一期!DS33</f>
        <v/>
      </c>
      <c r="AG86" s="131">
        <f>第十一期!DW33</f>
        <v/>
      </c>
      <c r="AH86" s="131">
        <f>第十一期!EA33</f>
        <v/>
      </c>
      <c r="AI86" s="131">
        <f>第十一期!EE33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第十一期!AH14*比赛参数!D69/4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第十一期!DT33</f>
        <v/>
      </c>
      <c r="AG87" s="131">
        <f>第十一期!DX33</f>
        <v/>
      </c>
      <c r="AH87" s="131">
        <f>第十一期!EB33</f>
        <v/>
      </c>
      <c r="AI87" s="131">
        <f>第十一期!EF33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IF(第十一期!BW92&gt;0,IF((第十一期!K15+第十一期!BW92*比赛参数!D72)&gt;0,第十一期!K15+第十一期!BW92*比赛参数!D72,0))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第十一期!DU33</f>
        <v/>
      </c>
      <c r="AG88" s="131">
        <f>第十一期!DY33</f>
        <v/>
      </c>
      <c r="AH88" s="131">
        <f>第十一期!EC33</f>
        <v/>
      </c>
      <c r="AI88" s="131">
        <f>第十一期!EG33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第十一期!AF18*比赛参数!D30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第十一期!DV33</f>
        <v/>
      </c>
      <c r="AG89" s="131">
        <f>第十一期!DZ33</f>
        <v/>
      </c>
      <c r="AH89" s="131">
        <f>第十一期!ED33</f>
        <v/>
      </c>
      <c r="AI89" s="131">
        <f>第十一期!EH33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第十一期!AJ18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第十一期!AF20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第十一期!BT84</f>
        <v/>
      </c>
      <c r="BT92" s="546" t="inlineStr">
        <is>
          <t>本期成本</t>
        </is>
      </c>
      <c r="BU92" s="478">
        <f>第十一期!BU86</f>
        <v/>
      </c>
      <c r="BV92" s="547" t="inlineStr">
        <is>
          <t>本期利润</t>
        </is>
      </c>
      <c r="BW92" s="548">
        <f>第十一期!BT84-第十一期!BU86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AC9*比赛参数!D6+第十一期!DU26</f>
        <v/>
      </c>
      <c r="Z93" s="37">
        <f>AC10*比赛参数!D6+第十一期!DU27</f>
        <v/>
      </c>
      <c r="AA93" s="37">
        <f>AC11*比赛参数!D6+第十一期!DU28</f>
        <v/>
      </c>
      <c r="AB93" s="37">
        <f>AC12*比赛参数!D6+第十一期!DU29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IF(第十一期!$AC$9&gt;0,第十一期!$K$9*比赛参数!$D$30*比赛参数!$F$30*$CU$87/第十一期!$AC$9,0)</f>
        <v/>
      </c>
      <c r="CR93" s="294">
        <f>IF(第十一期!$AC$9&gt;0,第十一期!$K$9*比赛参数!$D$30*比赛参数!$F$30*$CU$87/第十一期!$AC$9,0)</f>
        <v/>
      </c>
      <c r="CS93" s="294">
        <f>IF(第十一期!$AC$9&gt;0,第十一期!$K$9*比赛参数!$D$30*比赛参数!$F$30*$CU$87/第十一期!$AC$9,0)</f>
        <v/>
      </c>
      <c r="CT93" s="294">
        <f>IF(第十一期!$AC$9&gt;0,第十一期!$K$9*比赛参数!$D$30*比赛参数!$F$30*$CU$87/第十一期!$AC$9,0)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IF(第十一期!$AC$10&gt;0,第十一期!$K$9*比赛参数!$D$30*比赛参数!$F$30*$CU$88/第十一期!$AC$10,0)</f>
        <v/>
      </c>
      <c r="CR94" s="294">
        <f>IF(第十一期!$AC$10&gt;0,第十一期!$K$9*比赛参数!$D$30*比赛参数!$F$30*$CU$88/第十一期!$AC$10,0)</f>
        <v/>
      </c>
      <c r="CS94" s="294">
        <f>IF(第十一期!$AC$10&gt;0,第十一期!$K$9*比赛参数!$D$30*比赛参数!$F$30*$CU$88/第十一期!$AC$10,0)</f>
        <v/>
      </c>
      <c r="CT94" s="294">
        <f>IF(第十一期!$AC$10&gt;0,第十一期!$K$9*比赛参数!$D$30*比赛参数!$F$30*$CU$88/第十一期!$AC$10,0)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IF(第十一期!$AC$11&gt;0,第十一期!$K$9*比赛参数!$D$30*比赛参数!$F$30*$CU$89/第十一期!$AC$11,0)</f>
        <v/>
      </c>
      <c r="CR95" s="294">
        <f>IF(第十一期!$AC$11&gt;0,第十一期!$K$9*比赛参数!$D$30*比赛参数!$F$30*$CU$89/第十一期!$AC$11,0)</f>
        <v/>
      </c>
      <c r="CS95" s="294">
        <f>IF(第十一期!$AC$11&gt;0,第十一期!$K$9*比赛参数!$D$30*比赛参数!$F$30*$CU$89/第十一期!$AC$11,0)</f>
        <v/>
      </c>
      <c r="CT95" s="294">
        <f>IF(第十一期!$AC$11&gt;0,第十一期!$K$9*比赛参数!$D$30*比赛参数!$F$30*$CU$89/第十一期!$AC$11,0)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第十一期!CX62</f>
        <v/>
      </c>
      <c r="Z96" s="486">
        <f>第十一期!CX63</f>
        <v/>
      </c>
      <c r="AA96" s="486">
        <f>第十一期!CX64</f>
        <v/>
      </c>
      <c r="AB96" s="486">
        <f>第十一期!CX65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IF(第十一期!$AC$12&gt;0,第十一期!$K$9*比赛参数!$D$30*比赛参数!$F$30*$CU$90/第十一期!$AC$12,0)</f>
        <v/>
      </c>
      <c r="CR96" s="294">
        <f>IF(第十一期!$AC$12&gt;0,第十一期!$K$9*比赛参数!$D$30*比赛参数!$F$30*$CU$90/第十一期!$AC$12,0)</f>
        <v/>
      </c>
      <c r="CS96" s="294">
        <f>IF(第十一期!$AC$12&gt;0,第十一期!$K$9*比赛参数!$D$30*比赛参数!$F$30*$CU$90/第十一期!$AC$12,0)</f>
        <v/>
      </c>
      <c r="CT96" s="294">
        <f>IF(第十一期!$AC$12&gt;0,第十一期!$K$9*比赛参数!$D$30*比赛参数!$F$30*$CU$90/第十一期!$AC$12,0)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第十一期!CY62</f>
        <v/>
      </c>
      <c r="Z97" s="486">
        <f>第十一期!CY63</f>
        <v/>
      </c>
      <c r="AA97" s="486">
        <f>第十一期!CY64</f>
        <v/>
      </c>
      <c r="AB97" s="486">
        <f>第十一期!CY65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第十一期!CZ62</f>
        <v/>
      </c>
      <c r="Z98" s="486">
        <f>第十一期!CZ63</f>
        <v/>
      </c>
      <c r="AA98" s="486">
        <f>第十一期!CZ64</f>
        <v/>
      </c>
      <c r="AB98" s="486">
        <f>第十一期!CZ65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第十一期!DA62</f>
        <v/>
      </c>
      <c r="Z99" s="486">
        <f>第十一期!DA63</f>
        <v/>
      </c>
      <c r="AA99" s="486">
        <f>第十一期!DA64</f>
        <v/>
      </c>
      <c r="AB99" s="486">
        <f>第十一期!DA65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(第十一期!#REF!-$BE$54)&lt;0</formula>
    </cfRule>
  </conditionalFormatting>
  <conditionalFormatting sqref="BF132:BF133">
    <cfRule dxfId="6" priority="26" stopIfTrue="1" type="expression">
      <formula>(第十一期!#REF!-$BF$54)&lt;0</formula>
    </cfRule>
  </conditionalFormatting>
  <conditionalFormatting sqref="BG132:BG133">
    <cfRule dxfId="6" priority="25" stopIfTrue="1" type="expression">
      <formula>(第十一期!#REF!-$BG$54)&lt;0</formula>
    </cfRule>
  </conditionalFormatting>
  <conditionalFormatting sqref="BH132:BH133">
    <cfRule dxfId="6" priority="24" stopIfTrue="1" type="expression">
      <formula>(第十一期!#REF!-$BH$54)&lt;0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7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R70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第十二期!AF76</f>
        <v/>
      </c>
      <c r="BT7" s="218">
        <f>第十二期!AF77</f>
        <v/>
      </c>
      <c r="BU7" s="218">
        <f>第十二期!AF78</f>
        <v/>
      </c>
      <c r="BV7" s="218">
        <f>第十二期!AF79</f>
        <v/>
      </c>
      <c r="BW7" s="467">
        <f>第十二期!$AF$80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第十二期!$AG$76</f>
        <v/>
      </c>
      <c r="BT8" s="218">
        <f>第十二期!$AG$77</f>
        <v/>
      </c>
      <c r="BU8" s="218">
        <f>第十二期!$AG$78</f>
        <v/>
      </c>
      <c r="BV8" s="218">
        <f>第十二期!$AG$79</f>
        <v/>
      </c>
      <c r="BW8" s="467">
        <f>第十二期!$AG$80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第十二期!DB56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第十二期!$AH$76</f>
        <v/>
      </c>
      <c r="BT9" s="218">
        <f>第十二期!$AH$77</f>
        <v/>
      </c>
      <c r="BU9" s="218">
        <f>第十二期!$AH$78</f>
        <v/>
      </c>
      <c r="BV9" s="218">
        <f>第十二期!$AH$79</f>
        <v/>
      </c>
      <c r="BW9" s="467">
        <f>第十二期!$AH$80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第十二期!DB57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第十二期!$AI$76</f>
        <v/>
      </c>
      <c r="BT10" s="218">
        <f>第十二期!$AI$77</f>
        <v/>
      </c>
      <c r="BU10" s="218">
        <f>第十二期!$AI$78</f>
        <v/>
      </c>
      <c r="BV10" s="218">
        <f>第十二期!$AI$79</f>
        <v/>
      </c>
      <c r="BW10" s="467">
        <f>第十二期!$AI$80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第十二期!DB58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第十二期!$AJ$76</f>
        <v/>
      </c>
      <c r="BT11" s="467">
        <f>第十二期!$AJ$77</f>
        <v/>
      </c>
      <c r="BU11" s="467">
        <f>第十二期!$AJ$78</f>
        <v/>
      </c>
      <c r="BV11" s="467">
        <f>第十二期!$AJ$79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第十二期!DB59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第十二期!BU86</f>
        <v/>
      </c>
      <c r="AG13" s="135" t="inlineStr">
        <is>
          <t>售前现金</t>
        </is>
      </c>
      <c r="AH13" s="473">
        <f>第十二期!BV76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第十二期!BW92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第十二期!K12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第十二期!Y88</f>
        <v/>
      </c>
      <c r="BT14" s="218">
        <f>第十二期!Y89</f>
        <v/>
      </c>
      <c r="BU14" s="218">
        <f>第十二期!Y90</f>
        <v/>
      </c>
      <c r="BV14" s="218">
        <f>第十二期!Y91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AF14/(Y18+第十二期!K8-AA18)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第十二期!K16*0.5-第十二期!K14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第十二期!Z88</f>
        <v/>
      </c>
      <c r="BT15" s="218">
        <f>第十二期!Z89</f>
        <v/>
      </c>
      <c r="BU15" s="218">
        <f>第十二期!Z90</f>
        <v/>
      </c>
      <c r="BV15" s="218">
        <f>第十二期!Z91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第十二期!DM60</f>
        <v/>
      </c>
      <c r="Z16" s="92" t="inlineStr">
        <is>
          <t>生产成本</t>
        </is>
      </c>
      <c r="AA16" s="485">
        <f>AH20+Y16+第十二期!K9*比赛参数!D30*比赛参数!F30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第十二期!AA88</f>
        <v/>
      </c>
      <c r="BT16" s="218">
        <f>第十二期!AA89</f>
        <v/>
      </c>
      <c r="BU16" s="218">
        <f>第十二期!AA90</f>
        <v/>
      </c>
      <c r="BV16" s="218">
        <f>第十二期!AA91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第十二期!AB88</f>
        <v/>
      </c>
      <c r="BT17" s="218">
        <f>第十二期!AB89</f>
        <v/>
      </c>
      <c r="BU17" s="218">
        <f>第十二期!AB90</f>
        <v/>
      </c>
      <c r="BV17" s="218">
        <f>第十二期!AB91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第十二期!K8*比赛参数!D57</f>
        <v/>
      </c>
      <c r="Z19" s="104" t="inlineStr">
        <is>
          <t>Min</t>
        </is>
      </c>
      <c r="AA19" s="134">
        <f>第十二期!K8*比赛参数!D60</f>
        <v/>
      </c>
      <c r="AB19" s="104" t="inlineStr">
        <is>
          <t>Min</t>
        </is>
      </c>
      <c r="AC19" s="495">
        <f>IF((AC21-第十二期!K10)/比赛参数!D41&gt;0,(AC21-第十二期!K10)/比赛参数!D41,0)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IF((第十二期!BW92-第十二期!BS87)&gt;0,第十二期!BW92-第十二期!BS87,0)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第十二期!$CX$68</f>
        <v/>
      </c>
      <c r="CD19" s="497">
        <f>第十二期!$CX$69</f>
        <v/>
      </c>
      <c r="CE19" s="497">
        <f>第十二期!$CX$70</f>
        <v/>
      </c>
      <c r="CF19" s="497">
        <f>第十二期!$CX$71</f>
        <v/>
      </c>
      <c r="CG19" s="396" t="n"/>
      <c r="CH19" s="498" t="n"/>
      <c r="CI19" s="499" t="inlineStr">
        <is>
          <t>市场1</t>
        </is>
      </c>
      <c r="CJ19" s="497">
        <f>第十二期!$CX$50</f>
        <v/>
      </c>
      <c r="CK19" s="497">
        <f>第十二期!$CX$51</f>
        <v/>
      </c>
      <c r="CL19" s="497">
        <f>第十二期!$CX$52</f>
        <v/>
      </c>
      <c r="CM19" s="497">
        <f>第十二期!$CX$53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第十二期!K8+第十二期!Y18*比赛参数!D59-第十二期!AA18</f>
        <v/>
      </c>
      <c r="Z20" s="148" t="inlineStr">
        <is>
          <t>现有机器数</t>
        </is>
      </c>
      <c r="AA20" s="272">
        <f>第十二期!K9</f>
        <v/>
      </c>
      <c r="AB20" s="148" t="inlineStr">
        <is>
          <t>可用原材料</t>
        </is>
      </c>
      <c r="AC20" s="484">
        <f>AC18*比赛参数!D41+第十二期!K10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第十二期!BS62+第十二期!BS71</f>
        <v/>
      </c>
      <c r="AI20" s="73" t="inlineStr">
        <is>
          <t>期末现金</t>
        </is>
      </c>
      <c r="AJ20" s="484">
        <f>第十二期!BV90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第十二期!Y9</f>
        <v/>
      </c>
      <c r="BT20" s="218">
        <f>第十二期!Z9</f>
        <v/>
      </c>
      <c r="BU20" s="218">
        <f>第十二期!AA9</f>
        <v/>
      </c>
      <c r="BV20" s="218">
        <f>第十二期!AB9</f>
        <v/>
      </c>
      <c r="BW20" s="467">
        <f>第十二期!AJ34</f>
        <v/>
      </c>
      <c r="BX20" s="215" t="n"/>
      <c r="CA20" s="213" t="n"/>
      <c r="CB20" s="196" t="inlineStr">
        <is>
          <t>市场2</t>
        </is>
      </c>
      <c r="CC20" s="497">
        <f>第十二期!$CY$68</f>
        <v/>
      </c>
      <c r="CD20" s="497">
        <f>第十二期!$CY$69</f>
        <v/>
      </c>
      <c r="CE20" s="497">
        <f>第十二期!$CY$70</f>
        <v/>
      </c>
      <c r="CF20" s="497">
        <f>第十二期!$CY$71</f>
        <v/>
      </c>
      <c r="CG20" s="396" t="n"/>
      <c r="CH20" s="498" t="n"/>
      <c r="CI20" s="502" t="inlineStr">
        <is>
          <t>市场2</t>
        </is>
      </c>
      <c r="CJ20" s="497">
        <f>第十二期!$CY$50</f>
        <v/>
      </c>
      <c r="CK20" s="497">
        <f>第十二期!$CY$51</f>
        <v/>
      </c>
      <c r="CL20" s="497">
        <f>第十二期!$CY$52</f>
        <v/>
      </c>
      <c r="CM20" s="497">
        <f>第十二期!$CY$53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第十二期!Y10</f>
        <v/>
      </c>
      <c r="BT21" s="218">
        <f>第十二期!Z10</f>
        <v/>
      </c>
      <c r="BU21" s="218">
        <f>第十二期!AA10</f>
        <v/>
      </c>
      <c r="BV21" s="218">
        <f>第十二期!AB10</f>
        <v/>
      </c>
      <c r="BW21" s="467">
        <f>第十二期!AJ35</f>
        <v/>
      </c>
      <c r="BX21" s="215" t="n"/>
      <c r="CA21" s="213" t="n"/>
      <c r="CB21" s="196" t="inlineStr">
        <is>
          <t>市场3</t>
        </is>
      </c>
      <c r="CC21" s="497">
        <f>第十二期!$CZ$68</f>
        <v/>
      </c>
      <c r="CD21" s="497">
        <f>第十二期!$CZ$69</f>
        <v/>
      </c>
      <c r="CE21" s="497">
        <f>第十二期!$CZ$70</f>
        <v/>
      </c>
      <c r="CF21" s="497">
        <f>第十二期!$CZ$71</f>
        <v/>
      </c>
      <c r="CG21" s="396" t="n"/>
      <c r="CH21" s="498" t="n"/>
      <c r="CI21" s="502" t="inlineStr">
        <is>
          <t>市场3</t>
        </is>
      </c>
      <c r="CJ21" s="497">
        <f>第十二期!$CZ$50</f>
        <v/>
      </c>
      <c r="CK21" s="497">
        <f>第十二期!$CZ$51</f>
        <v/>
      </c>
      <c r="CL21" s="497">
        <f>第十二期!$CZ$52</f>
        <v/>
      </c>
      <c r="CM21" s="497">
        <f>第十二期!$CZ$53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第十二期!Y11</f>
        <v/>
      </c>
      <c r="BT22" s="218">
        <f>第十二期!Z11</f>
        <v/>
      </c>
      <c r="BU22" s="218">
        <f>第十二期!AA11</f>
        <v/>
      </c>
      <c r="BV22" s="218">
        <f>第十二期!AB11</f>
        <v/>
      </c>
      <c r="BW22" s="467">
        <f>第十二期!AJ36</f>
        <v/>
      </c>
      <c r="BX22" s="215" t="n"/>
      <c r="CA22" s="213" t="n"/>
      <c r="CB22" s="196" t="inlineStr">
        <is>
          <t>市场4</t>
        </is>
      </c>
      <c r="CC22" s="497">
        <f>第十二期!$DA$68</f>
        <v/>
      </c>
      <c r="CD22" s="497">
        <f>第十二期!$DA$69</f>
        <v/>
      </c>
      <c r="CE22" s="497">
        <f>第十二期!$DA$70</f>
        <v/>
      </c>
      <c r="CF22" s="497">
        <f>第十二期!$DA$71</f>
        <v/>
      </c>
      <c r="CG22" s="396" t="n"/>
      <c r="CH22" s="498" t="n"/>
      <c r="CI22" s="502" t="inlineStr">
        <is>
          <t>市场4</t>
        </is>
      </c>
      <c r="CJ22" s="497">
        <f>第十二期!$DA$50</f>
        <v/>
      </c>
      <c r="CK22" s="497">
        <f>第十二期!$DA$51</f>
        <v/>
      </c>
      <c r="CL22" s="497">
        <f>第十二期!$DA$52</f>
        <v/>
      </c>
      <c r="CM22" s="497">
        <f>第十二期!$DA$53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第十二期!Y12</f>
        <v/>
      </c>
      <c r="BT23" s="218">
        <f>第十二期!Z12</f>
        <v/>
      </c>
      <c r="BU23" s="218">
        <f>第十二期!AA12</f>
        <v/>
      </c>
      <c r="BV23" s="218">
        <f>第十二期!AB12</f>
        <v/>
      </c>
      <c r="BW23" s="467">
        <f>第十二期!AJ37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第十二期!BV57-第十二期!BV76</f>
        <v/>
      </c>
      <c r="AJ26" s="294">
        <f>第十二期!K9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第十二期!DB50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第十二期!Y18</f>
        <v/>
      </c>
      <c r="BT26" s="218">
        <f>第十二期!AA18</f>
        <v/>
      </c>
      <c r="BU26" s="218">
        <f>第十二期!AF18</f>
        <v/>
      </c>
      <c r="BV26" s="511">
        <f>第十二期!AC18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第十二期!DB51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第十二期!DB52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第十二期!DB53</f>
        <v/>
      </c>
      <c r="BQ29" s="507" t="n"/>
      <c r="BS29" s="511">
        <f>第十二期!AH14</f>
        <v/>
      </c>
      <c r="BT29" s="511">
        <f>第十二期!AH15</f>
        <v/>
      </c>
      <c r="BU29" s="218">
        <f>第十二期!AF20</f>
        <v/>
      </c>
      <c r="BV29" s="511">
        <f>第十二期!AJ18</f>
        <v/>
      </c>
      <c r="BW29" s="218">
        <f>第十二期!AH18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INT(第十二期!DV26)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INT(第十二期!DV27)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INT(第十二期!DV28)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INT(第十二期!DV29)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第十二期!DG56*第十二期!DG50+第十二期!DG64*第十二期!Y88</f>
        <v/>
      </c>
      <c r="CD38" s="272">
        <f>第十二期!DH56*第十二期!DH50+第十二期!DH64*第十二期!Z88</f>
        <v/>
      </c>
      <c r="CE38" s="272">
        <f>第十二期!DI56*第十二期!DI50+第十二期!DI64*第十二期!AA88</f>
        <v/>
      </c>
      <c r="CF38" s="272">
        <f>第十二期!DJ56*第十二期!DJ50+第十二期!DJ64*第十二期!AB88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第十二期!DG57*第十二期!DG51+第十二期!DG65*第十二期!Y89</f>
        <v/>
      </c>
      <c r="CD39" s="272">
        <f>第十二期!DH57*第十二期!DH51+第十二期!DH65*第十二期!Z89</f>
        <v/>
      </c>
      <c r="CE39" s="272">
        <f>第十二期!DI57*第十二期!DI51+第十二期!DI65*第十二期!AA89</f>
        <v/>
      </c>
      <c r="CF39" s="272">
        <f>第十二期!DJ57*第十二期!DJ51+第十二期!DJ65*第十二期!AB89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第十二期!DG58*第十二期!DG52+第十二期!DG66*第十二期!Y90</f>
        <v/>
      </c>
      <c r="CD40" s="272">
        <f>第十二期!DH58*第十二期!DH52+第十二期!DH66*第十二期!Z90</f>
        <v/>
      </c>
      <c r="CE40" s="272">
        <f>第十二期!DI58*第十二期!DI52+第十二期!DI66*第十二期!AA90</f>
        <v/>
      </c>
      <c r="CF40" s="272">
        <f>第十二期!DJ58*第十二期!DJ52+第十二期!DJ66*第十二期!AB90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第十二期!DG59*第十二期!DG53+第十二期!DG67*第十二期!Y91</f>
        <v/>
      </c>
      <c r="CD41" s="272">
        <f>第十二期!DH59*第十二期!DH53+第十二期!DH67*第十二期!Z91</f>
        <v/>
      </c>
      <c r="CE41" s="272">
        <f>第十二期!DI59*第十二期!DI53+第十二期!DI67*第十二期!AA91</f>
        <v/>
      </c>
      <c r="CF41" s="272">
        <f>第十二期!DJ59*第十二期!DJ53+第十二期!DJ67*第十二期!AB91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第十二期!Y9*第十二期!CQ62*比赛参数!D65</f>
        <v/>
      </c>
      <c r="CR50" s="294">
        <f>第十二期!Z9*第十二期!CR62*比赛参数!E65</f>
        <v/>
      </c>
      <c r="CS50" s="294">
        <f>第十二期!AA9*第十二期!CS62*比赛参数!F65</f>
        <v/>
      </c>
      <c r="CT50" s="294">
        <f>第十二期!AB9*第十二期!CT62*比赛参数!G65</f>
        <v/>
      </c>
      <c r="CU50" s="294">
        <f>IF(第十二期!AC9&gt;0,SUM(CQ50:CT50)/第十二期!AC9,0)</f>
        <v/>
      </c>
      <c r="CW50" s="11" t="inlineStr">
        <is>
          <t>A产品</t>
        </is>
      </c>
      <c r="CX50" s="525">
        <f>IF(第十二期!$CU$50*第十二期!CQ93&gt;0,第十二期!$CU$50+第十二期!CQ68+第十二期!CQ93+第十二期!CQ74,0)</f>
        <v/>
      </c>
      <c r="CY50" s="525">
        <f>IF(第十二期!$CU$50*第十二期!CR93&gt;0,第十二期!$CU$50+第十二期!CR68+第十二期!CR93+第十二期!CR74,0)</f>
        <v/>
      </c>
      <c r="CZ50" s="525">
        <f>IF(第十二期!$CU$50*第十二期!CS93&gt;0,第十二期!$CU$50+第十二期!CS68+第十二期!CS93+第十二期!CS74,0)</f>
        <v/>
      </c>
      <c r="DA50" s="525">
        <f>IF(第十二期!$CU$50*第十二期!CT93&gt;0,第十二期!$CU$50+第十二期!CT68+第十二期!CT93+第十二期!CT74,0)</f>
        <v/>
      </c>
      <c r="DB50" s="525">
        <f>AVERAGE(CX50:DA50)</f>
        <v/>
      </c>
      <c r="DF50" s="294" t="inlineStr">
        <is>
          <t>市场1</t>
        </is>
      </c>
      <c r="DG50" s="247">
        <f>IF(第十二期!Y88&gt;0,1,0)</f>
        <v/>
      </c>
      <c r="DH50" s="247">
        <f>IF(第十二期!Z88&gt;0,1,0)</f>
        <v/>
      </c>
      <c r="DI50" s="247">
        <f>IF(第十二期!AA88&gt;0,1,0)</f>
        <v/>
      </c>
      <c r="DJ50" s="247">
        <f>IF(第十二期!AB88&gt;0,1,0)</f>
        <v/>
      </c>
      <c r="DL50" s="247" t="inlineStr">
        <is>
          <t>产品A</t>
        </is>
      </c>
      <c r="DM50" s="248">
        <f>IF(第十二期!Y9+第十二期!Z9&gt;0,1,0)</f>
        <v/>
      </c>
      <c r="DN50" s="248">
        <f>IF(第十二期!AA9+第十二期!AB9&gt;0,1,0)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第十二期!Y10*第十二期!CQ63*比赛参数!D65</f>
        <v/>
      </c>
      <c r="CR51" s="294">
        <f>第十二期!Z10*第十二期!CR63*比赛参数!E65</f>
        <v/>
      </c>
      <c r="CS51" s="294">
        <f>第十二期!AA10*第十二期!CS63*比赛参数!F65</f>
        <v/>
      </c>
      <c r="CT51" s="294">
        <f>第十二期!AB10*第十二期!CT63*比赛参数!G65</f>
        <v/>
      </c>
      <c r="CU51" s="294">
        <f>IF(第十二期!AC10&gt;0,SUM(CQ51:CT51)/第十二期!AC10,0)</f>
        <v/>
      </c>
      <c r="CW51" s="11" t="inlineStr">
        <is>
          <t>B产品</t>
        </is>
      </c>
      <c r="CX51" s="525">
        <f>IF(第十二期!$CU$51*第十二期!CQ94&gt;0,第十二期!$CU$51+第十二期!CQ69+第十二期!CQ94+第十二期!CQ75,0)</f>
        <v/>
      </c>
      <c r="CY51" s="525">
        <f>IF(第十二期!$CU$51*第十二期!CR94&gt;0,第十二期!$CU$51+第十二期!CR69+第十二期!CR94+第十二期!CR75,0)</f>
        <v/>
      </c>
      <c r="CZ51" s="525">
        <f>IF(第十二期!$CU$51*第十二期!CS94&gt;0,第十二期!$CU$51+第十二期!CS69+第十二期!CS94+第十二期!CS75,0)</f>
        <v/>
      </c>
      <c r="DA51" s="525">
        <f>IF(第十二期!$CU$51*第十二期!CT94&gt;0,第十二期!$CU$51+第十二期!CT69+第十二期!CT94+第十二期!CT75,0)</f>
        <v/>
      </c>
      <c r="DB51" s="525">
        <f>AVERAGE(CX51:DA51)</f>
        <v/>
      </c>
      <c r="DF51" s="294" t="inlineStr">
        <is>
          <t>市场2</t>
        </is>
      </c>
      <c r="DG51" s="247">
        <f>IF(第十二期!Y89&gt;0,1,0)</f>
        <v/>
      </c>
      <c r="DH51" s="247">
        <f>IF(第十二期!Z89&gt;0,1,0)</f>
        <v/>
      </c>
      <c r="DI51" s="247">
        <f>IF(第十二期!AA89&gt;0,1,0)</f>
        <v/>
      </c>
      <c r="DJ51" s="247">
        <f>IF(第十二期!AB89&gt;0,1,0)</f>
        <v/>
      </c>
      <c r="DL51" s="247" t="inlineStr">
        <is>
          <t>产品B</t>
        </is>
      </c>
      <c r="DM51" s="248">
        <f>IF(第十二期!Y10+第十二期!Z10&gt;0,1,0)</f>
        <v/>
      </c>
      <c r="DN51" s="248">
        <f>IF(第十二期!AA10+第十二期!AB10&gt;0,1,0)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第十二期!Y11*第十二期!CQ64*比赛参数!D65</f>
        <v/>
      </c>
      <c r="CR52" s="294">
        <f>第十二期!Z11*第十二期!CR64*比赛参数!E65</f>
        <v/>
      </c>
      <c r="CS52" s="294">
        <f>第十二期!AA11*第十二期!CS64*比赛参数!F65</f>
        <v/>
      </c>
      <c r="CT52" s="294">
        <f>第十二期!AB11*第十二期!CT64*比赛参数!G65</f>
        <v/>
      </c>
      <c r="CU52" s="294">
        <f>IF(第十二期!AC11&gt;0,SUM(CQ52:CT52)/第十二期!AC11,0)</f>
        <v/>
      </c>
      <c r="CW52" s="11" t="inlineStr">
        <is>
          <t>C产品</t>
        </is>
      </c>
      <c r="CX52" s="525">
        <f>IF(第十二期!$CU$52*第十二期!CQ95&gt;0,第十二期!$CU$52+第十二期!CQ70+第十二期!CQ95+第十二期!CQ76,0)</f>
        <v/>
      </c>
      <c r="CY52" s="525">
        <f>IF(第十二期!$CU$52*第十二期!CR95&gt;0,第十二期!$CU$52+第十二期!CR70+第十二期!CR95+第十二期!CR76,0)</f>
        <v/>
      </c>
      <c r="CZ52" s="525">
        <f>IF(第十二期!$CU$52*第十二期!CS95&gt;0,第十二期!$CU$52+第十二期!CS70+第十二期!CS95+第十二期!CS76,0)</f>
        <v/>
      </c>
      <c r="DA52" s="525">
        <f>IF(第十二期!$CU$52*第十二期!CT95&gt;0,第十二期!$CU$52+第十二期!CT70+第十二期!CT95+第十二期!CT76,0)</f>
        <v/>
      </c>
      <c r="DB52" s="525">
        <f>AVERAGE(CX52:DA52)</f>
        <v/>
      </c>
      <c r="DF52" s="294" t="inlineStr">
        <is>
          <t>市场3</t>
        </is>
      </c>
      <c r="DG52" s="247">
        <f>IF(第十二期!Y90&gt;0,1,0)</f>
        <v/>
      </c>
      <c r="DH52" s="247">
        <f>IF(第十二期!Z90&gt;0,1,0)</f>
        <v/>
      </c>
      <c r="DI52" s="247">
        <f>IF(第十二期!AA90&gt;0,1,0)</f>
        <v/>
      </c>
      <c r="DJ52" s="247">
        <f>IF(第十二期!AB90&gt;0,1,0)</f>
        <v/>
      </c>
      <c r="DL52" s="247" t="inlineStr">
        <is>
          <t>产品C</t>
        </is>
      </c>
      <c r="DM52" s="248">
        <f>IF(第十二期!Y11+第十二期!Z11&gt;0,1,0)</f>
        <v/>
      </c>
      <c r="DN52" s="248">
        <f>IF(第十二期!AA11+第十二期!AB11&gt;0,1,0)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第十二期!Y12*第十二期!CQ65*比赛参数!D65</f>
        <v/>
      </c>
      <c r="CR53" s="294">
        <f>第十二期!Z12*第十二期!CR65*比赛参数!E65</f>
        <v/>
      </c>
      <c r="CS53" s="294">
        <f>第十二期!AA12*第十二期!CS65*比赛参数!F65</f>
        <v/>
      </c>
      <c r="CT53" s="294">
        <f>第十二期!AB12*第十二期!CT65*比赛参数!G65</f>
        <v/>
      </c>
      <c r="CU53" s="294">
        <f>IF(第十二期!AC12&gt;0,SUM(CQ53:CT53)/第十二期!AC12,0)</f>
        <v/>
      </c>
      <c r="CW53" s="11" t="inlineStr">
        <is>
          <t>D产品</t>
        </is>
      </c>
      <c r="CX53" s="525">
        <f>IF(第十二期!$CU$53*第十二期!CQ96&gt;0,第十二期!$CU$53+第十二期!CQ71+第十二期!CQ96+第十二期!CQ77,0)</f>
        <v/>
      </c>
      <c r="CY53" s="525">
        <f>IF(第十二期!$CU$53*第十二期!CR96&gt;0,第十二期!$CU$53+第十二期!CR71+第十二期!CR96+第十二期!CR77,0)</f>
        <v/>
      </c>
      <c r="CZ53" s="525">
        <f>IF(第十二期!$CU$53*第十二期!CS96&gt;0,第十二期!$CU$53+第十二期!CS71+第十二期!CS96+第十二期!CS77,0)</f>
        <v/>
      </c>
      <c r="DA53" s="525">
        <f>IF(第十二期!$CU$53*第十二期!CT96&gt;0,第十二期!$CU$53+第十二期!CT71+第十二期!CT96+第十二期!CT77,0)</f>
        <v/>
      </c>
      <c r="DB53" s="525">
        <f>AVERAGE(CX53:DA53)</f>
        <v/>
      </c>
      <c r="DF53" s="294" t="inlineStr">
        <is>
          <t>市场4</t>
        </is>
      </c>
      <c r="DG53" s="247">
        <f>IF(第十二期!Y91&gt;0,1,0)</f>
        <v/>
      </c>
      <c r="DH53" s="247">
        <f>IF(第十二期!Z91&gt;0,1,0)</f>
        <v/>
      </c>
      <c r="DI53" s="247">
        <f>IF(第十二期!AA91&gt;0,1,0)</f>
        <v/>
      </c>
      <c r="DJ53" s="247">
        <f>IF(第十二期!AB91&gt;0,1,0)</f>
        <v/>
      </c>
      <c r="DL53" s="247" t="inlineStr">
        <is>
          <t>产品D</t>
        </is>
      </c>
      <c r="DM53" s="248">
        <f>IF(第十二期!Y12+第十二期!Z12&gt;0,1,0)</f>
        <v/>
      </c>
      <c r="DN53" s="248">
        <f>IF(第十二期!AA12+第十二期!AB12&gt;0,1,0)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第十二期!K11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第十二期!AH14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第十二期!DU26</f>
        <v/>
      </c>
      <c r="CD56" s="272">
        <f>第十二期!DU27</f>
        <v/>
      </c>
      <c r="CE56" s="272">
        <f>第十二期!DU28</f>
        <v/>
      </c>
      <c r="CF56" s="272">
        <f>第十二期!DU29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第十二期!BS7-第十二期!CX50</f>
        <v/>
      </c>
      <c r="CY56" s="525">
        <f>第十二期!BT7-第十二期!CY50</f>
        <v/>
      </c>
      <c r="CZ56" s="525">
        <f>第十二期!BU7-第十二期!CZ50</f>
        <v/>
      </c>
      <c r="DA56" s="525">
        <f>第十二期!BV7-第十二期!DA50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第十二期!DX6</f>
        <v/>
      </c>
      <c r="Z57" s="272">
        <f>第十二期!DX10</f>
        <v/>
      </c>
      <c r="AA57" s="272">
        <f>第十二期!DX14</f>
        <v/>
      </c>
      <c r="AB57" s="272">
        <f>第十二期!DX18</f>
        <v/>
      </c>
      <c r="AC57" s="234" t="n"/>
      <c r="AE57" s="64" t="inlineStr">
        <is>
          <t>市场1</t>
        </is>
      </c>
      <c r="AF57" s="272">
        <f>第十二期!DW6</f>
        <v/>
      </c>
      <c r="AG57" s="272">
        <f>第十二期!DW10</f>
        <v/>
      </c>
      <c r="AH57" s="272">
        <f>第十二期!DW14</f>
        <v/>
      </c>
      <c r="AI57" s="272">
        <f>第十二期!DW18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第十二期!AH15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第十二期!BS8-第十二期!CX51</f>
        <v/>
      </c>
      <c r="CY57" s="525">
        <f>第十二期!BT8-第十二期!CY51</f>
        <v/>
      </c>
      <c r="CZ57" s="525">
        <f>第十二期!BU8-第十二期!CZ51</f>
        <v/>
      </c>
      <c r="DA57" s="525">
        <f>第十二期!BV8-第十二期!DA51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第十二期!DX7</f>
        <v/>
      </c>
      <c r="Z58" s="272">
        <f>第十二期!DX11</f>
        <v/>
      </c>
      <c r="AA58" s="272">
        <f>第十二期!DX15</f>
        <v/>
      </c>
      <c r="AB58" s="272">
        <f>第十二期!DX19</f>
        <v/>
      </c>
      <c r="AC58" s="234" t="n"/>
      <c r="AE58" s="11" t="inlineStr">
        <is>
          <t>市场2</t>
        </is>
      </c>
      <c r="AF58" s="272">
        <f>第十二期!DW7</f>
        <v/>
      </c>
      <c r="AG58" s="272">
        <f>第十二期!DW11</f>
        <v/>
      </c>
      <c r="AH58" s="272">
        <f>第十二期!DW15</f>
        <v/>
      </c>
      <c r="AI58" s="272">
        <f>第十二期!DW19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第十二期!H5+第十二期!H4*比赛参数!F71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第十二期!BS9-第十二期!CX52</f>
        <v/>
      </c>
      <c r="CY58" s="525">
        <f>第十二期!BT9-第十二期!CY52</f>
        <v/>
      </c>
      <c r="CZ58" s="525">
        <f>第十二期!BU9-第十二期!CZ52</f>
        <v/>
      </c>
      <c r="DA58" s="525">
        <f>第十二期!BV9-第十二期!DA52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第十二期!DX8</f>
        <v/>
      </c>
      <c r="Z59" s="272">
        <f>第十二期!DX12</f>
        <v/>
      </c>
      <c r="AA59" s="272">
        <f>第十二期!DX16</f>
        <v/>
      </c>
      <c r="AB59" s="272">
        <f>第十二期!DX20</f>
        <v/>
      </c>
      <c r="AC59" s="235" t="n"/>
      <c r="AE59" s="11" t="inlineStr">
        <is>
          <t>市场3</t>
        </is>
      </c>
      <c r="AF59" s="272">
        <f>第十二期!DW8</f>
        <v/>
      </c>
      <c r="AG59" s="272">
        <f>第十二期!DW12</f>
        <v/>
      </c>
      <c r="AH59" s="272">
        <f>第十二期!DW16</f>
        <v/>
      </c>
      <c r="AI59" s="272">
        <f>第十二期!DW20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第十二期!K14*比赛参数!D71/4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第十二期!BS10-第十二期!CX53</f>
        <v/>
      </c>
      <c r="CY59" s="525">
        <f>第十二期!BT10-第十二期!CY53</f>
        <v/>
      </c>
      <c r="CZ59" s="525">
        <f>第十二期!BU10-第十二期!CZ53</f>
        <v/>
      </c>
      <c r="DA59" s="525">
        <f>第十二期!BV10-第十二期!DA53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第十二期!DX9</f>
        <v/>
      </c>
      <c r="Z60" s="272">
        <f>第十二期!DX13</f>
        <v/>
      </c>
      <c r="AA60" s="272">
        <f>第十二期!DX17</f>
        <v/>
      </c>
      <c r="AB60" s="272">
        <f>第十二期!DX21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第十二期!DW9</f>
        <v/>
      </c>
      <c r="AG60" s="272">
        <f>第十二期!DW13</f>
        <v/>
      </c>
      <c r="AH60" s="272">
        <f>第十二期!DW17</f>
        <v/>
      </c>
      <c r="AI60" s="272">
        <f>第十二期!DW21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第十二期!Y18*比赛参数!D58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第十二期!AA18*比赛参数!D62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((第十二期!K8-第十二期!AA18)*比赛参数!D65+第十二期!Y18*比赛参数!D59*比赛参数!D65)*第十二期!AH18*520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CX56/第十二期!CQ56</f>
        <v/>
      </c>
      <c r="CY62" s="525">
        <f>CY56/第十二期!CR56</f>
        <v/>
      </c>
      <c r="CZ62" s="525">
        <f>CZ56/第十二期!CS56</f>
        <v/>
      </c>
      <c r="DA62" s="525">
        <f>DA56/第十二期!CT56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第十二期!K9*比赛参数!D49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CX57/第十二期!CQ57</f>
        <v/>
      </c>
      <c r="CY63" s="525">
        <f>CY57/第十二期!CR57</f>
        <v/>
      </c>
      <c r="CZ63" s="525">
        <f>CZ57/第十二期!CS57</f>
        <v/>
      </c>
      <c r="DA63" s="525">
        <f>DA57/第十二期!CT57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第十二期!AL37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CX58/第十二期!CQ58</f>
        <v/>
      </c>
      <c r="CY64" s="525">
        <f>CY58/第十二期!CR58</f>
        <v/>
      </c>
      <c r="CZ64" s="525">
        <f>CZ58/第十二期!CS58</f>
        <v/>
      </c>
      <c r="DA64" s="525">
        <f>DA58/第十二期!CT58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0.5*第十二期!AL37+0.5*第十二期!DV23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CX59/第十二期!CQ59</f>
        <v/>
      </c>
      <c r="CY65" s="525">
        <f>CY59/第十二期!CR59</f>
        <v/>
      </c>
      <c r="CZ65" s="525">
        <f>CZ59/第十二期!CS59</f>
        <v/>
      </c>
      <c r="DA65" s="525">
        <f>DA59/第十二期!CT59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第十二期!AC18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二期!AC18&gt;=比赛参数!D33,(1-比赛参数!E33)*第十二期!AC18,0)+IF(AND(第十二期!AC18&gt;=比赛参数!D34,第十二期!AC18&lt;比赛参数!D33),(1-比赛参数!E34)*第十二期!AC18,0)+IF(AND(第十二期!AC18&gt;=比赛参数!D35,第十二期!AC18&lt;比赛参数!D34),(1-比赛参数!E35)*第十二期!AC18,0)+IF(AND(第十二期!AC18&gt;=比赛参数!D36,第十二期!AC18&lt;比赛参数!D35),(1-比赛参数!E36)*第十二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第十二期!DV6</f>
        <v/>
      </c>
      <c r="AG70" s="131">
        <f>第十二期!DV10</f>
        <v/>
      </c>
      <c r="AH70" s="131">
        <f>第十二期!DV14</f>
        <v/>
      </c>
      <c r="AI70" s="131">
        <f>第十二期!DV18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IF(第十二期!AC18&gt;0,第十二期!AC18*比赛参数!E40+比赛参数!E39,0)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第十二期!DV7</f>
        <v/>
      </c>
      <c r="AG71" s="131">
        <f>第十二期!DV11</f>
        <v/>
      </c>
      <c r="AH71" s="131">
        <f>第十二期!DV15</f>
        <v/>
      </c>
      <c r="AI71" s="131">
        <f>第十二期!DV19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(第十二期!Z13*比赛参数!E65*260+第十二期!AA13*(比赛参数!F65-比赛参数!D65)*520+第十二期!AB13*比赛参数!G65*260)*第十二期!AH18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第十二期!DV8</f>
        <v/>
      </c>
      <c r="AG72" s="131">
        <f>第十二期!DV12</f>
        <v/>
      </c>
      <c r="AH72" s="131">
        <f>第十二期!DV16</f>
        <v/>
      </c>
      <c r="AI72" s="131">
        <f>第十二期!DV20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第十二期!DM60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第十二期!DV9</f>
        <v/>
      </c>
      <c r="AG73" s="131">
        <f>第十二期!DV13</f>
        <v/>
      </c>
      <c r="AH73" s="131">
        <f>第十二期!DV17</f>
        <v/>
      </c>
      <c r="AI73" s="131">
        <f>第十二期!DV21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第十二期!AC21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第十二期!CG42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SUM(第十二期!AF80:AI80)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SUM(第十二期!AJ76:AJ79)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第十二期!CG53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第十二期!CN53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第十二期!K9*比赛参数!D30*比赛参数!F30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第十二期!CG65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第十二期!Y9*第十二期!CQ56</f>
        <v/>
      </c>
      <c r="CR80" s="294">
        <f>第十二期!Z9*第十二期!CR56</f>
        <v/>
      </c>
      <c r="CS80" s="294">
        <f>第十二期!AA9*第十二期!CS56</f>
        <v/>
      </c>
      <c r="CT80" s="294">
        <f>第十二期!AB9*第十二期!CT56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(第十二期!K10+(第十二期!AC18+第十二期!K10-第十二期!AC21))/2*比赛参数!D16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第十二期!Y10*第十二期!CQ57</f>
        <v/>
      </c>
      <c r="CR81" s="294">
        <f>第十二期!Z10*第十二期!CR57</f>
        <v/>
      </c>
      <c r="CS81" s="294">
        <f>第十二期!AA10*第十二期!CS57</f>
        <v/>
      </c>
      <c r="CT81" s="294">
        <f>第十二期!AB10*第十二期!CT57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第十二期!CG67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第十二期!Y11*第十二期!CQ58</f>
        <v/>
      </c>
      <c r="CR82" s="294">
        <f>第十二期!Z11*第十二期!CR58</f>
        <v/>
      </c>
      <c r="CS82" s="294">
        <f>第十二期!AA11*第十二期!CS58</f>
        <v/>
      </c>
      <c r="CT82" s="294">
        <f>第十二期!AB11*第十二期!CT58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第十二期!K13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第十二期!Y12*第十二期!CQ59</f>
        <v/>
      </c>
      <c r="CR83" s="294">
        <f>第十二期!Z12*第十二期!CR59</f>
        <v/>
      </c>
      <c r="CS83" s="294">
        <f>第十二期!AA12*第十二期!CS59</f>
        <v/>
      </c>
      <c r="CT83" s="294">
        <f>第十二期!AB12*第十二期!CT59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第十二期!K13*比赛参数!D70/4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第十二期!AH14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第十二期!DS33</f>
        <v/>
      </c>
      <c r="AG86" s="131">
        <f>第十二期!DW33</f>
        <v/>
      </c>
      <c r="AH86" s="131">
        <f>第十二期!EA33</f>
        <v/>
      </c>
      <c r="AI86" s="131">
        <f>第十二期!EE33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第十二期!AH14*比赛参数!D69/4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第十二期!DT33</f>
        <v/>
      </c>
      <c r="AG87" s="131">
        <f>第十二期!DX33</f>
        <v/>
      </c>
      <c r="AH87" s="131">
        <f>第十二期!EB33</f>
        <v/>
      </c>
      <c r="AI87" s="131">
        <f>第十二期!EF33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IF(第十二期!BW92&gt;0,IF((第十二期!K15+第十二期!BW92*比赛参数!D72)&gt;0,第十二期!K15+第十二期!BW92*比赛参数!D72,0))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第十二期!DU33</f>
        <v/>
      </c>
      <c r="AG88" s="131">
        <f>第十二期!DY33</f>
        <v/>
      </c>
      <c r="AH88" s="131">
        <f>第十二期!EC33</f>
        <v/>
      </c>
      <c r="AI88" s="131">
        <f>第十二期!EG33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第十二期!AF18*比赛参数!D30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第十二期!DV33</f>
        <v/>
      </c>
      <c r="AG89" s="131">
        <f>第十二期!DZ33</f>
        <v/>
      </c>
      <c r="AH89" s="131">
        <f>第十二期!ED33</f>
        <v/>
      </c>
      <c r="AI89" s="131">
        <f>第十二期!EH33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第十二期!AJ18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第十二期!AF20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第十二期!BT84</f>
        <v/>
      </c>
      <c r="BT92" s="546" t="inlineStr">
        <is>
          <t>本期成本</t>
        </is>
      </c>
      <c r="BU92" s="478">
        <f>第十二期!BU86</f>
        <v/>
      </c>
      <c r="BV92" s="547" t="inlineStr">
        <is>
          <t>本期利润</t>
        </is>
      </c>
      <c r="BW92" s="548">
        <f>第十二期!BT84-第十二期!BU86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AC9*比赛参数!D6+第十二期!DU26</f>
        <v/>
      </c>
      <c r="Z93" s="37">
        <f>AC10*比赛参数!D6+第十二期!DU27</f>
        <v/>
      </c>
      <c r="AA93" s="37">
        <f>AC11*比赛参数!D6+第十二期!DU28</f>
        <v/>
      </c>
      <c r="AB93" s="37">
        <f>AC12*比赛参数!D6+第十二期!DU29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IF(第十二期!$AC$9&gt;0,第十二期!$K$9*比赛参数!$D$30*比赛参数!$F$30*$CU$87/第十二期!$AC$9,0)</f>
        <v/>
      </c>
      <c r="CR93" s="294">
        <f>IF(第十二期!$AC$9&gt;0,第十二期!$K$9*比赛参数!$D$30*比赛参数!$F$30*$CU$87/第十二期!$AC$9,0)</f>
        <v/>
      </c>
      <c r="CS93" s="294">
        <f>IF(第十二期!$AC$9&gt;0,第十二期!$K$9*比赛参数!$D$30*比赛参数!$F$30*$CU$87/第十二期!$AC$9,0)</f>
        <v/>
      </c>
      <c r="CT93" s="294">
        <f>IF(第十二期!$AC$9&gt;0,第十二期!$K$9*比赛参数!$D$30*比赛参数!$F$30*$CU$87/第十二期!$AC$9,0)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IF(第十二期!$AC$10&gt;0,第十二期!$K$9*比赛参数!$D$30*比赛参数!$F$30*$CU$88/第十二期!$AC$10,0)</f>
        <v/>
      </c>
      <c r="CR94" s="294">
        <f>IF(第十二期!$AC$10&gt;0,第十二期!$K$9*比赛参数!$D$30*比赛参数!$F$30*$CU$88/第十二期!$AC$10,0)</f>
        <v/>
      </c>
      <c r="CS94" s="294">
        <f>IF(第十二期!$AC$10&gt;0,第十二期!$K$9*比赛参数!$D$30*比赛参数!$F$30*$CU$88/第十二期!$AC$10,0)</f>
        <v/>
      </c>
      <c r="CT94" s="294">
        <f>IF(第十二期!$AC$10&gt;0,第十二期!$K$9*比赛参数!$D$30*比赛参数!$F$30*$CU$88/第十二期!$AC$10,0)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IF(第十二期!$AC$11&gt;0,第十二期!$K$9*比赛参数!$D$30*比赛参数!$F$30*$CU$89/第十二期!$AC$11,0)</f>
        <v/>
      </c>
      <c r="CR95" s="294">
        <f>IF(第十二期!$AC$11&gt;0,第十二期!$K$9*比赛参数!$D$30*比赛参数!$F$30*$CU$89/第十二期!$AC$11,0)</f>
        <v/>
      </c>
      <c r="CS95" s="294">
        <f>IF(第十二期!$AC$11&gt;0,第十二期!$K$9*比赛参数!$D$30*比赛参数!$F$30*$CU$89/第十二期!$AC$11,0)</f>
        <v/>
      </c>
      <c r="CT95" s="294">
        <f>IF(第十二期!$AC$11&gt;0,第十二期!$K$9*比赛参数!$D$30*比赛参数!$F$30*$CU$89/第十二期!$AC$11,0)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第十二期!CX62</f>
        <v/>
      </c>
      <c r="Z96" s="486">
        <f>第十二期!CX63</f>
        <v/>
      </c>
      <c r="AA96" s="486">
        <f>第十二期!CX64</f>
        <v/>
      </c>
      <c r="AB96" s="486">
        <f>第十二期!CX65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IF(第十二期!$AC$12&gt;0,第十二期!$K$9*比赛参数!$D$30*比赛参数!$F$30*$CU$90/第十二期!$AC$12,0)</f>
        <v/>
      </c>
      <c r="CR96" s="294">
        <f>IF(第十二期!$AC$12&gt;0,第十二期!$K$9*比赛参数!$D$30*比赛参数!$F$30*$CU$90/第十二期!$AC$12,0)</f>
        <v/>
      </c>
      <c r="CS96" s="294">
        <f>IF(第十二期!$AC$12&gt;0,第十二期!$K$9*比赛参数!$D$30*比赛参数!$F$30*$CU$90/第十二期!$AC$12,0)</f>
        <v/>
      </c>
      <c r="CT96" s="294">
        <f>IF(第十二期!$AC$12&gt;0,第十二期!$K$9*比赛参数!$D$30*比赛参数!$F$30*$CU$90/第十二期!$AC$12,0)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第十二期!CY62</f>
        <v/>
      </c>
      <c r="Z97" s="486">
        <f>第十二期!CY63</f>
        <v/>
      </c>
      <c r="AA97" s="486">
        <f>第十二期!CY64</f>
        <v/>
      </c>
      <c r="AB97" s="486">
        <f>第十二期!CY65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第十二期!CZ62</f>
        <v/>
      </c>
      <c r="Z98" s="486">
        <f>第十二期!CZ63</f>
        <v/>
      </c>
      <c r="AA98" s="486">
        <f>第十二期!CZ64</f>
        <v/>
      </c>
      <c r="AB98" s="486">
        <f>第十二期!CZ65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第十二期!DA62</f>
        <v/>
      </c>
      <c r="Z99" s="486">
        <f>第十二期!DA63</f>
        <v/>
      </c>
      <c r="AA99" s="486">
        <f>第十二期!DA64</f>
        <v/>
      </c>
      <c r="AB99" s="486">
        <f>第十二期!DA65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(第十二期!#REF!-$BE$54)&lt;0</formula>
    </cfRule>
  </conditionalFormatting>
  <conditionalFormatting sqref="BF132:BF133">
    <cfRule dxfId="6" priority="26" stopIfTrue="1" type="expression">
      <formula>(第十二期!#REF!-$BF$54)&lt;0</formula>
    </cfRule>
  </conditionalFormatting>
  <conditionalFormatting sqref="BG132:BG133">
    <cfRule dxfId="6" priority="25" stopIfTrue="1" type="expression">
      <formula>(第十二期!#REF!-$BG$54)&lt;0</formula>
    </cfRule>
  </conditionalFormatting>
  <conditionalFormatting sqref="BH132:BH133">
    <cfRule dxfId="6" priority="24" stopIfTrue="1" type="expression">
      <formula>(第十二期!#REF!-$BH$54)&lt;0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8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S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第十三期!AF76</f>
        <v/>
      </c>
      <c r="BT7" s="218">
        <f>第十三期!AF77</f>
        <v/>
      </c>
      <c r="BU7" s="218">
        <f>第十三期!AF78</f>
        <v/>
      </c>
      <c r="BV7" s="218">
        <f>第十三期!AF79</f>
        <v/>
      </c>
      <c r="BW7" s="467">
        <f>第十三期!$AF$80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第十三期!$AG$76</f>
        <v/>
      </c>
      <c r="BT8" s="218">
        <f>第十三期!$AG$77</f>
        <v/>
      </c>
      <c r="BU8" s="218">
        <f>第十三期!$AG$78</f>
        <v/>
      </c>
      <c r="BV8" s="218">
        <f>第十三期!$AG$79</f>
        <v/>
      </c>
      <c r="BW8" s="467">
        <f>第十三期!$AG$80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第十三期!DB56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第十三期!$AH$76</f>
        <v/>
      </c>
      <c r="BT9" s="218">
        <f>第十三期!$AH$77</f>
        <v/>
      </c>
      <c r="BU9" s="218">
        <f>第十三期!$AH$78</f>
        <v/>
      </c>
      <c r="BV9" s="218">
        <f>第十三期!$AH$79</f>
        <v/>
      </c>
      <c r="BW9" s="467">
        <f>第十三期!$AH$80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第十三期!DB57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第十三期!$AI$76</f>
        <v/>
      </c>
      <c r="BT10" s="218">
        <f>第十三期!$AI$77</f>
        <v/>
      </c>
      <c r="BU10" s="218">
        <f>第十三期!$AI$78</f>
        <v/>
      </c>
      <c r="BV10" s="218">
        <f>第十三期!$AI$79</f>
        <v/>
      </c>
      <c r="BW10" s="467">
        <f>第十三期!$AI$80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第十三期!DB58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第十三期!$AJ$76</f>
        <v/>
      </c>
      <c r="BT11" s="467">
        <f>第十三期!$AJ$77</f>
        <v/>
      </c>
      <c r="BU11" s="467">
        <f>第十三期!$AJ$78</f>
        <v/>
      </c>
      <c r="BV11" s="467">
        <f>第十三期!$AJ$79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第十三期!DB59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第十三期!BU86</f>
        <v/>
      </c>
      <c r="AG13" s="135" t="inlineStr">
        <is>
          <t>售前现金</t>
        </is>
      </c>
      <c r="AH13" s="473">
        <f>第十三期!BV76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第十三期!BW92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第十三期!K12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第十三期!Y88</f>
        <v/>
      </c>
      <c r="BT14" s="218">
        <f>第十三期!Y89</f>
        <v/>
      </c>
      <c r="BU14" s="218">
        <f>第十三期!Y90</f>
        <v/>
      </c>
      <c r="BV14" s="218">
        <f>第十三期!Y91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AF14/(Y18+第十三期!K8-AA18)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第十三期!K16*0.5-第十三期!K14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第十三期!Z88</f>
        <v/>
      </c>
      <c r="BT15" s="218">
        <f>第十三期!Z89</f>
        <v/>
      </c>
      <c r="BU15" s="218">
        <f>第十三期!Z90</f>
        <v/>
      </c>
      <c r="BV15" s="218">
        <f>第十三期!Z91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第十三期!DM60</f>
        <v/>
      </c>
      <c r="Z16" s="92" t="inlineStr">
        <is>
          <t>生产成本</t>
        </is>
      </c>
      <c r="AA16" s="485">
        <f>AH20+Y16+第十三期!K9*比赛参数!D30*比赛参数!F30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第十三期!AA88</f>
        <v/>
      </c>
      <c r="BT16" s="218">
        <f>第十三期!AA89</f>
        <v/>
      </c>
      <c r="BU16" s="218">
        <f>第十三期!AA90</f>
        <v/>
      </c>
      <c r="BV16" s="218">
        <f>第十三期!AA91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第十三期!AB88</f>
        <v/>
      </c>
      <c r="BT17" s="218">
        <f>第十三期!AB89</f>
        <v/>
      </c>
      <c r="BU17" s="218">
        <f>第十三期!AB90</f>
        <v/>
      </c>
      <c r="BV17" s="218">
        <f>第十三期!AB91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第十三期!K8*比赛参数!D57</f>
        <v/>
      </c>
      <c r="Z19" s="104" t="inlineStr">
        <is>
          <t>Min</t>
        </is>
      </c>
      <c r="AA19" s="134">
        <f>第十三期!K8*比赛参数!D60</f>
        <v/>
      </c>
      <c r="AB19" s="104" t="inlineStr">
        <is>
          <t>Min</t>
        </is>
      </c>
      <c r="AC19" s="495">
        <f>IF((AC21-第十三期!K10)/比赛参数!D41&gt;0,(AC21-第十三期!K10)/比赛参数!D41,0)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IF((第十三期!BW92-第十三期!BS87)&gt;0,第十三期!BW92-第十三期!BS87,0)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第十三期!$CX$68</f>
        <v/>
      </c>
      <c r="CD19" s="497">
        <f>第十三期!$CX$69</f>
        <v/>
      </c>
      <c r="CE19" s="497">
        <f>第十三期!$CX$70</f>
        <v/>
      </c>
      <c r="CF19" s="497">
        <f>第十三期!$CX$71</f>
        <v/>
      </c>
      <c r="CG19" s="396" t="n"/>
      <c r="CH19" s="498" t="n"/>
      <c r="CI19" s="499" t="inlineStr">
        <is>
          <t>市场1</t>
        </is>
      </c>
      <c r="CJ19" s="497">
        <f>第十三期!$CX$50</f>
        <v/>
      </c>
      <c r="CK19" s="497">
        <f>第十三期!$CX$51</f>
        <v/>
      </c>
      <c r="CL19" s="497">
        <f>第十三期!$CX$52</f>
        <v/>
      </c>
      <c r="CM19" s="497">
        <f>第十三期!$CX$53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第十三期!K8+第十三期!Y18*比赛参数!D59-第十三期!AA18</f>
        <v/>
      </c>
      <c r="Z20" s="148" t="inlineStr">
        <is>
          <t>现有机器数</t>
        </is>
      </c>
      <c r="AA20" s="272">
        <f>第十三期!K9</f>
        <v/>
      </c>
      <c r="AB20" s="148" t="inlineStr">
        <is>
          <t>可用原材料</t>
        </is>
      </c>
      <c r="AC20" s="484">
        <f>AC18*比赛参数!D41+第十三期!K10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第十三期!BS62+第十三期!BS71</f>
        <v/>
      </c>
      <c r="AI20" s="73" t="inlineStr">
        <is>
          <t>期末现金</t>
        </is>
      </c>
      <c r="AJ20" s="484">
        <f>第十三期!BV90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第十三期!Y9</f>
        <v/>
      </c>
      <c r="BT20" s="218">
        <f>第十三期!Z9</f>
        <v/>
      </c>
      <c r="BU20" s="218">
        <f>第十三期!AA9</f>
        <v/>
      </c>
      <c r="BV20" s="218">
        <f>第十三期!AB9</f>
        <v/>
      </c>
      <c r="BW20" s="467">
        <f>第十三期!AJ34</f>
        <v/>
      </c>
      <c r="BX20" s="215" t="n"/>
      <c r="CA20" s="213" t="n"/>
      <c r="CB20" s="196" t="inlineStr">
        <is>
          <t>市场2</t>
        </is>
      </c>
      <c r="CC20" s="497">
        <f>第十三期!$CY$68</f>
        <v/>
      </c>
      <c r="CD20" s="497">
        <f>第十三期!$CY$69</f>
        <v/>
      </c>
      <c r="CE20" s="497">
        <f>第十三期!$CY$70</f>
        <v/>
      </c>
      <c r="CF20" s="497">
        <f>第十三期!$CY$71</f>
        <v/>
      </c>
      <c r="CG20" s="396" t="n"/>
      <c r="CH20" s="498" t="n"/>
      <c r="CI20" s="502" t="inlineStr">
        <is>
          <t>市场2</t>
        </is>
      </c>
      <c r="CJ20" s="497">
        <f>第十三期!$CY$50</f>
        <v/>
      </c>
      <c r="CK20" s="497">
        <f>第十三期!$CY$51</f>
        <v/>
      </c>
      <c r="CL20" s="497">
        <f>第十三期!$CY$52</f>
        <v/>
      </c>
      <c r="CM20" s="497">
        <f>第十三期!$CY$53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第十三期!Y10</f>
        <v/>
      </c>
      <c r="BT21" s="218">
        <f>第十三期!Z10</f>
        <v/>
      </c>
      <c r="BU21" s="218">
        <f>第十三期!AA10</f>
        <v/>
      </c>
      <c r="BV21" s="218">
        <f>第十三期!AB10</f>
        <v/>
      </c>
      <c r="BW21" s="467">
        <f>第十三期!AJ35</f>
        <v/>
      </c>
      <c r="BX21" s="215" t="n"/>
      <c r="CA21" s="213" t="n"/>
      <c r="CB21" s="196" t="inlineStr">
        <is>
          <t>市场3</t>
        </is>
      </c>
      <c r="CC21" s="497">
        <f>第十三期!$CZ$68</f>
        <v/>
      </c>
      <c r="CD21" s="497">
        <f>第十三期!$CZ$69</f>
        <v/>
      </c>
      <c r="CE21" s="497">
        <f>第十三期!$CZ$70</f>
        <v/>
      </c>
      <c r="CF21" s="497">
        <f>第十三期!$CZ$71</f>
        <v/>
      </c>
      <c r="CG21" s="396" t="n"/>
      <c r="CH21" s="498" t="n"/>
      <c r="CI21" s="502" t="inlineStr">
        <is>
          <t>市场3</t>
        </is>
      </c>
      <c r="CJ21" s="497">
        <f>第十三期!$CZ$50</f>
        <v/>
      </c>
      <c r="CK21" s="497">
        <f>第十三期!$CZ$51</f>
        <v/>
      </c>
      <c r="CL21" s="497">
        <f>第十三期!$CZ$52</f>
        <v/>
      </c>
      <c r="CM21" s="497">
        <f>第十三期!$CZ$53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第十三期!Y11</f>
        <v/>
      </c>
      <c r="BT22" s="218">
        <f>第十三期!Z11</f>
        <v/>
      </c>
      <c r="BU22" s="218">
        <f>第十三期!AA11</f>
        <v/>
      </c>
      <c r="BV22" s="218">
        <f>第十三期!AB11</f>
        <v/>
      </c>
      <c r="BW22" s="467">
        <f>第十三期!AJ36</f>
        <v/>
      </c>
      <c r="BX22" s="215" t="n"/>
      <c r="CA22" s="213" t="n"/>
      <c r="CB22" s="196" t="inlineStr">
        <is>
          <t>市场4</t>
        </is>
      </c>
      <c r="CC22" s="497">
        <f>第十三期!$DA$68</f>
        <v/>
      </c>
      <c r="CD22" s="497">
        <f>第十三期!$DA$69</f>
        <v/>
      </c>
      <c r="CE22" s="497">
        <f>第十三期!$DA$70</f>
        <v/>
      </c>
      <c r="CF22" s="497">
        <f>第十三期!$DA$71</f>
        <v/>
      </c>
      <c r="CG22" s="396" t="n"/>
      <c r="CH22" s="498" t="n"/>
      <c r="CI22" s="502" t="inlineStr">
        <is>
          <t>市场4</t>
        </is>
      </c>
      <c r="CJ22" s="497">
        <f>第十三期!$DA$50</f>
        <v/>
      </c>
      <c r="CK22" s="497">
        <f>第十三期!$DA$51</f>
        <v/>
      </c>
      <c r="CL22" s="497">
        <f>第十三期!$DA$52</f>
        <v/>
      </c>
      <c r="CM22" s="497">
        <f>第十三期!$DA$53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第十三期!Y12</f>
        <v/>
      </c>
      <c r="BT23" s="218">
        <f>第十三期!Z12</f>
        <v/>
      </c>
      <c r="BU23" s="218">
        <f>第十三期!AA12</f>
        <v/>
      </c>
      <c r="BV23" s="218">
        <f>第十三期!AB12</f>
        <v/>
      </c>
      <c r="BW23" s="467">
        <f>第十三期!AJ37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第十三期!BV57-第十三期!BV76</f>
        <v/>
      </c>
      <c r="AJ26" s="294">
        <f>第十三期!K9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第十三期!DB50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第十三期!Y18</f>
        <v/>
      </c>
      <c r="BT26" s="218">
        <f>第十三期!AA18</f>
        <v/>
      </c>
      <c r="BU26" s="218">
        <f>第十三期!AF18</f>
        <v/>
      </c>
      <c r="BV26" s="511">
        <f>第十三期!AC18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第十三期!DB51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第十三期!DB52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第十三期!DB53</f>
        <v/>
      </c>
      <c r="BQ29" s="507" t="n"/>
      <c r="BS29" s="511">
        <f>第十三期!AH14</f>
        <v/>
      </c>
      <c r="BT29" s="511">
        <f>第十三期!AH15</f>
        <v/>
      </c>
      <c r="BU29" s="218">
        <f>第十三期!AF20</f>
        <v/>
      </c>
      <c r="BV29" s="511">
        <f>第十三期!AJ18</f>
        <v/>
      </c>
      <c r="BW29" s="218">
        <f>第十三期!AH18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INT(第十三期!DV26)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INT(第十三期!DV27)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INT(第十三期!DV28)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INT(第十三期!DV29)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第十三期!DG56*第十三期!DG50+第十三期!DG64*第十三期!Y88</f>
        <v/>
      </c>
      <c r="CD38" s="272">
        <f>第十三期!DH56*第十三期!DH50+第十三期!DH64*第十三期!Z88</f>
        <v/>
      </c>
      <c r="CE38" s="272">
        <f>第十三期!DI56*第十三期!DI50+第十三期!DI64*第十三期!AA88</f>
        <v/>
      </c>
      <c r="CF38" s="272">
        <f>第十三期!DJ56*第十三期!DJ50+第十三期!DJ64*第十三期!AB88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第十三期!DG57*第十三期!DG51+第十三期!DG65*第十三期!Y89</f>
        <v/>
      </c>
      <c r="CD39" s="272">
        <f>第十三期!DH57*第十三期!DH51+第十三期!DH65*第十三期!Z89</f>
        <v/>
      </c>
      <c r="CE39" s="272">
        <f>第十三期!DI57*第十三期!DI51+第十三期!DI65*第十三期!AA89</f>
        <v/>
      </c>
      <c r="CF39" s="272">
        <f>第十三期!DJ57*第十三期!DJ51+第十三期!DJ65*第十三期!AB89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第十三期!DG58*第十三期!DG52+第十三期!DG66*第十三期!Y90</f>
        <v/>
      </c>
      <c r="CD40" s="272">
        <f>第十三期!DH58*第十三期!DH52+第十三期!DH66*第十三期!Z90</f>
        <v/>
      </c>
      <c r="CE40" s="272">
        <f>第十三期!DI58*第十三期!DI52+第十三期!DI66*第十三期!AA90</f>
        <v/>
      </c>
      <c r="CF40" s="272">
        <f>第十三期!DJ58*第十三期!DJ52+第十三期!DJ66*第十三期!AB90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第十三期!DG59*第十三期!DG53+第十三期!DG67*第十三期!Y91</f>
        <v/>
      </c>
      <c r="CD41" s="272">
        <f>第十三期!DH59*第十三期!DH53+第十三期!DH67*第十三期!Z91</f>
        <v/>
      </c>
      <c r="CE41" s="272">
        <f>第十三期!DI59*第十三期!DI53+第十三期!DI67*第十三期!AA91</f>
        <v/>
      </c>
      <c r="CF41" s="272">
        <f>第十三期!DJ59*第十三期!DJ53+第十三期!DJ67*第十三期!AB91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第十三期!Y9*第十三期!CQ62*比赛参数!D65</f>
        <v/>
      </c>
      <c r="CR50" s="294">
        <f>第十三期!Z9*第十三期!CR62*比赛参数!E65</f>
        <v/>
      </c>
      <c r="CS50" s="294">
        <f>第十三期!AA9*第十三期!CS62*比赛参数!F65</f>
        <v/>
      </c>
      <c r="CT50" s="294">
        <f>第十三期!AB9*第十三期!CT62*比赛参数!G65</f>
        <v/>
      </c>
      <c r="CU50" s="294">
        <f>IF(第十三期!AC9&gt;0,SUM(CQ50:CT50)/第十三期!AC9,0)</f>
        <v/>
      </c>
      <c r="CW50" s="11" t="inlineStr">
        <is>
          <t>A产品</t>
        </is>
      </c>
      <c r="CX50" s="525">
        <f>IF(第十三期!$CU$50*第十三期!CQ93&gt;0,第十三期!$CU$50+第十三期!CQ68+第十三期!CQ93+第十三期!CQ74,0)</f>
        <v/>
      </c>
      <c r="CY50" s="525">
        <f>IF(第十三期!$CU$50*第十三期!CR93&gt;0,第十三期!$CU$50+第十三期!CR68+第十三期!CR93+第十三期!CR74,0)</f>
        <v/>
      </c>
      <c r="CZ50" s="525">
        <f>IF(第十三期!$CU$50*第十三期!CS93&gt;0,第十三期!$CU$50+第十三期!CS68+第十三期!CS93+第十三期!CS74,0)</f>
        <v/>
      </c>
      <c r="DA50" s="525">
        <f>IF(第十三期!$CU$50*第十三期!CT93&gt;0,第十三期!$CU$50+第十三期!CT68+第十三期!CT93+第十三期!CT74,0)</f>
        <v/>
      </c>
      <c r="DB50" s="525">
        <f>AVERAGE(CX50:DA50)</f>
        <v/>
      </c>
      <c r="DF50" s="294" t="inlineStr">
        <is>
          <t>市场1</t>
        </is>
      </c>
      <c r="DG50" s="247">
        <f>IF(第十三期!Y88&gt;0,1,0)</f>
        <v/>
      </c>
      <c r="DH50" s="247">
        <f>IF(第十三期!Z88&gt;0,1,0)</f>
        <v/>
      </c>
      <c r="DI50" s="247">
        <f>IF(第十三期!AA88&gt;0,1,0)</f>
        <v/>
      </c>
      <c r="DJ50" s="247">
        <f>IF(第十三期!AB88&gt;0,1,0)</f>
        <v/>
      </c>
      <c r="DL50" s="247" t="inlineStr">
        <is>
          <t>产品A</t>
        </is>
      </c>
      <c r="DM50" s="248">
        <f>IF(第十三期!Y9+第十三期!Z9&gt;0,1,0)</f>
        <v/>
      </c>
      <c r="DN50" s="248">
        <f>IF(第十三期!AA9+第十三期!AB9&gt;0,1,0)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第十三期!Y10*第十三期!CQ63*比赛参数!D65</f>
        <v/>
      </c>
      <c r="CR51" s="294">
        <f>第十三期!Z10*第十三期!CR63*比赛参数!E65</f>
        <v/>
      </c>
      <c r="CS51" s="294">
        <f>第十三期!AA10*第十三期!CS63*比赛参数!F65</f>
        <v/>
      </c>
      <c r="CT51" s="294">
        <f>第十三期!AB10*第十三期!CT63*比赛参数!G65</f>
        <v/>
      </c>
      <c r="CU51" s="294">
        <f>IF(第十三期!AC10&gt;0,SUM(CQ51:CT51)/第十三期!AC10,0)</f>
        <v/>
      </c>
      <c r="CW51" s="11" t="inlineStr">
        <is>
          <t>B产品</t>
        </is>
      </c>
      <c r="CX51" s="525">
        <f>IF(第十三期!$CU$51*第十三期!CQ94&gt;0,第十三期!$CU$51+第十三期!CQ69+第十三期!CQ94+第十三期!CQ75,0)</f>
        <v/>
      </c>
      <c r="CY51" s="525">
        <f>IF(第十三期!$CU$51*第十三期!CR94&gt;0,第十三期!$CU$51+第十三期!CR69+第十三期!CR94+第十三期!CR75,0)</f>
        <v/>
      </c>
      <c r="CZ51" s="525">
        <f>IF(第十三期!$CU$51*第十三期!CS94&gt;0,第十三期!$CU$51+第十三期!CS69+第十三期!CS94+第十三期!CS75,0)</f>
        <v/>
      </c>
      <c r="DA51" s="525">
        <f>IF(第十三期!$CU$51*第十三期!CT94&gt;0,第十三期!$CU$51+第十三期!CT69+第十三期!CT94+第十三期!CT75,0)</f>
        <v/>
      </c>
      <c r="DB51" s="525">
        <f>AVERAGE(CX51:DA51)</f>
        <v/>
      </c>
      <c r="DF51" s="294" t="inlineStr">
        <is>
          <t>市场2</t>
        </is>
      </c>
      <c r="DG51" s="247">
        <f>IF(第十三期!Y89&gt;0,1,0)</f>
        <v/>
      </c>
      <c r="DH51" s="247">
        <f>IF(第十三期!Z89&gt;0,1,0)</f>
        <v/>
      </c>
      <c r="DI51" s="247">
        <f>IF(第十三期!AA89&gt;0,1,0)</f>
        <v/>
      </c>
      <c r="DJ51" s="247">
        <f>IF(第十三期!AB89&gt;0,1,0)</f>
        <v/>
      </c>
      <c r="DL51" s="247" t="inlineStr">
        <is>
          <t>产品B</t>
        </is>
      </c>
      <c r="DM51" s="248">
        <f>IF(第十三期!Y10+第十三期!Z10&gt;0,1,0)</f>
        <v/>
      </c>
      <c r="DN51" s="248">
        <f>IF(第十三期!AA10+第十三期!AB10&gt;0,1,0)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第十三期!Y11*第十三期!CQ64*比赛参数!D65</f>
        <v/>
      </c>
      <c r="CR52" s="294">
        <f>第十三期!Z11*第十三期!CR64*比赛参数!E65</f>
        <v/>
      </c>
      <c r="CS52" s="294">
        <f>第十三期!AA11*第十三期!CS64*比赛参数!F65</f>
        <v/>
      </c>
      <c r="CT52" s="294">
        <f>第十三期!AB11*第十三期!CT64*比赛参数!G65</f>
        <v/>
      </c>
      <c r="CU52" s="294">
        <f>IF(第十三期!AC11&gt;0,SUM(CQ52:CT52)/第十三期!AC11,0)</f>
        <v/>
      </c>
      <c r="CW52" s="11" t="inlineStr">
        <is>
          <t>C产品</t>
        </is>
      </c>
      <c r="CX52" s="525">
        <f>IF(第十三期!$CU$52*第十三期!CQ95&gt;0,第十三期!$CU$52+第十三期!CQ70+第十三期!CQ95+第十三期!CQ76,0)</f>
        <v/>
      </c>
      <c r="CY52" s="525">
        <f>IF(第十三期!$CU$52*第十三期!CR95&gt;0,第十三期!$CU$52+第十三期!CR70+第十三期!CR95+第十三期!CR76,0)</f>
        <v/>
      </c>
      <c r="CZ52" s="525">
        <f>IF(第十三期!$CU$52*第十三期!CS95&gt;0,第十三期!$CU$52+第十三期!CS70+第十三期!CS95+第十三期!CS76,0)</f>
        <v/>
      </c>
      <c r="DA52" s="525">
        <f>IF(第十三期!$CU$52*第十三期!CT95&gt;0,第十三期!$CU$52+第十三期!CT70+第十三期!CT95+第十三期!CT76,0)</f>
        <v/>
      </c>
      <c r="DB52" s="525">
        <f>AVERAGE(CX52:DA52)</f>
        <v/>
      </c>
      <c r="DF52" s="294" t="inlineStr">
        <is>
          <t>市场3</t>
        </is>
      </c>
      <c r="DG52" s="247">
        <f>IF(第十三期!Y90&gt;0,1,0)</f>
        <v/>
      </c>
      <c r="DH52" s="247">
        <f>IF(第十三期!Z90&gt;0,1,0)</f>
        <v/>
      </c>
      <c r="DI52" s="247">
        <f>IF(第十三期!AA90&gt;0,1,0)</f>
        <v/>
      </c>
      <c r="DJ52" s="247">
        <f>IF(第十三期!AB90&gt;0,1,0)</f>
        <v/>
      </c>
      <c r="DL52" s="247" t="inlineStr">
        <is>
          <t>产品C</t>
        </is>
      </c>
      <c r="DM52" s="248">
        <f>IF(第十三期!Y11+第十三期!Z11&gt;0,1,0)</f>
        <v/>
      </c>
      <c r="DN52" s="248">
        <f>IF(第十三期!AA11+第十三期!AB11&gt;0,1,0)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第十三期!Y12*第十三期!CQ65*比赛参数!D65</f>
        <v/>
      </c>
      <c r="CR53" s="294">
        <f>第十三期!Z12*第十三期!CR65*比赛参数!E65</f>
        <v/>
      </c>
      <c r="CS53" s="294">
        <f>第十三期!AA12*第十三期!CS65*比赛参数!F65</f>
        <v/>
      </c>
      <c r="CT53" s="294">
        <f>第十三期!AB12*第十三期!CT65*比赛参数!G65</f>
        <v/>
      </c>
      <c r="CU53" s="294">
        <f>IF(第十三期!AC12&gt;0,SUM(CQ53:CT53)/第十三期!AC12,0)</f>
        <v/>
      </c>
      <c r="CW53" s="11" t="inlineStr">
        <is>
          <t>D产品</t>
        </is>
      </c>
      <c r="CX53" s="525">
        <f>IF(第十三期!$CU$53*第十三期!CQ96&gt;0,第十三期!$CU$53+第十三期!CQ71+第十三期!CQ96+第十三期!CQ77,0)</f>
        <v/>
      </c>
      <c r="CY53" s="525">
        <f>IF(第十三期!$CU$53*第十三期!CR96&gt;0,第十三期!$CU$53+第十三期!CR71+第十三期!CR96+第十三期!CR77,0)</f>
        <v/>
      </c>
      <c r="CZ53" s="525">
        <f>IF(第十三期!$CU$53*第十三期!CS96&gt;0,第十三期!$CU$53+第十三期!CS71+第十三期!CS96+第十三期!CS77,0)</f>
        <v/>
      </c>
      <c r="DA53" s="525">
        <f>IF(第十三期!$CU$53*第十三期!CT96&gt;0,第十三期!$CU$53+第十三期!CT71+第十三期!CT96+第十三期!CT77,0)</f>
        <v/>
      </c>
      <c r="DB53" s="525">
        <f>AVERAGE(CX53:DA53)</f>
        <v/>
      </c>
      <c r="DF53" s="294" t="inlineStr">
        <is>
          <t>市场4</t>
        </is>
      </c>
      <c r="DG53" s="247">
        <f>IF(第十三期!Y91&gt;0,1,0)</f>
        <v/>
      </c>
      <c r="DH53" s="247">
        <f>IF(第十三期!Z91&gt;0,1,0)</f>
        <v/>
      </c>
      <c r="DI53" s="247">
        <f>IF(第十三期!AA91&gt;0,1,0)</f>
        <v/>
      </c>
      <c r="DJ53" s="247">
        <f>IF(第十三期!AB91&gt;0,1,0)</f>
        <v/>
      </c>
      <c r="DL53" s="247" t="inlineStr">
        <is>
          <t>产品D</t>
        </is>
      </c>
      <c r="DM53" s="248">
        <f>IF(第十三期!Y12+第十三期!Z12&gt;0,1,0)</f>
        <v/>
      </c>
      <c r="DN53" s="248">
        <f>IF(第十三期!AA12+第十三期!AB12&gt;0,1,0)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第十三期!K11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第十三期!AH14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第十三期!DU26</f>
        <v/>
      </c>
      <c r="CD56" s="272">
        <f>第十三期!DU27</f>
        <v/>
      </c>
      <c r="CE56" s="272">
        <f>第十三期!DU28</f>
        <v/>
      </c>
      <c r="CF56" s="272">
        <f>第十三期!DU29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第十三期!BS7-第十三期!CX50</f>
        <v/>
      </c>
      <c r="CY56" s="525">
        <f>第十三期!BT7-第十三期!CY50</f>
        <v/>
      </c>
      <c r="CZ56" s="525">
        <f>第十三期!BU7-第十三期!CZ50</f>
        <v/>
      </c>
      <c r="DA56" s="525">
        <f>第十三期!BV7-第十三期!DA50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第十三期!DX6</f>
        <v/>
      </c>
      <c r="Z57" s="272">
        <f>第十三期!DX10</f>
        <v/>
      </c>
      <c r="AA57" s="272">
        <f>第十三期!DX14</f>
        <v/>
      </c>
      <c r="AB57" s="272">
        <f>第十三期!DX18</f>
        <v/>
      </c>
      <c r="AC57" s="234" t="n"/>
      <c r="AE57" s="64" t="inlineStr">
        <is>
          <t>市场1</t>
        </is>
      </c>
      <c r="AF57" s="272">
        <f>第十三期!DW6</f>
        <v/>
      </c>
      <c r="AG57" s="272">
        <f>第十三期!DW10</f>
        <v/>
      </c>
      <c r="AH57" s="272">
        <f>第十三期!DW14</f>
        <v/>
      </c>
      <c r="AI57" s="272">
        <f>第十三期!DW18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第十三期!AH15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第十三期!BS8-第十三期!CX51</f>
        <v/>
      </c>
      <c r="CY57" s="525">
        <f>第十三期!BT8-第十三期!CY51</f>
        <v/>
      </c>
      <c r="CZ57" s="525">
        <f>第十三期!BU8-第十三期!CZ51</f>
        <v/>
      </c>
      <c r="DA57" s="525">
        <f>第十三期!BV8-第十三期!DA51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第十三期!DX7</f>
        <v/>
      </c>
      <c r="Z58" s="272">
        <f>第十三期!DX11</f>
        <v/>
      </c>
      <c r="AA58" s="272">
        <f>第十三期!DX15</f>
        <v/>
      </c>
      <c r="AB58" s="272">
        <f>第十三期!DX19</f>
        <v/>
      </c>
      <c r="AC58" s="234" t="n"/>
      <c r="AE58" s="11" t="inlineStr">
        <is>
          <t>市场2</t>
        </is>
      </c>
      <c r="AF58" s="272">
        <f>第十三期!DW7</f>
        <v/>
      </c>
      <c r="AG58" s="272">
        <f>第十三期!DW11</f>
        <v/>
      </c>
      <c r="AH58" s="272">
        <f>第十三期!DW15</f>
        <v/>
      </c>
      <c r="AI58" s="272">
        <f>第十三期!DW19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第十三期!H5+第十三期!H4*比赛参数!F71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第十三期!BS9-第十三期!CX52</f>
        <v/>
      </c>
      <c r="CY58" s="525">
        <f>第十三期!BT9-第十三期!CY52</f>
        <v/>
      </c>
      <c r="CZ58" s="525">
        <f>第十三期!BU9-第十三期!CZ52</f>
        <v/>
      </c>
      <c r="DA58" s="525">
        <f>第十三期!BV9-第十三期!DA52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第十三期!DX8</f>
        <v/>
      </c>
      <c r="Z59" s="272">
        <f>第十三期!DX12</f>
        <v/>
      </c>
      <c r="AA59" s="272">
        <f>第十三期!DX16</f>
        <v/>
      </c>
      <c r="AB59" s="272">
        <f>第十三期!DX20</f>
        <v/>
      </c>
      <c r="AC59" s="235" t="n"/>
      <c r="AE59" s="11" t="inlineStr">
        <is>
          <t>市场3</t>
        </is>
      </c>
      <c r="AF59" s="272">
        <f>第十三期!DW8</f>
        <v/>
      </c>
      <c r="AG59" s="272">
        <f>第十三期!DW12</f>
        <v/>
      </c>
      <c r="AH59" s="272">
        <f>第十三期!DW16</f>
        <v/>
      </c>
      <c r="AI59" s="272">
        <f>第十三期!DW20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第十三期!K14*比赛参数!D71/4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第十三期!BS10-第十三期!CX53</f>
        <v/>
      </c>
      <c r="CY59" s="525">
        <f>第十三期!BT10-第十三期!CY53</f>
        <v/>
      </c>
      <c r="CZ59" s="525">
        <f>第十三期!BU10-第十三期!CZ53</f>
        <v/>
      </c>
      <c r="DA59" s="525">
        <f>第十三期!BV10-第十三期!DA53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第十三期!DX9</f>
        <v/>
      </c>
      <c r="Z60" s="272">
        <f>第十三期!DX13</f>
        <v/>
      </c>
      <c r="AA60" s="272">
        <f>第十三期!DX17</f>
        <v/>
      </c>
      <c r="AB60" s="272">
        <f>第十三期!DX21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第十三期!DW9</f>
        <v/>
      </c>
      <c r="AG60" s="272">
        <f>第十三期!DW13</f>
        <v/>
      </c>
      <c r="AH60" s="272">
        <f>第十三期!DW17</f>
        <v/>
      </c>
      <c r="AI60" s="272">
        <f>第十三期!DW21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第十三期!Y18*比赛参数!D58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第十三期!AA18*比赛参数!D62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((第十三期!K8-第十三期!AA18)*比赛参数!D65+第十三期!Y18*比赛参数!D59*比赛参数!D65)*第十三期!AH18*520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CX56/第十三期!CQ56</f>
        <v/>
      </c>
      <c r="CY62" s="525">
        <f>CY56/第十三期!CR56</f>
        <v/>
      </c>
      <c r="CZ62" s="525">
        <f>CZ56/第十三期!CS56</f>
        <v/>
      </c>
      <c r="DA62" s="525">
        <f>DA56/第十三期!CT56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第十三期!K9*比赛参数!D49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CX57/第十三期!CQ57</f>
        <v/>
      </c>
      <c r="CY63" s="525">
        <f>CY57/第十三期!CR57</f>
        <v/>
      </c>
      <c r="CZ63" s="525">
        <f>CZ57/第十三期!CS57</f>
        <v/>
      </c>
      <c r="DA63" s="525">
        <f>DA57/第十三期!CT57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第十三期!AL37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CX58/第十三期!CQ58</f>
        <v/>
      </c>
      <c r="CY64" s="525">
        <f>CY58/第十三期!CR58</f>
        <v/>
      </c>
      <c r="CZ64" s="525">
        <f>CZ58/第十三期!CS58</f>
        <v/>
      </c>
      <c r="DA64" s="525">
        <f>DA58/第十三期!CT58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0.5*第十三期!AL37+0.5*第十三期!DV23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CX59/第十三期!CQ59</f>
        <v/>
      </c>
      <c r="CY65" s="525">
        <f>CY59/第十三期!CR59</f>
        <v/>
      </c>
      <c r="CZ65" s="525">
        <f>CZ59/第十三期!CS59</f>
        <v/>
      </c>
      <c r="DA65" s="525">
        <f>DA59/第十三期!CT59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第十三期!AC18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三期!AC18&gt;=比赛参数!D33,(1-比赛参数!E33)*第十三期!AC18,0)+IF(AND(第十三期!AC18&gt;=比赛参数!D34,第十三期!AC18&lt;比赛参数!D33),(1-比赛参数!E34)*第十三期!AC18,0)+IF(AND(第十三期!AC18&gt;=比赛参数!D35,第十三期!AC18&lt;比赛参数!D34),(1-比赛参数!E35)*第十三期!AC18,0)+IF(AND(第十三期!AC18&gt;=比赛参数!D36,第十三期!AC18&lt;比赛参数!D35),(1-比赛参数!E36)*第十三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第十三期!DV6</f>
        <v/>
      </c>
      <c r="AG70" s="131">
        <f>第十三期!DV10</f>
        <v/>
      </c>
      <c r="AH70" s="131">
        <f>第十三期!DV14</f>
        <v/>
      </c>
      <c r="AI70" s="131">
        <f>第十三期!DV18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IF(第十三期!AC18&gt;0,第十三期!AC18*比赛参数!E40+比赛参数!E39,0)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第十三期!DV7</f>
        <v/>
      </c>
      <c r="AG71" s="131">
        <f>第十三期!DV11</f>
        <v/>
      </c>
      <c r="AH71" s="131">
        <f>第十三期!DV15</f>
        <v/>
      </c>
      <c r="AI71" s="131">
        <f>第十三期!DV19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(第十三期!Z13*比赛参数!E65*260+第十三期!AA13*(比赛参数!F65-比赛参数!D65)*520+第十三期!AB13*比赛参数!G65*260)*第十三期!AH18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第十三期!DV8</f>
        <v/>
      </c>
      <c r="AG72" s="131">
        <f>第十三期!DV12</f>
        <v/>
      </c>
      <c r="AH72" s="131">
        <f>第十三期!DV16</f>
        <v/>
      </c>
      <c r="AI72" s="131">
        <f>第十三期!DV20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第十三期!DM60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第十三期!DV9</f>
        <v/>
      </c>
      <c r="AG73" s="131">
        <f>第十三期!DV13</f>
        <v/>
      </c>
      <c r="AH73" s="131">
        <f>第十三期!DV17</f>
        <v/>
      </c>
      <c r="AI73" s="131">
        <f>第十三期!DV21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第十三期!AC21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第十三期!CG42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SUM(第十三期!AF80:AI80)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SUM(第十三期!AJ76:AJ79)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第十三期!CG53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第十三期!CN53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第十三期!K9*比赛参数!D30*比赛参数!F30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第十三期!CG65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第十三期!Y9*第十三期!CQ56</f>
        <v/>
      </c>
      <c r="CR80" s="294">
        <f>第十三期!Z9*第十三期!CR56</f>
        <v/>
      </c>
      <c r="CS80" s="294">
        <f>第十三期!AA9*第十三期!CS56</f>
        <v/>
      </c>
      <c r="CT80" s="294">
        <f>第十三期!AB9*第十三期!CT56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(第十三期!K10+(第十三期!AC18+第十三期!K10-第十三期!AC21))/2*比赛参数!D16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第十三期!Y10*第十三期!CQ57</f>
        <v/>
      </c>
      <c r="CR81" s="294">
        <f>第十三期!Z10*第十三期!CR57</f>
        <v/>
      </c>
      <c r="CS81" s="294">
        <f>第十三期!AA10*第十三期!CS57</f>
        <v/>
      </c>
      <c r="CT81" s="294">
        <f>第十三期!AB10*第十三期!CT57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第十三期!CG67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第十三期!Y11*第十三期!CQ58</f>
        <v/>
      </c>
      <c r="CR82" s="294">
        <f>第十三期!Z11*第十三期!CR58</f>
        <v/>
      </c>
      <c r="CS82" s="294">
        <f>第十三期!AA11*第十三期!CS58</f>
        <v/>
      </c>
      <c r="CT82" s="294">
        <f>第十三期!AB11*第十三期!CT58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第十三期!K13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第十三期!Y12*第十三期!CQ59</f>
        <v/>
      </c>
      <c r="CR83" s="294">
        <f>第十三期!Z12*第十三期!CR59</f>
        <v/>
      </c>
      <c r="CS83" s="294">
        <f>第十三期!AA12*第十三期!CS59</f>
        <v/>
      </c>
      <c r="CT83" s="294">
        <f>第十三期!AB12*第十三期!CT59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第十三期!K13*比赛参数!D70/4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第十三期!AH14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第十三期!DS33</f>
        <v/>
      </c>
      <c r="AG86" s="131">
        <f>第十三期!DW33</f>
        <v/>
      </c>
      <c r="AH86" s="131">
        <f>第十三期!EA33</f>
        <v/>
      </c>
      <c r="AI86" s="131">
        <f>第十三期!EE33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第十三期!AH14*比赛参数!D69/4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第十三期!DT33</f>
        <v/>
      </c>
      <c r="AG87" s="131">
        <f>第十三期!DX33</f>
        <v/>
      </c>
      <c r="AH87" s="131">
        <f>第十三期!EB33</f>
        <v/>
      </c>
      <c r="AI87" s="131">
        <f>第十三期!EF33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IF(第十三期!BW92&gt;0,IF((第十三期!K15+第十三期!BW92*比赛参数!D72)&gt;0,第十三期!K15+第十三期!BW92*比赛参数!D72,0))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第十三期!DU33</f>
        <v/>
      </c>
      <c r="AG88" s="131">
        <f>第十三期!DY33</f>
        <v/>
      </c>
      <c r="AH88" s="131">
        <f>第十三期!EC33</f>
        <v/>
      </c>
      <c r="AI88" s="131">
        <f>第十三期!EG33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第十三期!AF18*比赛参数!D30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第十三期!DV33</f>
        <v/>
      </c>
      <c r="AG89" s="131">
        <f>第十三期!DZ33</f>
        <v/>
      </c>
      <c r="AH89" s="131">
        <f>第十三期!ED33</f>
        <v/>
      </c>
      <c r="AI89" s="131">
        <f>第十三期!EH33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第十三期!AJ18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第十三期!AF20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第十三期!BT84</f>
        <v/>
      </c>
      <c r="BT92" s="546" t="inlineStr">
        <is>
          <t>本期成本</t>
        </is>
      </c>
      <c r="BU92" s="478">
        <f>第十三期!BU86</f>
        <v/>
      </c>
      <c r="BV92" s="547" t="inlineStr">
        <is>
          <t>本期利润</t>
        </is>
      </c>
      <c r="BW92" s="548">
        <f>第十三期!BT84-第十三期!BU86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AC9*比赛参数!D6+第十三期!DU26</f>
        <v/>
      </c>
      <c r="Z93" s="37">
        <f>AC10*比赛参数!D6+第十三期!DU27</f>
        <v/>
      </c>
      <c r="AA93" s="37">
        <f>AC11*比赛参数!D6+第十三期!DU28</f>
        <v/>
      </c>
      <c r="AB93" s="37">
        <f>AC12*比赛参数!D6+第十三期!DU29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IF(第十三期!$AC$9&gt;0,第十三期!$K$9*比赛参数!$D$30*比赛参数!$F$30*$CU$87/第十三期!$AC$9,0)</f>
        <v/>
      </c>
      <c r="CR93" s="294">
        <f>IF(第十三期!$AC$9&gt;0,第十三期!$K$9*比赛参数!$D$30*比赛参数!$F$30*$CU$87/第十三期!$AC$9,0)</f>
        <v/>
      </c>
      <c r="CS93" s="294">
        <f>IF(第十三期!$AC$9&gt;0,第十三期!$K$9*比赛参数!$D$30*比赛参数!$F$30*$CU$87/第十三期!$AC$9,0)</f>
        <v/>
      </c>
      <c r="CT93" s="294">
        <f>IF(第十三期!$AC$9&gt;0,第十三期!$K$9*比赛参数!$D$30*比赛参数!$F$30*$CU$87/第十三期!$AC$9,0)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IF(第十三期!$AC$10&gt;0,第十三期!$K$9*比赛参数!$D$30*比赛参数!$F$30*$CU$88/第十三期!$AC$10,0)</f>
        <v/>
      </c>
      <c r="CR94" s="294">
        <f>IF(第十三期!$AC$10&gt;0,第十三期!$K$9*比赛参数!$D$30*比赛参数!$F$30*$CU$88/第十三期!$AC$10,0)</f>
        <v/>
      </c>
      <c r="CS94" s="294">
        <f>IF(第十三期!$AC$10&gt;0,第十三期!$K$9*比赛参数!$D$30*比赛参数!$F$30*$CU$88/第十三期!$AC$10,0)</f>
        <v/>
      </c>
      <c r="CT94" s="294">
        <f>IF(第十三期!$AC$10&gt;0,第十三期!$K$9*比赛参数!$D$30*比赛参数!$F$30*$CU$88/第十三期!$AC$10,0)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IF(第十三期!$AC$11&gt;0,第十三期!$K$9*比赛参数!$D$30*比赛参数!$F$30*$CU$89/第十三期!$AC$11,0)</f>
        <v/>
      </c>
      <c r="CR95" s="294">
        <f>IF(第十三期!$AC$11&gt;0,第十三期!$K$9*比赛参数!$D$30*比赛参数!$F$30*$CU$89/第十三期!$AC$11,0)</f>
        <v/>
      </c>
      <c r="CS95" s="294">
        <f>IF(第十三期!$AC$11&gt;0,第十三期!$K$9*比赛参数!$D$30*比赛参数!$F$30*$CU$89/第十三期!$AC$11,0)</f>
        <v/>
      </c>
      <c r="CT95" s="294">
        <f>IF(第十三期!$AC$11&gt;0,第十三期!$K$9*比赛参数!$D$30*比赛参数!$F$30*$CU$89/第十三期!$AC$11,0)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第十三期!CX62</f>
        <v/>
      </c>
      <c r="Z96" s="486">
        <f>第十三期!CX63</f>
        <v/>
      </c>
      <c r="AA96" s="486">
        <f>第十三期!CX64</f>
        <v/>
      </c>
      <c r="AB96" s="486">
        <f>第十三期!CX65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IF(第十三期!$AC$12&gt;0,第十三期!$K$9*比赛参数!$D$30*比赛参数!$F$30*$CU$90/第十三期!$AC$12,0)</f>
        <v/>
      </c>
      <c r="CR96" s="294">
        <f>IF(第十三期!$AC$12&gt;0,第十三期!$K$9*比赛参数!$D$30*比赛参数!$F$30*$CU$90/第十三期!$AC$12,0)</f>
        <v/>
      </c>
      <c r="CS96" s="294">
        <f>IF(第十三期!$AC$12&gt;0,第十三期!$K$9*比赛参数!$D$30*比赛参数!$F$30*$CU$90/第十三期!$AC$12,0)</f>
        <v/>
      </c>
      <c r="CT96" s="294">
        <f>IF(第十三期!$AC$12&gt;0,第十三期!$K$9*比赛参数!$D$30*比赛参数!$F$30*$CU$90/第十三期!$AC$12,0)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第十三期!CY62</f>
        <v/>
      </c>
      <c r="Z97" s="486">
        <f>第十三期!CY63</f>
        <v/>
      </c>
      <c r="AA97" s="486">
        <f>第十三期!CY64</f>
        <v/>
      </c>
      <c r="AB97" s="486">
        <f>第十三期!CY65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第十三期!CZ62</f>
        <v/>
      </c>
      <c r="Z98" s="486">
        <f>第十三期!CZ63</f>
        <v/>
      </c>
      <c r="AA98" s="486">
        <f>第十三期!CZ64</f>
        <v/>
      </c>
      <c r="AB98" s="486">
        <f>第十三期!CZ65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第十三期!DA62</f>
        <v/>
      </c>
      <c r="Z99" s="486">
        <f>第十三期!DA63</f>
        <v/>
      </c>
      <c r="AA99" s="486">
        <f>第十三期!DA64</f>
        <v/>
      </c>
      <c r="AB99" s="486">
        <f>第十三期!DA65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(第十三期!#REF!-$BE$54)&lt;0</formula>
    </cfRule>
  </conditionalFormatting>
  <conditionalFormatting sqref="BF132:BF133">
    <cfRule dxfId="6" priority="26" stopIfTrue="1" type="expression">
      <formula>(第十三期!#REF!-$BF$54)&lt;0</formula>
    </cfRule>
  </conditionalFormatting>
  <conditionalFormatting sqref="BG132:BG133">
    <cfRule dxfId="6" priority="25" stopIfTrue="1" type="expression">
      <formula>(第十三期!#REF!-$BG$54)&lt;0</formula>
    </cfRule>
  </conditionalFormatting>
  <conditionalFormatting sqref="BH132:BH133">
    <cfRule dxfId="6" priority="24" stopIfTrue="1" type="expression">
      <formula>(第十三期!#REF!-$BH$54)&lt;0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9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S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第十四期!AF76</f>
        <v/>
      </c>
      <c r="BT7" s="218">
        <f>第十四期!AF77</f>
        <v/>
      </c>
      <c r="BU7" s="218">
        <f>第十四期!AF78</f>
        <v/>
      </c>
      <c r="BV7" s="218">
        <f>第十四期!AF79</f>
        <v/>
      </c>
      <c r="BW7" s="467">
        <f>第十四期!$AF$80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第十四期!$AG$76</f>
        <v/>
      </c>
      <c r="BT8" s="218">
        <f>第十四期!$AG$77</f>
        <v/>
      </c>
      <c r="BU8" s="218">
        <f>第十四期!$AG$78</f>
        <v/>
      </c>
      <c r="BV8" s="218">
        <f>第十四期!$AG$79</f>
        <v/>
      </c>
      <c r="BW8" s="467">
        <f>第十四期!$AG$80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第十四期!DB56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第十四期!$AH$76</f>
        <v/>
      </c>
      <c r="BT9" s="218">
        <f>第十四期!$AH$77</f>
        <v/>
      </c>
      <c r="BU9" s="218">
        <f>第十四期!$AH$78</f>
        <v/>
      </c>
      <c r="BV9" s="218">
        <f>第十四期!$AH$79</f>
        <v/>
      </c>
      <c r="BW9" s="467">
        <f>第十四期!$AH$80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第十四期!DB57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第十四期!$AI$76</f>
        <v/>
      </c>
      <c r="BT10" s="218">
        <f>第十四期!$AI$77</f>
        <v/>
      </c>
      <c r="BU10" s="218">
        <f>第十四期!$AI$78</f>
        <v/>
      </c>
      <c r="BV10" s="218">
        <f>第十四期!$AI$79</f>
        <v/>
      </c>
      <c r="BW10" s="467">
        <f>第十四期!$AI$80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第十四期!DB58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第十四期!$AJ$76</f>
        <v/>
      </c>
      <c r="BT11" s="467">
        <f>第十四期!$AJ$77</f>
        <v/>
      </c>
      <c r="BU11" s="467">
        <f>第十四期!$AJ$78</f>
        <v/>
      </c>
      <c r="BV11" s="467">
        <f>第十四期!$AJ$79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第十四期!DB59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第十四期!BU86</f>
        <v/>
      </c>
      <c r="AG13" s="135" t="inlineStr">
        <is>
          <t>售前现金</t>
        </is>
      </c>
      <c r="AH13" s="473">
        <f>第十四期!BV76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第十四期!BW92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第十四期!K12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第十四期!Y88</f>
        <v/>
      </c>
      <c r="BT14" s="218">
        <f>第十四期!Y89</f>
        <v/>
      </c>
      <c r="BU14" s="218">
        <f>第十四期!Y90</f>
        <v/>
      </c>
      <c r="BV14" s="218">
        <f>第十四期!Y91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AF14/(Y18+第十四期!K8-AA18)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第十四期!K16*0.5-第十四期!K14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第十四期!Z88</f>
        <v/>
      </c>
      <c r="BT15" s="218">
        <f>第十四期!Z89</f>
        <v/>
      </c>
      <c r="BU15" s="218">
        <f>第十四期!Z90</f>
        <v/>
      </c>
      <c r="BV15" s="218">
        <f>第十四期!Z91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第十四期!DM60</f>
        <v/>
      </c>
      <c r="Z16" s="92" t="inlineStr">
        <is>
          <t>生产成本</t>
        </is>
      </c>
      <c r="AA16" s="485">
        <f>AH20+Y16+第十四期!K9*比赛参数!D30*比赛参数!F30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第十四期!AA88</f>
        <v/>
      </c>
      <c r="BT16" s="218">
        <f>第十四期!AA89</f>
        <v/>
      </c>
      <c r="BU16" s="218">
        <f>第十四期!AA90</f>
        <v/>
      </c>
      <c r="BV16" s="218">
        <f>第十四期!AA91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第十四期!AB88</f>
        <v/>
      </c>
      <c r="BT17" s="218">
        <f>第十四期!AB89</f>
        <v/>
      </c>
      <c r="BU17" s="218">
        <f>第十四期!AB90</f>
        <v/>
      </c>
      <c r="BV17" s="218">
        <f>第十四期!AB91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第十四期!K8*比赛参数!D57</f>
        <v/>
      </c>
      <c r="Z19" s="104" t="inlineStr">
        <is>
          <t>Min</t>
        </is>
      </c>
      <c r="AA19" s="134">
        <f>第十四期!K8*比赛参数!D60</f>
        <v/>
      </c>
      <c r="AB19" s="104" t="inlineStr">
        <is>
          <t>Min</t>
        </is>
      </c>
      <c r="AC19" s="495">
        <f>IF((AC21-第十四期!K10)/比赛参数!D41&gt;0,(AC21-第十四期!K10)/比赛参数!D41,0)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IF((第十四期!BW92-第十四期!BS87)&gt;0,第十四期!BW92-第十四期!BS87,0)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第十四期!$CX$68</f>
        <v/>
      </c>
      <c r="CD19" s="497">
        <f>第十四期!$CX$69</f>
        <v/>
      </c>
      <c r="CE19" s="497">
        <f>第十四期!$CX$70</f>
        <v/>
      </c>
      <c r="CF19" s="497">
        <f>第十四期!$CX$71</f>
        <v/>
      </c>
      <c r="CG19" s="396" t="n"/>
      <c r="CH19" s="498" t="n"/>
      <c r="CI19" s="499" t="inlineStr">
        <is>
          <t>市场1</t>
        </is>
      </c>
      <c r="CJ19" s="497">
        <f>第十四期!$CX$50</f>
        <v/>
      </c>
      <c r="CK19" s="497">
        <f>第十四期!$CX$51</f>
        <v/>
      </c>
      <c r="CL19" s="497">
        <f>第十四期!$CX$52</f>
        <v/>
      </c>
      <c r="CM19" s="497">
        <f>第十四期!$CX$53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第十四期!K8+第十四期!Y18*比赛参数!D59-第十四期!AA18</f>
        <v/>
      </c>
      <c r="Z20" s="148" t="inlineStr">
        <is>
          <t>现有机器数</t>
        </is>
      </c>
      <c r="AA20" s="272">
        <f>第十四期!K9</f>
        <v/>
      </c>
      <c r="AB20" s="148" t="inlineStr">
        <is>
          <t>可用原材料</t>
        </is>
      </c>
      <c r="AC20" s="484">
        <f>AC18*比赛参数!D41+第十四期!K10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第十四期!BS62+第十四期!BS71</f>
        <v/>
      </c>
      <c r="AI20" s="73" t="inlineStr">
        <is>
          <t>期末现金</t>
        </is>
      </c>
      <c r="AJ20" s="484">
        <f>第十四期!BV90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第十四期!Y9</f>
        <v/>
      </c>
      <c r="BT20" s="218">
        <f>第十四期!Z9</f>
        <v/>
      </c>
      <c r="BU20" s="218">
        <f>第十四期!AA9</f>
        <v/>
      </c>
      <c r="BV20" s="218">
        <f>第十四期!AB9</f>
        <v/>
      </c>
      <c r="BW20" s="467">
        <f>第十四期!AJ34</f>
        <v/>
      </c>
      <c r="BX20" s="215" t="n"/>
      <c r="CA20" s="213" t="n"/>
      <c r="CB20" s="196" t="inlineStr">
        <is>
          <t>市场2</t>
        </is>
      </c>
      <c r="CC20" s="497">
        <f>第十四期!$CY$68</f>
        <v/>
      </c>
      <c r="CD20" s="497">
        <f>第十四期!$CY$69</f>
        <v/>
      </c>
      <c r="CE20" s="497">
        <f>第十四期!$CY$70</f>
        <v/>
      </c>
      <c r="CF20" s="497">
        <f>第十四期!$CY$71</f>
        <v/>
      </c>
      <c r="CG20" s="396" t="n"/>
      <c r="CH20" s="498" t="n"/>
      <c r="CI20" s="502" t="inlineStr">
        <is>
          <t>市场2</t>
        </is>
      </c>
      <c r="CJ20" s="497">
        <f>第十四期!$CY$50</f>
        <v/>
      </c>
      <c r="CK20" s="497">
        <f>第十四期!$CY$51</f>
        <v/>
      </c>
      <c r="CL20" s="497">
        <f>第十四期!$CY$52</f>
        <v/>
      </c>
      <c r="CM20" s="497">
        <f>第十四期!$CY$53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第十四期!Y10</f>
        <v/>
      </c>
      <c r="BT21" s="218">
        <f>第十四期!Z10</f>
        <v/>
      </c>
      <c r="BU21" s="218">
        <f>第十四期!AA10</f>
        <v/>
      </c>
      <c r="BV21" s="218">
        <f>第十四期!AB10</f>
        <v/>
      </c>
      <c r="BW21" s="467">
        <f>第十四期!AJ35</f>
        <v/>
      </c>
      <c r="BX21" s="215" t="n"/>
      <c r="CA21" s="213" t="n"/>
      <c r="CB21" s="196" t="inlineStr">
        <is>
          <t>市场3</t>
        </is>
      </c>
      <c r="CC21" s="497">
        <f>第十四期!$CZ$68</f>
        <v/>
      </c>
      <c r="CD21" s="497">
        <f>第十四期!$CZ$69</f>
        <v/>
      </c>
      <c r="CE21" s="497">
        <f>第十四期!$CZ$70</f>
        <v/>
      </c>
      <c r="CF21" s="497">
        <f>第十四期!$CZ$71</f>
        <v/>
      </c>
      <c r="CG21" s="396" t="n"/>
      <c r="CH21" s="498" t="n"/>
      <c r="CI21" s="502" t="inlineStr">
        <is>
          <t>市场3</t>
        </is>
      </c>
      <c r="CJ21" s="497">
        <f>第十四期!$CZ$50</f>
        <v/>
      </c>
      <c r="CK21" s="497">
        <f>第十四期!$CZ$51</f>
        <v/>
      </c>
      <c r="CL21" s="497">
        <f>第十四期!$CZ$52</f>
        <v/>
      </c>
      <c r="CM21" s="497">
        <f>第十四期!$CZ$53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第十四期!Y11</f>
        <v/>
      </c>
      <c r="BT22" s="218">
        <f>第十四期!Z11</f>
        <v/>
      </c>
      <c r="BU22" s="218">
        <f>第十四期!AA11</f>
        <v/>
      </c>
      <c r="BV22" s="218">
        <f>第十四期!AB11</f>
        <v/>
      </c>
      <c r="BW22" s="467">
        <f>第十四期!AJ36</f>
        <v/>
      </c>
      <c r="BX22" s="215" t="n"/>
      <c r="CA22" s="213" t="n"/>
      <c r="CB22" s="196" t="inlineStr">
        <is>
          <t>市场4</t>
        </is>
      </c>
      <c r="CC22" s="497">
        <f>第十四期!$DA$68</f>
        <v/>
      </c>
      <c r="CD22" s="497">
        <f>第十四期!$DA$69</f>
        <v/>
      </c>
      <c r="CE22" s="497">
        <f>第十四期!$DA$70</f>
        <v/>
      </c>
      <c r="CF22" s="497">
        <f>第十四期!$DA$71</f>
        <v/>
      </c>
      <c r="CG22" s="396" t="n"/>
      <c r="CH22" s="498" t="n"/>
      <c r="CI22" s="502" t="inlineStr">
        <is>
          <t>市场4</t>
        </is>
      </c>
      <c r="CJ22" s="497">
        <f>第十四期!$DA$50</f>
        <v/>
      </c>
      <c r="CK22" s="497">
        <f>第十四期!$DA$51</f>
        <v/>
      </c>
      <c r="CL22" s="497">
        <f>第十四期!$DA$52</f>
        <v/>
      </c>
      <c r="CM22" s="497">
        <f>第十四期!$DA$53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第十四期!Y12</f>
        <v/>
      </c>
      <c r="BT23" s="218">
        <f>第十四期!Z12</f>
        <v/>
      </c>
      <c r="BU23" s="218">
        <f>第十四期!AA12</f>
        <v/>
      </c>
      <c r="BV23" s="218">
        <f>第十四期!AB12</f>
        <v/>
      </c>
      <c r="BW23" s="467">
        <f>第十四期!AJ37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第十四期!BV57-第十四期!BV76</f>
        <v/>
      </c>
      <c r="AJ26" s="294">
        <f>第十四期!K9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第十四期!DB50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第十四期!Y18</f>
        <v/>
      </c>
      <c r="BT26" s="218">
        <f>第十四期!AA18</f>
        <v/>
      </c>
      <c r="BU26" s="218">
        <f>第十四期!AF18</f>
        <v/>
      </c>
      <c r="BV26" s="511">
        <f>第十四期!AC18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第十四期!DB51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第十四期!DB52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第十四期!DB53</f>
        <v/>
      </c>
      <c r="BQ29" s="507" t="n"/>
      <c r="BS29" s="511">
        <f>第十四期!AH14</f>
        <v/>
      </c>
      <c r="BT29" s="511">
        <f>第十四期!AH15</f>
        <v/>
      </c>
      <c r="BU29" s="218">
        <f>第十四期!AF20</f>
        <v/>
      </c>
      <c r="BV29" s="511">
        <f>第十四期!AJ18</f>
        <v/>
      </c>
      <c r="BW29" s="218">
        <f>第十四期!AH18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INT(第十四期!DV26)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INT(第十四期!DV27)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INT(第十四期!DV28)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INT(第十四期!DV29)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第十四期!DG56*第十四期!DG50+第十四期!DG64*第十四期!Y88</f>
        <v/>
      </c>
      <c r="CD38" s="272">
        <f>第十四期!DH56*第十四期!DH50+第十四期!DH64*第十四期!Z88</f>
        <v/>
      </c>
      <c r="CE38" s="272">
        <f>第十四期!DI56*第十四期!DI50+第十四期!DI64*第十四期!AA88</f>
        <v/>
      </c>
      <c r="CF38" s="272">
        <f>第十四期!DJ56*第十四期!DJ50+第十四期!DJ64*第十四期!AB88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第十四期!DG57*第十四期!DG51+第十四期!DG65*第十四期!Y89</f>
        <v/>
      </c>
      <c r="CD39" s="272">
        <f>第十四期!DH57*第十四期!DH51+第十四期!DH65*第十四期!Z89</f>
        <v/>
      </c>
      <c r="CE39" s="272">
        <f>第十四期!DI57*第十四期!DI51+第十四期!DI65*第十四期!AA89</f>
        <v/>
      </c>
      <c r="CF39" s="272">
        <f>第十四期!DJ57*第十四期!DJ51+第十四期!DJ65*第十四期!AB89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第十四期!DG58*第十四期!DG52+第十四期!DG66*第十四期!Y90</f>
        <v/>
      </c>
      <c r="CD40" s="272">
        <f>第十四期!DH58*第十四期!DH52+第十四期!DH66*第十四期!Z90</f>
        <v/>
      </c>
      <c r="CE40" s="272">
        <f>第十四期!DI58*第十四期!DI52+第十四期!DI66*第十四期!AA90</f>
        <v/>
      </c>
      <c r="CF40" s="272">
        <f>第十四期!DJ58*第十四期!DJ52+第十四期!DJ66*第十四期!AB90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第十四期!DG59*第十四期!DG53+第十四期!DG67*第十四期!Y91</f>
        <v/>
      </c>
      <c r="CD41" s="272">
        <f>第十四期!DH59*第十四期!DH53+第十四期!DH67*第十四期!Z91</f>
        <v/>
      </c>
      <c r="CE41" s="272">
        <f>第十四期!DI59*第十四期!DI53+第十四期!DI67*第十四期!AA91</f>
        <v/>
      </c>
      <c r="CF41" s="272">
        <f>第十四期!DJ59*第十四期!DJ53+第十四期!DJ67*第十四期!AB91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第十四期!Y9*第十四期!CQ62*比赛参数!D65</f>
        <v/>
      </c>
      <c r="CR50" s="294">
        <f>第十四期!Z9*第十四期!CR62*比赛参数!E65</f>
        <v/>
      </c>
      <c r="CS50" s="294">
        <f>第十四期!AA9*第十四期!CS62*比赛参数!F65</f>
        <v/>
      </c>
      <c r="CT50" s="294">
        <f>第十四期!AB9*第十四期!CT62*比赛参数!G65</f>
        <v/>
      </c>
      <c r="CU50" s="294">
        <f>IF(第十四期!AC9&gt;0,SUM(CQ50:CT50)/第十四期!AC9,0)</f>
        <v/>
      </c>
      <c r="CW50" s="11" t="inlineStr">
        <is>
          <t>A产品</t>
        </is>
      </c>
      <c r="CX50" s="525">
        <f>IF(第十四期!$CU$50*第十四期!CQ93&gt;0,第十四期!$CU$50+第十四期!CQ68+第十四期!CQ93+第十四期!CQ74,0)</f>
        <v/>
      </c>
      <c r="CY50" s="525">
        <f>IF(第十四期!$CU$50*第十四期!CR93&gt;0,第十四期!$CU$50+第十四期!CR68+第十四期!CR93+第十四期!CR74,0)</f>
        <v/>
      </c>
      <c r="CZ50" s="525">
        <f>IF(第十四期!$CU$50*第十四期!CS93&gt;0,第十四期!$CU$50+第十四期!CS68+第十四期!CS93+第十四期!CS74,0)</f>
        <v/>
      </c>
      <c r="DA50" s="525">
        <f>IF(第十四期!$CU$50*第十四期!CT93&gt;0,第十四期!$CU$50+第十四期!CT68+第十四期!CT93+第十四期!CT74,0)</f>
        <v/>
      </c>
      <c r="DB50" s="525">
        <f>AVERAGE(CX50:DA50)</f>
        <v/>
      </c>
      <c r="DF50" s="294" t="inlineStr">
        <is>
          <t>市场1</t>
        </is>
      </c>
      <c r="DG50" s="247">
        <f>IF(第十四期!Y88&gt;0,1,0)</f>
        <v/>
      </c>
      <c r="DH50" s="247">
        <f>IF(第十四期!Z88&gt;0,1,0)</f>
        <v/>
      </c>
      <c r="DI50" s="247">
        <f>IF(第十四期!AA88&gt;0,1,0)</f>
        <v/>
      </c>
      <c r="DJ50" s="247">
        <f>IF(第十四期!AB88&gt;0,1,0)</f>
        <v/>
      </c>
      <c r="DL50" s="247" t="inlineStr">
        <is>
          <t>产品A</t>
        </is>
      </c>
      <c r="DM50" s="248">
        <f>IF(第十四期!Y9+第十四期!Z9&gt;0,1,0)</f>
        <v/>
      </c>
      <c r="DN50" s="248">
        <f>IF(第十四期!AA9+第十四期!AB9&gt;0,1,0)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第十四期!Y10*第十四期!CQ63*比赛参数!D65</f>
        <v/>
      </c>
      <c r="CR51" s="294">
        <f>第十四期!Z10*第十四期!CR63*比赛参数!E65</f>
        <v/>
      </c>
      <c r="CS51" s="294">
        <f>第十四期!AA10*第十四期!CS63*比赛参数!F65</f>
        <v/>
      </c>
      <c r="CT51" s="294">
        <f>第十四期!AB10*第十四期!CT63*比赛参数!G65</f>
        <v/>
      </c>
      <c r="CU51" s="294">
        <f>IF(第十四期!AC10&gt;0,SUM(CQ51:CT51)/第十四期!AC10,0)</f>
        <v/>
      </c>
      <c r="CW51" s="11" t="inlineStr">
        <is>
          <t>B产品</t>
        </is>
      </c>
      <c r="CX51" s="525">
        <f>IF(第十四期!$CU$51*第十四期!CQ94&gt;0,第十四期!$CU$51+第十四期!CQ69+第十四期!CQ94+第十四期!CQ75,0)</f>
        <v/>
      </c>
      <c r="CY51" s="525">
        <f>IF(第十四期!$CU$51*第十四期!CR94&gt;0,第十四期!$CU$51+第十四期!CR69+第十四期!CR94+第十四期!CR75,0)</f>
        <v/>
      </c>
      <c r="CZ51" s="525">
        <f>IF(第十四期!$CU$51*第十四期!CS94&gt;0,第十四期!$CU$51+第十四期!CS69+第十四期!CS94+第十四期!CS75,0)</f>
        <v/>
      </c>
      <c r="DA51" s="525">
        <f>IF(第十四期!$CU$51*第十四期!CT94&gt;0,第十四期!$CU$51+第十四期!CT69+第十四期!CT94+第十四期!CT75,0)</f>
        <v/>
      </c>
      <c r="DB51" s="525">
        <f>AVERAGE(CX51:DA51)</f>
        <v/>
      </c>
      <c r="DF51" s="294" t="inlineStr">
        <is>
          <t>市场2</t>
        </is>
      </c>
      <c r="DG51" s="247">
        <f>IF(第十四期!Y89&gt;0,1,0)</f>
        <v/>
      </c>
      <c r="DH51" s="247">
        <f>IF(第十四期!Z89&gt;0,1,0)</f>
        <v/>
      </c>
      <c r="DI51" s="247">
        <f>IF(第十四期!AA89&gt;0,1,0)</f>
        <v/>
      </c>
      <c r="DJ51" s="247">
        <f>IF(第十四期!AB89&gt;0,1,0)</f>
        <v/>
      </c>
      <c r="DL51" s="247" t="inlineStr">
        <is>
          <t>产品B</t>
        </is>
      </c>
      <c r="DM51" s="248">
        <f>IF(第十四期!Y10+第十四期!Z10&gt;0,1,0)</f>
        <v/>
      </c>
      <c r="DN51" s="248">
        <f>IF(第十四期!AA10+第十四期!AB10&gt;0,1,0)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第十四期!Y11*第十四期!CQ64*比赛参数!D65</f>
        <v/>
      </c>
      <c r="CR52" s="294">
        <f>第十四期!Z11*第十四期!CR64*比赛参数!E65</f>
        <v/>
      </c>
      <c r="CS52" s="294">
        <f>第十四期!AA11*第十四期!CS64*比赛参数!F65</f>
        <v/>
      </c>
      <c r="CT52" s="294">
        <f>第十四期!AB11*第十四期!CT64*比赛参数!G65</f>
        <v/>
      </c>
      <c r="CU52" s="294">
        <f>IF(第十四期!AC11&gt;0,SUM(CQ52:CT52)/第十四期!AC11,0)</f>
        <v/>
      </c>
      <c r="CW52" s="11" t="inlineStr">
        <is>
          <t>C产品</t>
        </is>
      </c>
      <c r="CX52" s="525">
        <f>IF(第十四期!$CU$52*第十四期!CQ95&gt;0,第十四期!$CU$52+第十四期!CQ70+第十四期!CQ95+第十四期!CQ76,0)</f>
        <v/>
      </c>
      <c r="CY52" s="525">
        <f>IF(第十四期!$CU$52*第十四期!CR95&gt;0,第十四期!$CU$52+第十四期!CR70+第十四期!CR95+第十四期!CR76,0)</f>
        <v/>
      </c>
      <c r="CZ52" s="525">
        <f>IF(第十四期!$CU$52*第十四期!CS95&gt;0,第十四期!$CU$52+第十四期!CS70+第十四期!CS95+第十四期!CS76,0)</f>
        <v/>
      </c>
      <c r="DA52" s="525">
        <f>IF(第十四期!$CU$52*第十四期!CT95&gt;0,第十四期!$CU$52+第十四期!CT70+第十四期!CT95+第十四期!CT76,0)</f>
        <v/>
      </c>
      <c r="DB52" s="525">
        <f>AVERAGE(CX52:DA52)</f>
        <v/>
      </c>
      <c r="DF52" s="294" t="inlineStr">
        <is>
          <t>市场3</t>
        </is>
      </c>
      <c r="DG52" s="247">
        <f>IF(第十四期!Y90&gt;0,1,0)</f>
        <v/>
      </c>
      <c r="DH52" s="247">
        <f>IF(第十四期!Z90&gt;0,1,0)</f>
        <v/>
      </c>
      <c r="DI52" s="247">
        <f>IF(第十四期!AA90&gt;0,1,0)</f>
        <v/>
      </c>
      <c r="DJ52" s="247">
        <f>IF(第十四期!AB90&gt;0,1,0)</f>
        <v/>
      </c>
      <c r="DL52" s="247" t="inlineStr">
        <is>
          <t>产品C</t>
        </is>
      </c>
      <c r="DM52" s="248">
        <f>IF(第十四期!Y11+第十四期!Z11&gt;0,1,0)</f>
        <v/>
      </c>
      <c r="DN52" s="248">
        <f>IF(第十四期!AA11+第十四期!AB11&gt;0,1,0)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第十四期!Y12*第十四期!CQ65*比赛参数!D65</f>
        <v/>
      </c>
      <c r="CR53" s="294">
        <f>第十四期!Z12*第十四期!CR65*比赛参数!E65</f>
        <v/>
      </c>
      <c r="CS53" s="294">
        <f>第十四期!AA12*第十四期!CS65*比赛参数!F65</f>
        <v/>
      </c>
      <c r="CT53" s="294">
        <f>第十四期!AB12*第十四期!CT65*比赛参数!G65</f>
        <v/>
      </c>
      <c r="CU53" s="294">
        <f>IF(第十四期!AC12&gt;0,SUM(CQ53:CT53)/第十四期!AC12,0)</f>
        <v/>
      </c>
      <c r="CW53" s="11" t="inlineStr">
        <is>
          <t>D产品</t>
        </is>
      </c>
      <c r="CX53" s="525">
        <f>IF(第十四期!$CU$53*第十四期!CQ96&gt;0,第十四期!$CU$53+第十四期!CQ71+第十四期!CQ96+第十四期!CQ77,0)</f>
        <v/>
      </c>
      <c r="CY53" s="525">
        <f>IF(第十四期!$CU$53*第十四期!CR96&gt;0,第十四期!$CU$53+第十四期!CR71+第十四期!CR96+第十四期!CR77,0)</f>
        <v/>
      </c>
      <c r="CZ53" s="525">
        <f>IF(第十四期!$CU$53*第十四期!CS96&gt;0,第十四期!$CU$53+第十四期!CS71+第十四期!CS96+第十四期!CS77,0)</f>
        <v/>
      </c>
      <c r="DA53" s="525">
        <f>IF(第十四期!$CU$53*第十四期!CT96&gt;0,第十四期!$CU$53+第十四期!CT71+第十四期!CT96+第十四期!CT77,0)</f>
        <v/>
      </c>
      <c r="DB53" s="525">
        <f>AVERAGE(CX53:DA53)</f>
        <v/>
      </c>
      <c r="DF53" s="294" t="inlineStr">
        <is>
          <t>市场4</t>
        </is>
      </c>
      <c r="DG53" s="247">
        <f>IF(第十四期!Y91&gt;0,1,0)</f>
        <v/>
      </c>
      <c r="DH53" s="247">
        <f>IF(第十四期!Z91&gt;0,1,0)</f>
        <v/>
      </c>
      <c r="DI53" s="247">
        <f>IF(第十四期!AA91&gt;0,1,0)</f>
        <v/>
      </c>
      <c r="DJ53" s="247">
        <f>IF(第十四期!AB91&gt;0,1,0)</f>
        <v/>
      </c>
      <c r="DL53" s="247" t="inlineStr">
        <is>
          <t>产品D</t>
        </is>
      </c>
      <c r="DM53" s="248">
        <f>IF(第十四期!Y12+第十四期!Z12&gt;0,1,0)</f>
        <v/>
      </c>
      <c r="DN53" s="248">
        <f>IF(第十四期!AA12+第十四期!AB12&gt;0,1,0)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第十四期!K11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第十四期!AH14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第十四期!DU26</f>
        <v/>
      </c>
      <c r="CD56" s="272">
        <f>第十四期!DU27</f>
        <v/>
      </c>
      <c r="CE56" s="272">
        <f>第十四期!DU28</f>
        <v/>
      </c>
      <c r="CF56" s="272">
        <f>第十四期!DU29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第十四期!BS7-第十四期!CX50</f>
        <v/>
      </c>
      <c r="CY56" s="525">
        <f>第十四期!BT7-第十四期!CY50</f>
        <v/>
      </c>
      <c r="CZ56" s="525">
        <f>第十四期!BU7-第十四期!CZ50</f>
        <v/>
      </c>
      <c r="DA56" s="525">
        <f>第十四期!BV7-第十四期!DA50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第十四期!DX6</f>
        <v/>
      </c>
      <c r="Z57" s="272">
        <f>第十四期!DX10</f>
        <v/>
      </c>
      <c r="AA57" s="272">
        <f>第十四期!DX14</f>
        <v/>
      </c>
      <c r="AB57" s="272">
        <f>第十四期!DX18</f>
        <v/>
      </c>
      <c r="AC57" s="234" t="n"/>
      <c r="AE57" s="64" t="inlineStr">
        <is>
          <t>市场1</t>
        </is>
      </c>
      <c r="AF57" s="272">
        <f>第十四期!DW6</f>
        <v/>
      </c>
      <c r="AG57" s="272">
        <f>第十四期!DW10</f>
        <v/>
      </c>
      <c r="AH57" s="272">
        <f>第十四期!DW14</f>
        <v/>
      </c>
      <c r="AI57" s="272">
        <f>第十四期!DW18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第十四期!AH15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第十四期!BS8-第十四期!CX51</f>
        <v/>
      </c>
      <c r="CY57" s="525">
        <f>第十四期!BT8-第十四期!CY51</f>
        <v/>
      </c>
      <c r="CZ57" s="525">
        <f>第十四期!BU8-第十四期!CZ51</f>
        <v/>
      </c>
      <c r="DA57" s="525">
        <f>第十四期!BV8-第十四期!DA51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第十四期!DX7</f>
        <v/>
      </c>
      <c r="Z58" s="272">
        <f>第十四期!DX11</f>
        <v/>
      </c>
      <c r="AA58" s="272">
        <f>第十四期!DX15</f>
        <v/>
      </c>
      <c r="AB58" s="272">
        <f>第十四期!DX19</f>
        <v/>
      </c>
      <c r="AC58" s="234" t="n"/>
      <c r="AE58" s="11" t="inlineStr">
        <is>
          <t>市场2</t>
        </is>
      </c>
      <c r="AF58" s="272">
        <f>第十四期!DW7</f>
        <v/>
      </c>
      <c r="AG58" s="272">
        <f>第十四期!DW11</f>
        <v/>
      </c>
      <c r="AH58" s="272">
        <f>第十四期!DW15</f>
        <v/>
      </c>
      <c r="AI58" s="272">
        <f>第十四期!DW19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第十四期!H5+第十四期!H4*比赛参数!F71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第十四期!BS9-第十四期!CX52</f>
        <v/>
      </c>
      <c r="CY58" s="525">
        <f>第十四期!BT9-第十四期!CY52</f>
        <v/>
      </c>
      <c r="CZ58" s="525">
        <f>第十四期!BU9-第十四期!CZ52</f>
        <v/>
      </c>
      <c r="DA58" s="525">
        <f>第十四期!BV9-第十四期!DA52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第十四期!DX8</f>
        <v/>
      </c>
      <c r="Z59" s="272">
        <f>第十四期!DX12</f>
        <v/>
      </c>
      <c r="AA59" s="272">
        <f>第十四期!DX16</f>
        <v/>
      </c>
      <c r="AB59" s="272">
        <f>第十四期!DX20</f>
        <v/>
      </c>
      <c r="AC59" s="235" t="n"/>
      <c r="AE59" s="11" t="inlineStr">
        <is>
          <t>市场3</t>
        </is>
      </c>
      <c r="AF59" s="272">
        <f>第十四期!DW8</f>
        <v/>
      </c>
      <c r="AG59" s="272">
        <f>第十四期!DW12</f>
        <v/>
      </c>
      <c r="AH59" s="272">
        <f>第十四期!DW16</f>
        <v/>
      </c>
      <c r="AI59" s="272">
        <f>第十四期!DW20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第十四期!K14*比赛参数!D71/4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第十四期!BS10-第十四期!CX53</f>
        <v/>
      </c>
      <c r="CY59" s="525">
        <f>第十四期!BT10-第十四期!CY53</f>
        <v/>
      </c>
      <c r="CZ59" s="525">
        <f>第十四期!BU10-第十四期!CZ53</f>
        <v/>
      </c>
      <c r="DA59" s="525">
        <f>第十四期!BV10-第十四期!DA53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第十四期!DX9</f>
        <v/>
      </c>
      <c r="Z60" s="272">
        <f>第十四期!DX13</f>
        <v/>
      </c>
      <c r="AA60" s="272">
        <f>第十四期!DX17</f>
        <v/>
      </c>
      <c r="AB60" s="272">
        <f>第十四期!DX21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第十四期!DW9</f>
        <v/>
      </c>
      <c r="AG60" s="272">
        <f>第十四期!DW13</f>
        <v/>
      </c>
      <c r="AH60" s="272">
        <f>第十四期!DW17</f>
        <v/>
      </c>
      <c r="AI60" s="272">
        <f>第十四期!DW21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第十四期!Y18*比赛参数!D58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第十四期!AA18*比赛参数!D62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((第十四期!K8-第十四期!AA18)*比赛参数!D65+第十四期!Y18*比赛参数!D59*比赛参数!D65)*第十四期!AH18*520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CX56/第十四期!CQ56</f>
        <v/>
      </c>
      <c r="CY62" s="525">
        <f>CY56/第十四期!CR56</f>
        <v/>
      </c>
      <c r="CZ62" s="525">
        <f>CZ56/第十四期!CS56</f>
        <v/>
      </c>
      <c r="DA62" s="525">
        <f>DA56/第十四期!CT56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第十四期!K9*比赛参数!D49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CX57/第十四期!CQ57</f>
        <v/>
      </c>
      <c r="CY63" s="525">
        <f>CY57/第十四期!CR57</f>
        <v/>
      </c>
      <c r="CZ63" s="525">
        <f>CZ57/第十四期!CS57</f>
        <v/>
      </c>
      <c r="DA63" s="525">
        <f>DA57/第十四期!CT57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第十四期!AL37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CX58/第十四期!CQ58</f>
        <v/>
      </c>
      <c r="CY64" s="525">
        <f>CY58/第十四期!CR58</f>
        <v/>
      </c>
      <c r="CZ64" s="525">
        <f>CZ58/第十四期!CS58</f>
        <v/>
      </c>
      <c r="DA64" s="525">
        <f>DA58/第十四期!CT58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0.5*第十四期!AL37+0.5*第十四期!DV23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CX59/第十四期!CQ59</f>
        <v/>
      </c>
      <c r="CY65" s="525">
        <f>CY59/第十四期!CR59</f>
        <v/>
      </c>
      <c r="CZ65" s="525">
        <f>CZ59/第十四期!CS59</f>
        <v/>
      </c>
      <c r="DA65" s="525">
        <f>DA59/第十四期!CT59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第十四期!AC18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四期!AC18&gt;=比赛参数!D33,(1-比赛参数!E33)*第十四期!AC18,0)+IF(AND(第十四期!AC18&gt;=比赛参数!D34,第十四期!AC18&lt;比赛参数!D33),(1-比赛参数!E34)*第十四期!AC18,0)+IF(AND(第十四期!AC18&gt;=比赛参数!D35,第十四期!AC18&lt;比赛参数!D34),(1-比赛参数!E35)*第十四期!AC18,0)+IF(AND(第十四期!AC18&gt;=比赛参数!D36,第十四期!AC18&lt;比赛参数!D35),(1-比赛参数!E36)*第十四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第十四期!DV6</f>
        <v/>
      </c>
      <c r="AG70" s="131">
        <f>第十四期!DV10</f>
        <v/>
      </c>
      <c r="AH70" s="131">
        <f>第十四期!DV14</f>
        <v/>
      </c>
      <c r="AI70" s="131">
        <f>第十四期!DV18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IF(第十四期!AC18&gt;0,第十四期!AC18*比赛参数!E40+比赛参数!E39,0)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第十四期!DV7</f>
        <v/>
      </c>
      <c r="AG71" s="131">
        <f>第十四期!DV11</f>
        <v/>
      </c>
      <c r="AH71" s="131">
        <f>第十四期!DV15</f>
        <v/>
      </c>
      <c r="AI71" s="131">
        <f>第十四期!DV19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(第十四期!Z13*比赛参数!E65*260+第十四期!AA13*(比赛参数!F65-比赛参数!D65)*520+第十四期!AB13*比赛参数!G65*260)*第十四期!AH18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第十四期!DV8</f>
        <v/>
      </c>
      <c r="AG72" s="131">
        <f>第十四期!DV12</f>
        <v/>
      </c>
      <c r="AH72" s="131">
        <f>第十四期!DV16</f>
        <v/>
      </c>
      <c r="AI72" s="131">
        <f>第十四期!DV20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第十四期!DM60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第十四期!DV9</f>
        <v/>
      </c>
      <c r="AG73" s="131">
        <f>第十四期!DV13</f>
        <v/>
      </c>
      <c r="AH73" s="131">
        <f>第十四期!DV17</f>
        <v/>
      </c>
      <c r="AI73" s="131">
        <f>第十四期!DV21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第十四期!AC21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第十四期!CG42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SUM(第十四期!AF80:AI80)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SUM(第十四期!AJ76:AJ79)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第十四期!CG53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第十四期!CN53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第十四期!K9*比赛参数!D30*比赛参数!F30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第十四期!CG65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第十四期!Y9*第十四期!CQ56</f>
        <v/>
      </c>
      <c r="CR80" s="294">
        <f>第十四期!Z9*第十四期!CR56</f>
        <v/>
      </c>
      <c r="CS80" s="294">
        <f>第十四期!AA9*第十四期!CS56</f>
        <v/>
      </c>
      <c r="CT80" s="294">
        <f>第十四期!AB9*第十四期!CT56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(第十四期!K10+(第十四期!AC18+第十四期!K10-第十四期!AC21))/2*比赛参数!D16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第十四期!Y10*第十四期!CQ57</f>
        <v/>
      </c>
      <c r="CR81" s="294">
        <f>第十四期!Z10*第十四期!CR57</f>
        <v/>
      </c>
      <c r="CS81" s="294">
        <f>第十四期!AA10*第十四期!CS57</f>
        <v/>
      </c>
      <c r="CT81" s="294">
        <f>第十四期!AB10*第十四期!CT57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第十四期!CG67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第十四期!Y11*第十四期!CQ58</f>
        <v/>
      </c>
      <c r="CR82" s="294">
        <f>第十四期!Z11*第十四期!CR58</f>
        <v/>
      </c>
      <c r="CS82" s="294">
        <f>第十四期!AA11*第十四期!CS58</f>
        <v/>
      </c>
      <c r="CT82" s="294">
        <f>第十四期!AB11*第十四期!CT58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第十四期!K13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第十四期!Y12*第十四期!CQ59</f>
        <v/>
      </c>
      <c r="CR83" s="294">
        <f>第十四期!Z12*第十四期!CR59</f>
        <v/>
      </c>
      <c r="CS83" s="294">
        <f>第十四期!AA12*第十四期!CS59</f>
        <v/>
      </c>
      <c r="CT83" s="294">
        <f>第十四期!AB12*第十四期!CT59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第十四期!K13*比赛参数!D70/4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第十四期!AH14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第十四期!DS33</f>
        <v/>
      </c>
      <c r="AG86" s="131">
        <f>第十四期!DW33</f>
        <v/>
      </c>
      <c r="AH86" s="131">
        <f>第十四期!EA33</f>
        <v/>
      </c>
      <c r="AI86" s="131">
        <f>第十四期!EE33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第十四期!AH14*比赛参数!D69/4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第十四期!DT33</f>
        <v/>
      </c>
      <c r="AG87" s="131">
        <f>第十四期!DX33</f>
        <v/>
      </c>
      <c r="AH87" s="131">
        <f>第十四期!EB33</f>
        <v/>
      </c>
      <c r="AI87" s="131">
        <f>第十四期!EF33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IF(第十四期!BW92&gt;0,IF((第十四期!K15+第十四期!BW92*比赛参数!D72)&gt;0,第十四期!K15+第十四期!BW92*比赛参数!D72,0))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第十四期!DU33</f>
        <v/>
      </c>
      <c r="AG88" s="131">
        <f>第十四期!DY33</f>
        <v/>
      </c>
      <c r="AH88" s="131">
        <f>第十四期!EC33</f>
        <v/>
      </c>
      <c r="AI88" s="131">
        <f>第十四期!EG33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第十四期!AF18*比赛参数!D30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第十四期!DV33</f>
        <v/>
      </c>
      <c r="AG89" s="131">
        <f>第十四期!DZ33</f>
        <v/>
      </c>
      <c r="AH89" s="131">
        <f>第十四期!ED33</f>
        <v/>
      </c>
      <c r="AI89" s="131">
        <f>第十四期!EH33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第十四期!AJ18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第十四期!AF20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第十四期!BT84</f>
        <v/>
      </c>
      <c r="BT92" s="546" t="inlineStr">
        <is>
          <t>本期成本</t>
        </is>
      </c>
      <c r="BU92" s="478">
        <f>第十四期!BU86</f>
        <v/>
      </c>
      <c r="BV92" s="547" t="inlineStr">
        <is>
          <t>本期利润</t>
        </is>
      </c>
      <c r="BW92" s="548">
        <f>第十四期!BT84-第十四期!BU86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AC9*比赛参数!D6+第十四期!DU26</f>
        <v/>
      </c>
      <c r="Z93" s="37">
        <f>AC10*比赛参数!D6+第十四期!DU27</f>
        <v/>
      </c>
      <c r="AA93" s="37">
        <f>AC11*比赛参数!D6+第十四期!DU28</f>
        <v/>
      </c>
      <c r="AB93" s="37">
        <f>AC12*比赛参数!D6+第十四期!DU29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IF(第十四期!$AC$9&gt;0,第十四期!$K$9*比赛参数!$D$30*比赛参数!$F$30*$CU$87/第十四期!$AC$9,0)</f>
        <v/>
      </c>
      <c r="CR93" s="294">
        <f>IF(第十四期!$AC$9&gt;0,第十四期!$K$9*比赛参数!$D$30*比赛参数!$F$30*$CU$87/第十四期!$AC$9,0)</f>
        <v/>
      </c>
      <c r="CS93" s="294">
        <f>IF(第十四期!$AC$9&gt;0,第十四期!$K$9*比赛参数!$D$30*比赛参数!$F$30*$CU$87/第十四期!$AC$9,0)</f>
        <v/>
      </c>
      <c r="CT93" s="294">
        <f>IF(第十四期!$AC$9&gt;0,第十四期!$K$9*比赛参数!$D$30*比赛参数!$F$30*$CU$87/第十四期!$AC$9,0)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IF(第十四期!$AC$10&gt;0,第十四期!$K$9*比赛参数!$D$30*比赛参数!$F$30*$CU$88/第十四期!$AC$10,0)</f>
        <v/>
      </c>
      <c r="CR94" s="294">
        <f>IF(第十四期!$AC$10&gt;0,第十四期!$K$9*比赛参数!$D$30*比赛参数!$F$30*$CU$88/第十四期!$AC$10,0)</f>
        <v/>
      </c>
      <c r="CS94" s="294">
        <f>IF(第十四期!$AC$10&gt;0,第十四期!$K$9*比赛参数!$D$30*比赛参数!$F$30*$CU$88/第十四期!$AC$10,0)</f>
        <v/>
      </c>
      <c r="CT94" s="294">
        <f>IF(第十四期!$AC$10&gt;0,第十四期!$K$9*比赛参数!$D$30*比赛参数!$F$30*$CU$88/第十四期!$AC$10,0)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IF(第十四期!$AC$11&gt;0,第十四期!$K$9*比赛参数!$D$30*比赛参数!$F$30*$CU$89/第十四期!$AC$11,0)</f>
        <v/>
      </c>
      <c r="CR95" s="294">
        <f>IF(第十四期!$AC$11&gt;0,第十四期!$K$9*比赛参数!$D$30*比赛参数!$F$30*$CU$89/第十四期!$AC$11,0)</f>
        <v/>
      </c>
      <c r="CS95" s="294">
        <f>IF(第十四期!$AC$11&gt;0,第十四期!$K$9*比赛参数!$D$30*比赛参数!$F$30*$CU$89/第十四期!$AC$11,0)</f>
        <v/>
      </c>
      <c r="CT95" s="294">
        <f>IF(第十四期!$AC$11&gt;0,第十四期!$K$9*比赛参数!$D$30*比赛参数!$F$30*$CU$89/第十四期!$AC$11,0)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第十四期!CX62</f>
        <v/>
      </c>
      <c r="Z96" s="486">
        <f>第十四期!CX63</f>
        <v/>
      </c>
      <c r="AA96" s="486">
        <f>第十四期!CX64</f>
        <v/>
      </c>
      <c r="AB96" s="486">
        <f>第十四期!CX65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IF(第十四期!$AC$12&gt;0,第十四期!$K$9*比赛参数!$D$30*比赛参数!$F$30*$CU$90/第十四期!$AC$12,0)</f>
        <v/>
      </c>
      <c r="CR96" s="294">
        <f>IF(第十四期!$AC$12&gt;0,第十四期!$K$9*比赛参数!$D$30*比赛参数!$F$30*$CU$90/第十四期!$AC$12,0)</f>
        <v/>
      </c>
      <c r="CS96" s="294">
        <f>IF(第十四期!$AC$12&gt;0,第十四期!$K$9*比赛参数!$D$30*比赛参数!$F$30*$CU$90/第十四期!$AC$12,0)</f>
        <v/>
      </c>
      <c r="CT96" s="294">
        <f>IF(第十四期!$AC$12&gt;0,第十四期!$K$9*比赛参数!$D$30*比赛参数!$F$30*$CU$90/第十四期!$AC$12,0)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第十四期!CY62</f>
        <v/>
      </c>
      <c r="Z97" s="486">
        <f>第十四期!CY63</f>
        <v/>
      </c>
      <c r="AA97" s="486">
        <f>第十四期!CY64</f>
        <v/>
      </c>
      <c r="AB97" s="486">
        <f>第十四期!CY65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第十四期!CZ62</f>
        <v/>
      </c>
      <c r="Z98" s="486">
        <f>第十四期!CZ63</f>
        <v/>
      </c>
      <c r="AA98" s="486">
        <f>第十四期!CZ64</f>
        <v/>
      </c>
      <c r="AB98" s="486">
        <f>第十四期!CZ65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第十四期!DA62</f>
        <v/>
      </c>
      <c r="Z99" s="486">
        <f>第十四期!DA63</f>
        <v/>
      </c>
      <c r="AA99" s="486">
        <f>第十四期!DA64</f>
        <v/>
      </c>
      <c r="AB99" s="486">
        <f>第十四期!DA65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(第十四期!#REF!-$BE$54)&lt;0</formula>
    </cfRule>
  </conditionalFormatting>
  <conditionalFormatting sqref="BF132:BF133">
    <cfRule dxfId="6" priority="26" stopIfTrue="1" type="expression">
      <formula>(第十四期!#REF!-$BF$54)&lt;0</formula>
    </cfRule>
  </conditionalFormatting>
  <conditionalFormatting sqref="BG132:BG133">
    <cfRule dxfId="6" priority="25" stopIfTrue="1" type="expression">
      <formula>(第十四期!#REF!-$BG$54)&lt;0</formula>
    </cfRule>
  </conditionalFormatting>
  <conditionalFormatting sqref="BH132:BH133">
    <cfRule dxfId="6" priority="24" stopIfTrue="1" type="expression">
      <formula>(第十四期!#REF!-$BH$54)&lt;0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chen</dc:creator>
  <dc:title xmlns:dc="http://purl.org/dc/elements/1.1/">决策工具</dc:title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2019-10-25T08:02:35Z</dcterms:modified>
  <cp:lastModifiedBy>罹</cp:lastModifiedBy>
</cp:coreProperties>
</file>