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cao\relatorios\"/>
    </mc:Choice>
  </mc:AlternateContent>
  <bookViews>
    <workbookView minimized="1" xWindow="0" yWindow="0" windowWidth="15630" windowHeight="7230"/>
  </bookViews>
  <sheets>
    <sheet name="EFD CONTRIBUIÇÕES" sheetId="1" r:id="rId1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J2" i="1"/>
  <c r="K2" i="1"/>
  <c r="C3" i="1"/>
  <c r="D3" i="1"/>
  <c r="E3" i="1"/>
  <c r="F3" i="1"/>
  <c r="G3" i="1"/>
  <c r="H3" i="1"/>
  <c r="J3" i="1"/>
  <c r="K3" i="1"/>
  <c r="C4" i="1"/>
  <c r="D4" i="1"/>
  <c r="E4" i="1"/>
  <c r="F4" i="1"/>
  <c r="G4" i="1"/>
  <c r="H4" i="1"/>
  <c r="J4" i="1"/>
  <c r="K4" i="1"/>
  <c r="C5" i="1"/>
  <c r="D5" i="1"/>
  <c r="E5" i="1"/>
  <c r="F5" i="1"/>
  <c r="G5" i="1"/>
  <c r="H5" i="1"/>
  <c r="J5" i="1"/>
  <c r="K5" i="1"/>
  <c r="C6" i="1"/>
  <c r="D6" i="1"/>
  <c r="E6" i="1"/>
  <c r="F6" i="1"/>
  <c r="G6" i="1"/>
  <c r="H6" i="1"/>
  <c r="J6" i="1"/>
  <c r="K6" i="1"/>
  <c r="C7" i="1"/>
  <c r="D7" i="1"/>
  <c r="E7" i="1"/>
  <c r="F7" i="1"/>
  <c r="G7" i="1"/>
  <c r="H7" i="1"/>
  <c r="J7" i="1"/>
  <c r="K7" i="1"/>
  <c r="C8" i="1"/>
  <c r="D8" i="1"/>
  <c r="E8" i="1"/>
  <c r="F8" i="1"/>
  <c r="G8" i="1"/>
  <c r="H8" i="1"/>
  <c r="J8" i="1"/>
  <c r="K8" i="1"/>
  <c r="C9" i="1"/>
  <c r="D9" i="1"/>
  <c r="E9" i="1"/>
  <c r="F9" i="1"/>
  <c r="G9" i="1"/>
  <c r="H9" i="1"/>
  <c r="J9" i="1"/>
  <c r="K9" i="1"/>
  <c r="C10" i="1"/>
  <c r="D10" i="1"/>
  <c r="E10" i="1"/>
  <c r="F10" i="1"/>
  <c r="G10" i="1"/>
  <c r="H10" i="1"/>
  <c r="J10" i="1"/>
  <c r="K10" i="1"/>
  <c r="C11" i="1"/>
  <c r="D11" i="1"/>
  <c r="E11" i="1"/>
  <c r="F11" i="1"/>
  <c r="G11" i="1"/>
  <c r="H11" i="1"/>
  <c r="J11" i="1"/>
  <c r="K11" i="1"/>
  <c r="C12" i="1"/>
  <c r="D12" i="1"/>
  <c r="E12" i="1"/>
  <c r="F12" i="1"/>
  <c r="G12" i="1"/>
  <c r="H12" i="1"/>
  <c r="J12" i="1"/>
  <c r="K12" i="1"/>
  <c r="C13" i="1"/>
  <c r="D13" i="1"/>
  <c r="E13" i="1"/>
  <c r="F13" i="1"/>
  <c r="G13" i="1"/>
  <c r="H13" i="1"/>
  <c r="J13" i="1"/>
  <c r="K13" i="1"/>
  <c r="C14" i="1"/>
  <c r="D14" i="1"/>
  <c r="E14" i="1"/>
  <c r="F14" i="1"/>
  <c r="G14" i="1"/>
  <c r="H14" i="1"/>
  <c r="J14" i="1"/>
  <c r="K14" i="1"/>
  <c r="C15" i="1"/>
  <c r="D15" i="1"/>
  <c r="E15" i="1"/>
  <c r="F15" i="1"/>
  <c r="G15" i="1"/>
  <c r="H15" i="1"/>
  <c r="J15" i="1"/>
  <c r="K15" i="1"/>
  <c r="C16" i="1"/>
  <c r="D16" i="1"/>
  <c r="E16" i="1"/>
  <c r="G16" i="1"/>
  <c r="H16" i="1"/>
  <c r="J16" i="1"/>
  <c r="K16" i="1"/>
  <c r="C17" i="1"/>
  <c r="D17" i="1"/>
  <c r="E17" i="1"/>
  <c r="G17" i="1"/>
  <c r="H17" i="1"/>
  <c r="J17" i="1"/>
  <c r="K17" i="1"/>
  <c r="C18" i="1"/>
  <c r="D18" i="1"/>
  <c r="E18" i="1"/>
  <c r="G18" i="1"/>
  <c r="H18" i="1"/>
  <c r="J18" i="1"/>
  <c r="K18" i="1"/>
  <c r="C19" i="1"/>
  <c r="D19" i="1"/>
  <c r="E19" i="1"/>
  <c r="G19" i="1"/>
  <c r="H19" i="1"/>
  <c r="J19" i="1"/>
  <c r="K19" i="1"/>
  <c r="C20" i="1"/>
  <c r="D20" i="1"/>
  <c r="E20" i="1"/>
  <c r="G20" i="1"/>
  <c r="H20" i="1"/>
  <c r="J20" i="1"/>
  <c r="K20" i="1"/>
  <c r="C21" i="1"/>
  <c r="D21" i="1"/>
  <c r="E21" i="1"/>
  <c r="G21" i="1"/>
  <c r="H21" i="1"/>
  <c r="J21" i="1"/>
  <c r="K21" i="1"/>
  <c r="C22" i="1"/>
  <c r="D22" i="1"/>
  <c r="E22" i="1"/>
  <c r="G22" i="1"/>
  <c r="H22" i="1"/>
  <c r="J22" i="1"/>
  <c r="K22" i="1"/>
  <c r="C23" i="1"/>
  <c r="D23" i="1"/>
  <c r="E23" i="1"/>
  <c r="G23" i="1"/>
  <c r="H23" i="1"/>
  <c r="J23" i="1"/>
  <c r="K23" i="1"/>
  <c r="C24" i="1"/>
  <c r="D24" i="1"/>
  <c r="E24" i="1"/>
  <c r="G24" i="1"/>
  <c r="H24" i="1"/>
  <c r="J24" i="1"/>
  <c r="K24" i="1"/>
  <c r="C25" i="1"/>
  <c r="D25" i="1"/>
  <c r="E25" i="1"/>
  <c r="G25" i="1"/>
  <c r="H25" i="1"/>
  <c r="J25" i="1"/>
  <c r="K25" i="1"/>
  <c r="C26" i="1"/>
  <c r="D26" i="1"/>
  <c r="E26" i="1"/>
  <c r="G26" i="1"/>
  <c r="H26" i="1"/>
  <c r="J26" i="1"/>
  <c r="K26" i="1"/>
  <c r="C27" i="1"/>
  <c r="D27" i="1"/>
  <c r="E27" i="1"/>
  <c r="G27" i="1"/>
  <c r="H27" i="1"/>
  <c r="J27" i="1"/>
  <c r="K27" i="1"/>
  <c r="C28" i="1"/>
  <c r="D28" i="1"/>
  <c r="E28" i="1"/>
  <c r="G28" i="1"/>
  <c r="H28" i="1"/>
  <c r="J28" i="1"/>
  <c r="K28" i="1"/>
  <c r="C29" i="1"/>
  <c r="D29" i="1"/>
  <c r="E29" i="1"/>
  <c r="G29" i="1"/>
  <c r="H29" i="1"/>
  <c r="J29" i="1"/>
  <c r="K29" i="1"/>
  <c r="C30" i="1"/>
  <c r="D30" i="1"/>
  <c r="E30" i="1"/>
  <c r="G30" i="1"/>
  <c r="H30" i="1"/>
  <c r="J30" i="1"/>
  <c r="K30" i="1"/>
  <c r="C31" i="1"/>
  <c r="D31" i="1"/>
  <c r="E31" i="1"/>
  <c r="G31" i="1"/>
  <c r="H31" i="1"/>
  <c r="J31" i="1"/>
  <c r="K31" i="1"/>
  <c r="C32" i="1"/>
  <c r="D32" i="1"/>
  <c r="E32" i="1"/>
  <c r="G32" i="1"/>
  <c r="H32" i="1"/>
  <c r="J32" i="1"/>
  <c r="K32" i="1"/>
  <c r="C33" i="1"/>
  <c r="D33" i="1"/>
  <c r="E33" i="1"/>
  <c r="G33" i="1"/>
  <c r="H33" i="1"/>
  <c r="J33" i="1"/>
  <c r="K33" i="1"/>
  <c r="C34" i="1"/>
  <c r="D34" i="1"/>
  <c r="E34" i="1"/>
  <c r="F34" i="1"/>
  <c r="G34" i="1"/>
  <c r="H34" i="1"/>
  <c r="J34" i="1"/>
  <c r="K34" i="1"/>
  <c r="C35" i="1"/>
  <c r="D35" i="1"/>
  <c r="E35" i="1"/>
  <c r="F35" i="1"/>
  <c r="G35" i="1"/>
  <c r="H35" i="1"/>
  <c r="J35" i="1"/>
  <c r="K35" i="1"/>
</calcChain>
</file>

<file path=xl/sharedStrings.xml><?xml version="1.0" encoding="utf-8"?>
<sst xmlns="http://schemas.openxmlformats.org/spreadsheetml/2006/main" count="145" uniqueCount="37">
  <si>
    <t>Operação</t>
  </si>
  <si>
    <t>Movimento</t>
  </si>
  <si>
    <t>Estab</t>
  </si>
  <si>
    <t>Série</t>
  </si>
  <si>
    <t>Documento</t>
  </si>
  <si>
    <t>Natur Oper</t>
  </si>
  <si>
    <t>Emitente</t>
  </si>
  <si>
    <t>Modelo Doc</t>
  </si>
  <si>
    <t>Item</t>
  </si>
  <si>
    <t>CFOP</t>
  </si>
  <si>
    <t>CST</t>
  </si>
  <si>
    <t>Vl Contábil</t>
  </si>
  <si>
    <t>Vl Mercadoria</t>
  </si>
  <si>
    <t>Vl Base PIS</t>
  </si>
  <si>
    <t>Vl Aliq PIS</t>
  </si>
  <si>
    <t>Vl PIS</t>
  </si>
  <si>
    <t>Vl Base PIS ST</t>
  </si>
  <si>
    <t>Vl Aliq PIS ST</t>
  </si>
  <si>
    <t>Vl PIS ST</t>
  </si>
  <si>
    <t>Vl Base COFINS</t>
  </si>
  <si>
    <t>Vl Aliq COFINS</t>
  </si>
  <si>
    <t>Vl COFINS</t>
  </si>
  <si>
    <t>Vl Base COFINS ST</t>
  </si>
  <si>
    <t>Vl Aliq COFINS ST</t>
  </si>
  <si>
    <t>Vl COFINS ST</t>
  </si>
  <si>
    <t>Serviço</t>
  </si>
  <si>
    <t>Entrada</t>
  </si>
  <si>
    <t>40d</t>
  </si>
  <si>
    <t>13d</t>
  </si>
  <si>
    <t>13f</t>
  </si>
  <si>
    <t>DD</t>
  </si>
  <si>
    <t>Saída</t>
  </si>
  <si>
    <t>611ser</t>
  </si>
  <si>
    <t>6SERC</t>
  </si>
  <si>
    <t>40D</t>
  </si>
  <si>
    <t>611se1</t>
  </si>
  <si>
    <t>6serc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</si>
</sst>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##########0.00000"/>
    <numFmt numFmtId="165" formatCode="#############0.0000"/>
    <numFmt numFmtId="166" formatCode="###########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165" fontId="16" fillId="0" borderId="0" xfId="0" applyNumberFormat="1" applyFont="1"/>
    <xf numFmtId="165" fontId="0" fillId="0" borderId="0" xfId="0" applyNumberFormat="1"/>
    <xf numFmtId="166" fontId="16" fillId="0" borderId="0" xfId="0" applyNumberFormat="1" applyFont="1"/>
    <xf numFmtId="166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workbookViewId="0"/>
  </sheetViews>
  <sheetFormatPr defaultRowHeight="15" x14ac:dyDescent="0.25"/>
  <cols>
    <col min="1" max="1" width="10.7109375" customWidth="1"/>
    <col min="2" max="2" width="11.7109375" customWidth="1"/>
    <col min="3" max="4" width="7.7109375" customWidth="1"/>
    <col min="5" max="5" width="11.7109375" customWidth="1"/>
    <col min="6" max="6" width="12.7109375" customWidth="1"/>
    <col min="7" max="7" width="10.7109375" customWidth="1"/>
    <col min="8" max="8" width="12.7109375" customWidth="1"/>
    <col min="9" max="9" width="6.7109375" customWidth="1"/>
    <col min="10" max="10" width="11.7109375" customWidth="1"/>
    <col min="11" max="11" width="5.7109375" customWidth="1"/>
    <col min="12" max="12" width="13.7109375" style="3" customWidth="1"/>
    <col min="13" max="13" width="15.7109375" style="5" customWidth="1"/>
    <col min="14" max="14" width="13.7109375" style="7" customWidth="1"/>
    <col min="15" max="15" width="13.7109375" style="3" customWidth="1"/>
    <col min="16" max="16" width="8.7109375" style="7" customWidth="1"/>
    <col min="17" max="18" width="16.7109375" style="7" customWidth="1"/>
    <col min="19" max="19" width="11.7109375" style="7" customWidth="1"/>
    <col min="20" max="20" width="16.7109375" style="7" customWidth="1"/>
    <col min="21" max="21" width="16.7109375" style="3" customWidth="1"/>
    <col min="22" max="22" width="11.7109375" style="7" customWidth="1"/>
    <col min="23" max="23" width="19.7109375" style="7" customWidth="1"/>
    <col min="24" max="24" width="19.7109375" style="3" customWidth="1"/>
    <col min="25" max="25" width="14.7109375" style="7" customWidth="1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4" t="s">
        <v>12</v>
      </c>
      <c r="N1" s="6" t="s">
        <v>13</v>
      </c>
      <c r="O1" s="2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2" t="s">
        <v>20</v>
      </c>
      <c r="V1" s="6" t="s">
        <v>21</v>
      </c>
      <c r="W1" s="6" t="s">
        <v>22</v>
      </c>
      <c r="X1" s="2" t="s">
        <v>23</v>
      </c>
      <c r="Y1" s="6" t="s">
        <v>24</v>
      </c>
    </row>
    <row r="2" spans="1:25" x14ac:dyDescent="0.25">
      <c r="A2" t="s">
        <v>25</v>
      </c>
      <c r="B2" t="s">
        <v>26</v>
      </c>
      <c r="C2" t="str">
        <f t="shared" ref="C2:D13" si="0">"1"</f>
        <v>1</v>
      </c>
      <c r="D2" t="str">
        <f t="shared" si="0"/>
        <v>1</v>
      </c>
      <c r="E2" t="str">
        <f>"0001001"</f>
        <v>0001001</v>
      </c>
      <c r="F2" t="str">
        <f>"2933"</f>
        <v>2933</v>
      </c>
      <c r="G2" t="str">
        <f t="shared" ref="G2:G13" si="1">"13"</f>
        <v>13</v>
      </c>
      <c r="H2" t="str">
        <f>"01"</f>
        <v>01</v>
      </c>
      <c r="I2" t="s">
        <v>27</v>
      </c>
      <c r="J2" t="str">
        <f t="shared" ref="J2:J13" si="2">"2933"</f>
        <v>2933</v>
      </c>
      <c r="K2" t="str">
        <f>"01"</f>
        <v>01</v>
      </c>
      <c r="L2" s="3">
        <v>50000</v>
      </c>
      <c r="M2" s="5">
        <v>50000</v>
      </c>
      <c r="N2" s="7">
        <v>50000</v>
      </c>
      <c r="O2" s="3">
        <v>1.65</v>
      </c>
      <c r="P2" s="7">
        <v>825</v>
      </c>
      <c r="Q2" s="7">
        <v>0</v>
      </c>
      <c r="R2" s="7">
        <v>0</v>
      </c>
      <c r="S2" s="7">
        <v>0</v>
      </c>
      <c r="T2" s="7">
        <v>50000</v>
      </c>
      <c r="U2" s="3">
        <v>7.6</v>
      </c>
      <c r="V2" s="7">
        <v>3800</v>
      </c>
      <c r="W2" s="7">
        <v>0</v>
      </c>
      <c r="X2" s="3">
        <v>0</v>
      </c>
      <c r="Y2" s="7">
        <v>0</v>
      </c>
    </row>
    <row r="3" spans="1:25" x14ac:dyDescent="0.25">
      <c r="A3" t="s">
        <v>25</v>
      </c>
      <c r="B3" t="s">
        <v>26</v>
      </c>
      <c r="C3" t="str">
        <f t="shared" si="0"/>
        <v>1</v>
      </c>
      <c r="D3" t="str">
        <f t="shared" si="0"/>
        <v>1</v>
      </c>
      <c r="E3" t="str">
        <f>"0001241"</f>
        <v>0001241</v>
      </c>
      <c r="F3" t="str">
        <f>"2933"</f>
        <v>2933</v>
      </c>
      <c r="G3" t="str">
        <f t="shared" si="1"/>
        <v>13</v>
      </c>
      <c r="H3" t="str">
        <f>"01"</f>
        <v>01</v>
      </c>
      <c r="I3" t="s">
        <v>27</v>
      </c>
      <c r="J3" t="str">
        <f t="shared" si="2"/>
        <v>2933</v>
      </c>
      <c r="K3" t="str">
        <f>"01"</f>
        <v>01</v>
      </c>
      <c r="L3" s="3">
        <v>5600</v>
      </c>
      <c r="M3" s="5">
        <v>5600</v>
      </c>
      <c r="N3" s="7">
        <v>5600</v>
      </c>
      <c r="O3" s="3">
        <v>1.65</v>
      </c>
      <c r="P3" s="7">
        <v>92.4</v>
      </c>
      <c r="Q3" s="7">
        <v>0</v>
      </c>
      <c r="R3" s="7">
        <v>0</v>
      </c>
      <c r="S3" s="7">
        <v>0</v>
      </c>
      <c r="T3" s="7">
        <v>5600</v>
      </c>
      <c r="U3" s="3">
        <v>7.6</v>
      </c>
      <c r="V3" s="7">
        <v>425.6</v>
      </c>
      <c r="W3" s="7">
        <v>0</v>
      </c>
      <c r="X3" s="3">
        <v>0</v>
      </c>
      <c r="Y3" s="7">
        <v>0</v>
      </c>
    </row>
    <row r="4" spans="1:25" x14ac:dyDescent="0.25">
      <c r="A4" t="s">
        <v>25</v>
      </c>
      <c r="B4" t="s">
        <v>26</v>
      </c>
      <c r="C4" t="str">
        <f t="shared" si="0"/>
        <v>1</v>
      </c>
      <c r="D4" t="str">
        <f t="shared" si="0"/>
        <v>1</v>
      </c>
      <c r="E4" t="str">
        <f>"0004578"</f>
        <v>0004578</v>
      </c>
      <c r="F4" t="str">
        <f>"2955"</f>
        <v>2955</v>
      </c>
      <c r="G4" t="str">
        <f t="shared" si="1"/>
        <v>13</v>
      </c>
      <c r="H4" t="str">
        <f>"55"</f>
        <v>55</v>
      </c>
      <c r="I4" t="s">
        <v>28</v>
      </c>
      <c r="J4" t="str">
        <f t="shared" si="2"/>
        <v>2933</v>
      </c>
      <c r="K4" t="str">
        <f>"01"</f>
        <v>01</v>
      </c>
      <c r="L4" s="3">
        <v>6480</v>
      </c>
      <c r="M4" s="5">
        <v>6480</v>
      </c>
      <c r="N4" s="7">
        <v>6480</v>
      </c>
      <c r="O4" s="3">
        <v>1.65</v>
      </c>
      <c r="P4" s="7">
        <v>106.92</v>
      </c>
      <c r="Q4" s="7">
        <v>0</v>
      </c>
      <c r="R4" s="7">
        <v>0</v>
      </c>
      <c r="S4" s="7">
        <v>0</v>
      </c>
      <c r="T4" s="7">
        <v>6480</v>
      </c>
      <c r="U4" s="3">
        <v>7.6</v>
      </c>
      <c r="V4" s="7">
        <v>492.48</v>
      </c>
      <c r="W4" s="7">
        <v>0</v>
      </c>
      <c r="X4" s="3">
        <v>0</v>
      </c>
      <c r="Y4" s="7">
        <v>0</v>
      </c>
    </row>
    <row r="5" spans="1:25" x14ac:dyDescent="0.25">
      <c r="A5" t="s">
        <v>25</v>
      </c>
      <c r="B5" t="s">
        <v>26</v>
      </c>
      <c r="C5" t="str">
        <f t="shared" si="0"/>
        <v>1</v>
      </c>
      <c r="D5" t="str">
        <f t="shared" si="0"/>
        <v>1</v>
      </c>
      <c r="E5" t="str">
        <f>"0014856"</f>
        <v>0014856</v>
      </c>
      <c r="F5" t="str">
        <f>"2933"</f>
        <v>2933</v>
      </c>
      <c r="G5" t="str">
        <f t="shared" si="1"/>
        <v>13</v>
      </c>
      <c r="H5" t="str">
        <f>"01"</f>
        <v>01</v>
      </c>
      <c r="I5" t="s">
        <v>27</v>
      </c>
      <c r="J5" t="str">
        <f t="shared" si="2"/>
        <v>2933</v>
      </c>
      <c r="K5" t="str">
        <f>"01"</f>
        <v>01</v>
      </c>
      <c r="L5" s="3">
        <v>15000</v>
      </c>
      <c r="M5" s="5">
        <v>15000</v>
      </c>
      <c r="N5" s="7">
        <v>15000</v>
      </c>
      <c r="O5" s="3">
        <v>1.65</v>
      </c>
      <c r="P5" s="7">
        <v>247.5</v>
      </c>
      <c r="Q5" s="7">
        <v>0</v>
      </c>
      <c r="R5" s="7">
        <v>0</v>
      </c>
      <c r="S5" s="7">
        <v>0</v>
      </c>
      <c r="T5" s="7">
        <v>15000</v>
      </c>
      <c r="U5" s="3">
        <v>7.6</v>
      </c>
      <c r="V5" s="7">
        <v>1140</v>
      </c>
      <c r="W5" s="7">
        <v>0</v>
      </c>
      <c r="X5" s="3">
        <v>0</v>
      </c>
      <c r="Y5" s="7">
        <v>0</v>
      </c>
    </row>
    <row r="6" spans="1:25" x14ac:dyDescent="0.25">
      <c r="A6" t="s">
        <v>25</v>
      </c>
      <c r="B6" t="s">
        <v>26</v>
      </c>
      <c r="C6" t="str">
        <f t="shared" si="0"/>
        <v>1</v>
      </c>
      <c r="D6" t="str">
        <f t="shared" si="0"/>
        <v>1</v>
      </c>
      <c r="E6" t="str">
        <f>"0001006"</f>
        <v>0001006</v>
      </c>
      <c r="F6" t="str">
        <f>"2933"</f>
        <v>2933</v>
      </c>
      <c r="G6" t="str">
        <f t="shared" si="1"/>
        <v>13</v>
      </c>
      <c r="H6" t="str">
        <f>"01"</f>
        <v>01</v>
      </c>
      <c r="I6" t="s">
        <v>27</v>
      </c>
      <c r="J6" t="str">
        <f t="shared" si="2"/>
        <v>2933</v>
      </c>
      <c r="K6" t="str">
        <f t="shared" ref="K6:K13" si="3">"07"</f>
        <v>07</v>
      </c>
      <c r="L6" s="3">
        <v>1500</v>
      </c>
      <c r="M6" s="5">
        <v>1500</v>
      </c>
      <c r="N6" s="7">
        <v>1500</v>
      </c>
      <c r="O6" s="3">
        <v>0</v>
      </c>
      <c r="P6" s="7">
        <v>0</v>
      </c>
      <c r="Q6" s="7">
        <v>0</v>
      </c>
      <c r="R6" s="7">
        <v>0</v>
      </c>
      <c r="S6" s="7">
        <v>0</v>
      </c>
      <c r="T6" s="7">
        <v>1500</v>
      </c>
      <c r="U6" s="3">
        <v>0</v>
      </c>
      <c r="V6" s="7">
        <v>0</v>
      </c>
      <c r="W6" s="7">
        <v>0</v>
      </c>
      <c r="X6" s="3">
        <v>0</v>
      </c>
      <c r="Y6" s="7">
        <v>0</v>
      </c>
    </row>
    <row r="7" spans="1:25" x14ac:dyDescent="0.25">
      <c r="A7" t="s">
        <v>25</v>
      </c>
      <c r="B7" t="s">
        <v>26</v>
      </c>
      <c r="C7" t="str">
        <f t="shared" si="0"/>
        <v>1</v>
      </c>
      <c r="D7" t="str">
        <f t="shared" si="0"/>
        <v>1</v>
      </c>
      <c r="E7" t="str">
        <f>"0001006"</f>
        <v>0001006</v>
      </c>
      <c r="F7" t="str">
        <f>"2933"</f>
        <v>2933</v>
      </c>
      <c r="G7" t="str">
        <f t="shared" si="1"/>
        <v>13</v>
      </c>
      <c r="H7" t="str">
        <f>"01"</f>
        <v>01</v>
      </c>
      <c r="I7" t="s">
        <v>28</v>
      </c>
      <c r="J7" t="str">
        <f t="shared" si="2"/>
        <v>2933</v>
      </c>
      <c r="K7" t="str">
        <f t="shared" si="3"/>
        <v>07</v>
      </c>
      <c r="L7" s="3">
        <v>4000</v>
      </c>
      <c r="M7" s="5">
        <v>4000</v>
      </c>
      <c r="N7" s="7">
        <v>4000</v>
      </c>
      <c r="O7" s="3">
        <v>0</v>
      </c>
      <c r="P7" s="7">
        <v>0</v>
      </c>
      <c r="Q7" s="7">
        <v>0</v>
      </c>
      <c r="R7" s="7">
        <v>0</v>
      </c>
      <c r="S7" s="7">
        <v>0</v>
      </c>
      <c r="T7" s="7">
        <v>4000</v>
      </c>
      <c r="U7" s="3">
        <v>0</v>
      </c>
      <c r="V7" s="7">
        <v>0</v>
      </c>
      <c r="W7" s="7">
        <v>0</v>
      </c>
      <c r="X7" s="3">
        <v>0</v>
      </c>
      <c r="Y7" s="7">
        <v>0</v>
      </c>
    </row>
    <row r="8" spans="1:25" x14ac:dyDescent="0.25">
      <c r="A8" t="s">
        <v>25</v>
      </c>
      <c r="B8" t="s">
        <v>26</v>
      </c>
      <c r="C8" t="str">
        <f t="shared" si="0"/>
        <v>1</v>
      </c>
      <c r="D8" t="str">
        <f t="shared" si="0"/>
        <v>1</v>
      </c>
      <c r="E8" t="str">
        <f>"0001254"</f>
        <v>0001254</v>
      </c>
      <c r="F8" t="str">
        <f>"2903"</f>
        <v>2903</v>
      </c>
      <c r="G8" t="str">
        <f t="shared" si="1"/>
        <v>13</v>
      </c>
      <c r="H8" t="str">
        <f>"03"</f>
        <v>03</v>
      </c>
      <c r="I8" t="s">
        <v>28</v>
      </c>
      <c r="J8" t="str">
        <f t="shared" si="2"/>
        <v>2933</v>
      </c>
      <c r="K8" t="str">
        <f t="shared" si="3"/>
        <v>07</v>
      </c>
      <c r="L8" s="3">
        <v>4570</v>
      </c>
      <c r="M8" s="5">
        <v>4570</v>
      </c>
      <c r="N8" s="7">
        <v>4570</v>
      </c>
      <c r="O8" s="3">
        <v>0</v>
      </c>
      <c r="P8" s="7">
        <v>0</v>
      </c>
      <c r="Q8" s="7">
        <v>0</v>
      </c>
      <c r="R8" s="7">
        <v>0</v>
      </c>
      <c r="S8" s="7">
        <v>0</v>
      </c>
      <c r="T8" s="7">
        <v>4570</v>
      </c>
      <c r="U8" s="3">
        <v>0</v>
      </c>
      <c r="V8" s="7">
        <v>0</v>
      </c>
      <c r="W8" s="7">
        <v>0</v>
      </c>
      <c r="X8" s="3">
        <v>0</v>
      </c>
      <c r="Y8" s="7">
        <v>0</v>
      </c>
    </row>
    <row r="9" spans="1:25" x14ac:dyDescent="0.25">
      <c r="A9" t="s">
        <v>25</v>
      </c>
      <c r="B9" t="s">
        <v>26</v>
      </c>
      <c r="C9" t="str">
        <f t="shared" si="0"/>
        <v>1</v>
      </c>
      <c r="D9" t="str">
        <f t="shared" si="0"/>
        <v>1</v>
      </c>
      <c r="E9" t="str">
        <f>"0004578"</f>
        <v>0004578</v>
      </c>
      <c r="F9" t="str">
        <f>"2955"</f>
        <v>2955</v>
      </c>
      <c r="G9" t="str">
        <f t="shared" si="1"/>
        <v>13</v>
      </c>
      <c r="H9" t="str">
        <f>"55"</f>
        <v>55</v>
      </c>
      <c r="I9" t="s">
        <v>27</v>
      </c>
      <c r="J9" t="str">
        <f t="shared" si="2"/>
        <v>2933</v>
      </c>
      <c r="K9" t="str">
        <f t="shared" si="3"/>
        <v>07</v>
      </c>
      <c r="L9" s="3">
        <v>6250</v>
      </c>
      <c r="M9" s="5">
        <v>6250</v>
      </c>
      <c r="N9" s="7">
        <v>6250</v>
      </c>
      <c r="O9" s="3">
        <v>0</v>
      </c>
      <c r="P9" s="7">
        <v>0</v>
      </c>
      <c r="Q9" s="7">
        <v>0</v>
      </c>
      <c r="R9" s="7">
        <v>0</v>
      </c>
      <c r="S9" s="7">
        <v>0</v>
      </c>
      <c r="T9" s="7">
        <v>6250</v>
      </c>
      <c r="U9" s="3">
        <v>0</v>
      </c>
      <c r="V9" s="7">
        <v>0</v>
      </c>
      <c r="W9" s="7">
        <v>0</v>
      </c>
      <c r="X9" s="3">
        <v>0</v>
      </c>
      <c r="Y9" s="7">
        <v>0</v>
      </c>
    </row>
    <row r="10" spans="1:25" x14ac:dyDescent="0.25">
      <c r="A10" t="s">
        <v>25</v>
      </c>
      <c r="B10" t="s">
        <v>26</v>
      </c>
      <c r="C10" t="str">
        <f t="shared" si="0"/>
        <v>1</v>
      </c>
      <c r="D10" t="str">
        <f t="shared" si="0"/>
        <v>1</v>
      </c>
      <c r="E10" t="str">
        <f>"0012157"</f>
        <v>0012157</v>
      </c>
      <c r="F10" t="str">
        <f>"2933"</f>
        <v>2933</v>
      </c>
      <c r="G10" t="str">
        <f t="shared" si="1"/>
        <v>13</v>
      </c>
      <c r="H10" t="str">
        <f>"01"</f>
        <v>01</v>
      </c>
      <c r="I10" t="s">
        <v>28</v>
      </c>
      <c r="J10" t="str">
        <f t="shared" si="2"/>
        <v>2933</v>
      </c>
      <c r="K10" t="str">
        <f t="shared" si="3"/>
        <v>07</v>
      </c>
      <c r="L10" s="3">
        <v>2789</v>
      </c>
      <c r="M10" s="5">
        <v>2789</v>
      </c>
      <c r="N10" s="7">
        <v>2789</v>
      </c>
      <c r="O10" s="3">
        <v>0</v>
      </c>
      <c r="P10" s="7">
        <v>0</v>
      </c>
      <c r="Q10" s="7">
        <v>0</v>
      </c>
      <c r="R10" s="7">
        <v>0</v>
      </c>
      <c r="S10" s="7">
        <v>0</v>
      </c>
      <c r="T10" s="7">
        <v>2789</v>
      </c>
      <c r="U10" s="3">
        <v>0</v>
      </c>
      <c r="V10" s="7">
        <v>0</v>
      </c>
      <c r="W10" s="7">
        <v>0</v>
      </c>
      <c r="X10" s="3">
        <v>0</v>
      </c>
      <c r="Y10" s="7">
        <v>0</v>
      </c>
    </row>
    <row r="11" spans="1:25" x14ac:dyDescent="0.25">
      <c r="A11" t="s">
        <v>25</v>
      </c>
      <c r="B11" t="s">
        <v>26</v>
      </c>
      <c r="C11" t="str">
        <f t="shared" si="0"/>
        <v>1</v>
      </c>
      <c r="D11" t="str">
        <f t="shared" si="0"/>
        <v>1</v>
      </c>
      <c r="E11" t="str">
        <f>"0014523"</f>
        <v>0014523</v>
      </c>
      <c r="F11" t="str">
        <f>"2933"</f>
        <v>2933</v>
      </c>
      <c r="G11" t="str">
        <f t="shared" si="1"/>
        <v>13</v>
      </c>
      <c r="H11" t="str">
        <f>"01"</f>
        <v>01</v>
      </c>
      <c r="I11" t="s">
        <v>27</v>
      </c>
      <c r="J11" t="str">
        <f t="shared" si="2"/>
        <v>2933</v>
      </c>
      <c r="K11" t="str">
        <f t="shared" si="3"/>
        <v>07</v>
      </c>
      <c r="L11" s="3">
        <v>6000</v>
      </c>
      <c r="M11" s="5">
        <v>6000</v>
      </c>
      <c r="N11" s="7">
        <v>6000</v>
      </c>
      <c r="O11" s="3">
        <v>0</v>
      </c>
      <c r="P11" s="7">
        <v>0</v>
      </c>
      <c r="Q11" s="7">
        <v>0</v>
      </c>
      <c r="R11" s="7">
        <v>0</v>
      </c>
      <c r="S11" s="7">
        <v>0</v>
      </c>
      <c r="T11" s="7">
        <v>6000</v>
      </c>
      <c r="U11" s="3">
        <v>0</v>
      </c>
      <c r="V11" s="7">
        <v>0</v>
      </c>
      <c r="W11" s="7">
        <v>0</v>
      </c>
      <c r="X11" s="3">
        <v>0</v>
      </c>
      <c r="Y11" s="7">
        <v>0</v>
      </c>
    </row>
    <row r="12" spans="1:25" x14ac:dyDescent="0.25">
      <c r="A12" t="s">
        <v>25</v>
      </c>
      <c r="B12" t="s">
        <v>26</v>
      </c>
      <c r="C12" t="str">
        <f t="shared" si="0"/>
        <v>1</v>
      </c>
      <c r="D12" t="str">
        <f t="shared" si="0"/>
        <v>1</v>
      </c>
      <c r="E12" t="str">
        <f>"0014578"</f>
        <v>0014578</v>
      </c>
      <c r="F12" t="str">
        <f>"2955"</f>
        <v>2955</v>
      </c>
      <c r="G12" t="str">
        <f t="shared" si="1"/>
        <v>13</v>
      </c>
      <c r="H12" t="str">
        <f>"55"</f>
        <v>55</v>
      </c>
      <c r="I12" t="s">
        <v>27</v>
      </c>
      <c r="J12" t="str">
        <f t="shared" si="2"/>
        <v>2933</v>
      </c>
      <c r="K12" t="str">
        <f t="shared" si="3"/>
        <v>07</v>
      </c>
      <c r="L12" s="3">
        <v>1000</v>
      </c>
      <c r="M12" s="5">
        <v>1000</v>
      </c>
      <c r="N12" s="7">
        <v>1000</v>
      </c>
      <c r="O12" s="3">
        <v>0</v>
      </c>
      <c r="P12" s="7">
        <v>0</v>
      </c>
      <c r="Q12" s="7">
        <v>0</v>
      </c>
      <c r="R12" s="7">
        <v>0</v>
      </c>
      <c r="S12" s="7">
        <v>0</v>
      </c>
      <c r="T12" s="7">
        <v>1000</v>
      </c>
      <c r="U12" s="3">
        <v>0</v>
      </c>
      <c r="V12" s="7">
        <v>0</v>
      </c>
      <c r="W12" s="7">
        <v>0</v>
      </c>
      <c r="X12" s="3">
        <v>0</v>
      </c>
      <c r="Y12" s="7">
        <v>0</v>
      </c>
    </row>
    <row r="13" spans="1:25" x14ac:dyDescent="0.25">
      <c r="A13" t="s">
        <v>25</v>
      </c>
      <c r="B13" t="s">
        <v>26</v>
      </c>
      <c r="C13" t="str">
        <f t="shared" si="0"/>
        <v>1</v>
      </c>
      <c r="D13" t="str">
        <f t="shared" si="0"/>
        <v>1</v>
      </c>
      <c r="E13" t="str">
        <f>"0014578"</f>
        <v>0014578</v>
      </c>
      <c r="F13" t="str">
        <f>"2955"</f>
        <v>2955</v>
      </c>
      <c r="G13" t="str">
        <f t="shared" si="1"/>
        <v>13</v>
      </c>
      <c r="H13" t="str">
        <f>"55"</f>
        <v>55</v>
      </c>
      <c r="I13" t="s">
        <v>28</v>
      </c>
      <c r="J13" t="str">
        <f t="shared" si="2"/>
        <v>2933</v>
      </c>
      <c r="K13" t="str">
        <f t="shared" si="3"/>
        <v>07</v>
      </c>
      <c r="L13" s="3">
        <v>1800</v>
      </c>
      <c r="M13" s="5">
        <v>1800</v>
      </c>
      <c r="N13" s="7">
        <v>1800</v>
      </c>
      <c r="O13" s="3">
        <v>0</v>
      </c>
      <c r="P13" s="7">
        <v>0</v>
      </c>
      <c r="Q13" s="7">
        <v>0</v>
      </c>
      <c r="R13" s="7">
        <v>0</v>
      </c>
      <c r="S13" s="7">
        <v>0</v>
      </c>
      <c r="T13" s="7">
        <v>1800</v>
      </c>
      <c r="U13" s="3">
        <v>0</v>
      </c>
      <c r="V13" s="7">
        <v>0</v>
      </c>
      <c r="W13" s="7">
        <v>0</v>
      </c>
      <c r="X13" s="3">
        <v>0</v>
      </c>
      <c r="Y13" s="7">
        <v>0</v>
      </c>
    </row>
    <row r="14" spans="1:25" x14ac:dyDescent="0.25">
      <c r="A14" t="s">
        <v>25</v>
      </c>
      <c r="B14" t="s">
        <v>26</v>
      </c>
      <c r="C14" t="str">
        <f t="shared" ref="C14:C35" si="4">"1"</f>
        <v>1</v>
      </c>
      <c r="D14" t="str">
        <f>"5"</f>
        <v>5</v>
      </c>
      <c r="E14" t="str">
        <f>"7052011"</f>
        <v>7052011</v>
      </c>
      <c r="F14" t="str">
        <f>"1933"</f>
        <v>1933</v>
      </c>
      <c r="G14" t="str">
        <f>"18"</f>
        <v>18</v>
      </c>
      <c r="H14" t="str">
        <f t="shared" ref="H14:H21" si="5">"01"</f>
        <v>01</v>
      </c>
      <c r="I14" t="s">
        <v>29</v>
      </c>
      <c r="J14" t="str">
        <f>"1933"</f>
        <v>1933</v>
      </c>
      <c r="K14" t="str">
        <f>"99"</f>
        <v>99</v>
      </c>
      <c r="L14" s="3">
        <v>1000</v>
      </c>
      <c r="M14" s="5">
        <v>1000</v>
      </c>
      <c r="N14" s="7">
        <v>0</v>
      </c>
      <c r="O14" s="3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3">
        <v>0</v>
      </c>
      <c r="V14" s="7">
        <v>0</v>
      </c>
      <c r="W14" s="7">
        <v>0</v>
      </c>
      <c r="X14" s="3">
        <v>0</v>
      </c>
      <c r="Y14" s="7">
        <v>0</v>
      </c>
    </row>
    <row r="15" spans="1:25" x14ac:dyDescent="0.25">
      <c r="A15" t="s">
        <v>25</v>
      </c>
      <c r="B15" t="s">
        <v>26</v>
      </c>
      <c r="C15" t="str">
        <f t="shared" si="4"/>
        <v>1</v>
      </c>
      <c r="D15" t="str">
        <f>"5"</f>
        <v>5</v>
      </c>
      <c r="E15" t="str">
        <f>"9152011"</f>
        <v>9152011</v>
      </c>
      <c r="F15" t="str">
        <f>"2933"</f>
        <v>2933</v>
      </c>
      <c r="G15" t="str">
        <f t="shared" ref="G15:G25" si="6">"13"</f>
        <v>13</v>
      </c>
      <c r="H15" t="str">
        <f t="shared" si="5"/>
        <v>01</v>
      </c>
      <c r="I15" t="s">
        <v>30</v>
      </c>
      <c r="J15" t="str">
        <f>"2933"</f>
        <v>2933</v>
      </c>
      <c r="K15" t="str">
        <f>"99"</f>
        <v>99</v>
      </c>
      <c r="L15" s="3">
        <v>1000</v>
      </c>
      <c r="M15" s="5">
        <v>1000</v>
      </c>
      <c r="N15" s="7">
        <v>0</v>
      </c>
      <c r="O15" s="3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3">
        <v>0</v>
      </c>
      <c r="V15" s="7">
        <v>0</v>
      </c>
      <c r="W15" s="7">
        <v>0</v>
      </c>
      <c r="X15" s="3">
        <v>0</v>
      </c>
      <c r="Y15" s="7">
        <v>0</v>
      </c>
    </row>
    <row r="16" spans="1:25" x14ac:dyDescent="0.25">
      <c r="A16" t="s">
        <v>25</v>
      </c>
      <c r="B16" t="s">
        <v>31</v>
      </c>
      <c r="C16" t="str">
        <f t="shared" si="4"/>
        <v>1</v>
      </c>
      <c r="D16" t="str">
        <f t="shared" ref="D16:D25" si="7">"1"</f>
        <v>1</v>
      </c>
      <c r="E16" t="str">
        <f>"0083010"</f>
        <v>0083010</v>
      </c>
      <c r="F16" t="s">
        <v>32</v>
      </c>
      <c r="G16" t="str">
        <f t="shared" si="6"/>
        <v>13</v>
      </c>
      <c r="H16" t="str">
        <f t="shared" si="5"/>
        <v>01</v>
      </c>
      <c r="I16" t="s">
        <v>30</v>
      </c>
      <c r="J16" t="str">
        <f t="shared" ref="J16:J21" si="8">"6102"</f>
        <v>6102</v>
      </c>
      <c r="K16" t="str">
        <f t="shared" ref="K16:K29" si="9">"01"</f>
        <v>01</v>
      </c>
      <c r="L16" s="3">
        <v>3800</v>
      </c>
      <c r="M16" s="5">
        <v>3800</v>
      </c>
      <c r="N16" s="7">
        <v>3800</v>
      </c>
      <c r="O16" s="3">
        <v>1.65</v>
      </c>
      <c r="P16" s="7">
        <v>62.7</v>
      </c>
      <c r="Q16" s="7">
        <v>0</v>
      </c>
      <c r="R16" s="7">
        <v>0</v>
      </c>
      <c r="S16" s="7">
        <v>0</v>
      </c>
      <c r="T16" s="7">
        <v>3800</v>
      </c>
      <c r="U16" s="3">
        <v>7.6</v>
      </c>
      <c r="V16" s="7">
        <v>288.8</v>
      </c>
      <c r="W16" s="7">
        <v>0</v>
      </c>
      <c r="X16" s="3">
        <v>0</v>
      </c>
      <c r="Y16" s="7">
        <v>0</v>
      </c>
    </row>
    <row r="17" spans="1:25" x14ac:dyDescent="0.25">
      <c r="A17" t="s">
        <v>25</v>
      </c>
      <c r="B17" t="s">
        <v>31</v>
      </c>
      <c r="C17" t="str">
        <f t="shared" si="4"/>
        <v>1</v>
      </c>
      <c r="D17" t="str">
        <f t="shared" si="7"/>
        <v>1</v>
      </c>
      <c r="E17" t="str">
        <f>"0083011"</f>
        <v>0083011</v>
      </c>
      <c r="F17" t="s">
        <v>32</v>
      </c>
      <c r="G17" t="str">
        <f t="shared" si="6"/>
        <v>13</v>
      </c>
      <c r="H17" t="str">
        <f t="shared" si="5"/>
        <v>01</v>
      </c>
      <c r="I17" t="s">
        <v>27</v>
      </c>
      <c r="J17" t="str">
        <f t="shared" si="8"/>
        <v>6102</v>
      </c>
      <c r="K17" t="str">
        <f t="shared" si="9"/>
        <v>01</v>
      </c>
      <c r="L17" s="3">
        <v>1000</v>
      </c>
      <c r="M17" s="5">
        <v>1000</v>
      </c>
      <c r="N17" s="7">
        <v>1000</v>
      </c>
      <c r="O17" s="3">
        <v>1.65</v>
      </c>
      <c r="P17" s="7">
        <v>16.5</v>
      </c>
      <c r="Q17" s="7">
        <v>0</v>
      </c>
      <c r="R17" s="7">
        <v>0</v>
      </c>
      <c r="S17" s="7">
        <v>0</v>
      </c>
      <c r="T17" s="7">
        <v>1000</v>
      </c>
      <c r="U17" s="3">
        <v>7.6</v>
      </c>
      <c r="V17" s="7">
        <v>76</v>
      </c>
      <c r="W17" s="7">
        <v>0</v>
      </c>
      <c r="X17" s="3">
        <v>0</v>
      </c>
      <c r="Y17" s="7">
        <v>0</v>
      </c>
    </row>
    <row r="18" spans="1:25" x14ac:dyDescent="0.25">
      <c r="A18" t="s">
        <v>25</v>
      </c>
      <c r="B18" t="s">
        <v>31</v>
      </c>
      <c r="C18" t="str">
        <f t="shared" si="4"/>
        <v>1</v>
      </c>
      <c r="D18" t="str">
        <f t="shared" si="7"/>
        <v>1</v>
      </c>
      <c r="E18" t="str">
        <f>"0083013"</f>
        <v>0083013</v>
      </c>
      <c r="F18" t="s">
        <v>32</v>
      </c>
      <c r="G18" t="str">
        <f t="shared" si="6"/>
        <v>13</v>
      </c>
      <c r="H18" t="str">
        <f t="shared" si="5"/>
        <v>01</v>
      </c>
      <c r="I18" t="s">
        <v>27</v>
      </c>
      <c r="J18" t="str">
        <f t="shared" si="8"/>
        <v>6102</v>
      </c>
      <c r="K18" t="str">
        <f t="shared" si="9"/>
        <v>01</v>
      </c>
      <c r="L18" s="3">
        <v>2789</v>
      </c>
      <c r="M18" s="5">
        <v>2789</v>
      </c>
      <c r="N18" s="7">
        <v>2789</v>
      </c>
      <c r="O18" s="3">
        <v>1.65</v>
      </c>
      <c r="P18" s="7">
        <v>46.02</v>
      </c>
      <c r="Q18" s="7">
        <v>0</v>
      </c>
      <c r="R18" s="7">
        <v>0</v>
      </c>
      <c r="S18" s="7">
        <v>0</v>
      </c>
      <c r="T18" s="7">
        <v>2789</v>
      </c>
      <c r="U18" s="3">
        <v>7.6</v>
      </c>
      <c r="V18" s="7">
        <v>211.96</v>
      </c>
      <c r="W18" s="7">
        <v>0</v>
      </c>
      <c r="X18" s="3">
        <v>0</v>
      </c>
      <c r="Y18" s="7">
        <v>0</v>
      </c>
    </row>
    <row r="19" spans="1:25" x14ac:dyDescent="0.25">
      <c r="A19" t="s">
        <v>25</v>
      </c>
      <c r="B19" t="s">
        <v>31</v>
      </c>
      <c r="C19" t="str">
        <f t="shared" si="4"/>
        <v>1</v>
      </c>
      <c r="D19" t="str">
        <f t="shared" si="7"/>
        <v>1</v>
      </c>
      <c r="E19" t="str">
        <f>"0083014"</f>
        <v>0083014</v>
      </c>
      <c r="F19" t="s">
        <v>32</v>
      </c>
      <c r="G19" t="str">
        <f t="shared" si="6"/>
        <v>13</v>
      </c>
      <c r="H19" t="str">
        <f t="shared" si="5"/>
        <v>01</v>
      </c>
      <c r="I19" t="s">
        <v>27</v>
      </c>
      <c r="J19" t="str">
        <f t="shared" si="8"/>
        <v>6102</v>
      </c>
      <c r="K19" t="str">
        <f t="shared" si="9"/>
        <v>01</v>
      </c>
      <c r="L19" s="3">
        <v>1600</v>
      </c>
      <c r="M19" s="5">
        <v>1600</v>
      </c>
      <c r="N19" s="7">
        <v>1600</v>
      </c>
      <c r="O19" s="3">
        <v>1.65</v>
      </c>
      <c r="P19" s="7">
        <v>26.4</v>
      </c>
      <c r="Q19" s="7">
        <v>0</v>
      </c>
      <c r="R19" s="7">
        <v>0</v>
      </c>
      <c r="S19" s="7">
        <v>0</v>
      </c>
      <c r="T19" s="7">
        <v>1600</v>
      </c>
      <c r="U19" s="3">
        <v>7.6</v>
      </c>
      <c r="V19" s="7">
        <v>121.6</v>
      </c>
      <c r="W19" s="7">
        <v>0</v>
      </c>
      <c r="X19" s="3">
        <v>0</v>
      </c>
      <c r="Y19" s="7">
        <v>0</v>
      </c>
    </row>
    <row r="20" spans="1:25" x14ac:dyDescent="0.25">
      <c r="A20" t="s">
        <v>25</v>
      </c>
      <c r="B20" t="s">
        <v>31</v>
      </c>
      <c r="C20" t="str">
        <f t="shared" si="4"/>
        <v>1</v>
      </c>
      <c r="D20" t="str">
        <f t="shared" si="7"/>
        <v>1</v>
      </c>
      <c r="E20" t="str">
        <f>"0083015"</f>
        <v>0083015</v>
      </c>
      <c r="F20" t="s">
        <v>32</v>
      </c>
      <c r="G20" t="str">
        <f t="shared" si="6"/>
        <v>13</v>
      </c>
      <c r="H20" t="str">
        <f t="shared" si="5"/>
        <v>01</v>
      </c>
      <c r="I20" t="s">
        <v>27</v>
      </c>
      <c r="J20" t="str">
        <f t="shared" si="8"/>
        <v>6102</v>
      </c>
      <c r="K20" t="str">
        <f t="shared" si="9"/>
        <v>01</v>
      </c>
      <c r="L20" s="3">
        <v>6410</v>
      </c>
      <c r="M20" s="5">
        <v>6410</v>
      </c>
      <c r="N20" s="7">
        <v>6410</v>
      </c>
      <c r="O20" s="3">
        <v>1.65</v>
      </c>
      <c r="P20" s="7">
        <v>105.77</v>
      </c>
      <c r="Q20" s="7">
        <v>0</v>
      </c>
      <c r="R20" s="7">
        <v>0</v>
      </c>
      <c r="S20" s="7">
        <v>0</v>
      </c>
      <c r="T20" s="7">
        <v>6410</v>
      </c>
      <c r="U20" s="3">
        <v>7.6</v>
      </c>
      <c r="V20" s="7">
        <v>487.16</v>
      </c>
      <c r="W20" s="7">
        <v>0</v>
      </c>
      <c r="X20" s="3">
        <v>0</v>
      </c>
      <c r="Y20" s="7">
        <v>0</v>
      </c>
    </row>
    <row r="21" spans="1:25" x14ac:dyDescent="0.25">
      <c r="A21" t="s">
        <v>25</v>
      </c>
      <c r="B21" t="s">
        <v>31</v>
      </c>
      <c r="C21" t="str">
        <f t="shared" si="4"/>
        <v>1</v>
      </c>
      <c r="D21" t="str">
        <f t="shared" si="7"/>
        <v>1</v>
      </c>
      <c r="E21" t="str">
        <f>"0083017"</f>
        <v>0083017</v>
      </c>
      <c r="F21" t="s">
        <v>32</v>
      </c>
      <c r="G21" t="str">
        <f t="shared" si="6"/>
        <v>13</v>
      </c>
      <c r="H21" t="str">
        <f t="shared" si="5"/>
        <v>01</v>
      </c>
      <c r="I21" t="s">
        <v>27</v>
      </c>
      <c r="J21" t="str">
        <f t="shared" si="8"/>
        <v>6102</v>
      </c>
      <c r="K21" t="str">
        <f t="shared" si="9"/>
        <v>01</v>
      </c>
      <c r="L21" s="3">
        <v>7560</v>
      </c>
      <c r="M21" s="5">
        <v>7560</v>
      </c>
      <c r="N21" s="7">
        <v>7560</v>
      </c>
      <c r="O21" s="3">
        <v>1.65</v>
      </c>
      <c r="P21" s="7">
        <v>124.74</v>
      </c>
      <c r="Q21" s="7">
        <v>0</v>
      </c>
      <c r="R21" s="7">
        <v>0</v>
      </c>
      <c r="S21" s="7">
        <v>0</v>
      </c>
      <c r="T21" s="7">
        <v>7560</v>
      </c>
      <c r="U21" s="3">
        <v>7.6</v>
      </c>
      <c r="V21" s="7">
        <v>574.55999999999995</v>
      </c>
      <c r="W21" s="7">
        <v>0</v>
      </c>
      <c r="X21" s="3">
        <v>0</v>
      </c>
      <c r="Y21" s="7">
        <v>0</v>
      </c>
    </row>
    <row r="22" spans="1:25" x14ac:dyDescent="0.25">
      <c r="A22" t="s">
        <v>25</v>
      </c>
      <c r="B22" t="s">
        <v>31</v>
      </c>
      <c r="C22" t="str">
        <f t="shared" si="4"/>
        <v>1</v>
      </c>
      <c r="D22" t="str">
        <f t="shared" si="7"/>
        <v>1</v>
      </c>
      <c r="E22" t="str">
        <f>"0083018"</f>
        <v>0083018</v>
      </c>
      <c r="F22" t="s">
        <v>33</v>
      </c>
      <c r="G22" t="str">
        <f t="shared" si="6"/>
        <v>13</v>
      </c>
      <c r="H22" t="str">
        <f>"55"</f>
        <v>55</v>
      </c>
      <c r="I22" t="s">
        <v>34</v>
      </c>
      <c r="J22" t="str">
        <f>"6933"</f>
        <v>6933</v>
      </c>
      <c r="K22" t="str">
        <f t="shared" si="9"/>
        <v>01</v>
      </c>
      <c r="L22" s="3">
        <v>1000</v>
      </c>
      <c r="M22" s="5">
        <v>1000</v>
      </c>
      <c r="N22" s="7">
        <v>1000</v>
      </c>
      <c r="O22" s="3">
        <v>1.65</v>
      </c>
      <c r="P22" s="7">
        <v>16.5</v>
      </c>
      <c r="Q22" s="7">
        <v>0</v>
      </c>
      <c r="R22" s="7">
        <v>0</v>
      </c>
      <c r="S22" s="7">
        <v>0</v>
      </c>
      <c r="T22" s="7">
        <v>1000</v>
      </c>
      <c r="U22" s="3">
        <v>7.6</v>
      </c>
      <c r="V22" s="7">
        <v>76</v>
      </c>
      <c r="W22" s="7">
        <v>0</v>
      </c>
      <c r="X22" s="3">
        <v>0</v>
      </c>
      <c r="Y22" s="7">
        <v>0</v>
      </c>
    </row>
    <row r="23" spans="1:25" x14ac:dyDescent="0.25">
      <c r="A23" t="s">
        <v>25</v>
      </c>
      <c r="B23" t="s">
        <v>31</v>
      </c>
      <c r="C23" t="str">
        <f t="shared" si="4"/>
        <v>1</v>
      </c>
      <c r="D23" t="str">
        <f t="shared" si="7"/>
        <v>1</v>
      </c>
      <c r="E23" t="str">
        <f>"0083019"</f>
        <v>0083019</v>
      </c>
      <c r="F23" t="s">
        <v>32</v>
      </c>
      <c r="G23" t="str">
        <f t="shared" si="6"/>
        <v>13</v>
      </c>
      <c r="H23" t="str">
        <f>"01"</f>
        <v>01</v>
      </c>
      <c r="I23" t="s">
        <v>27</v>
      </c>
      <c r="J23" t="str">
        <f>"6102"</f>
        <v>6102</v>
      </c>
      <c r="K23" t="str">
        <f t="shared" si="9"/>
        <v>01</v>
      </c>
      <c r="L23" s="3">
        <v>20000</v>
      </c>
      <c r="M23" s="5">
        <v>20000</v>
      </c>
      <c r="N23" s="7">
        <v>20000</v>
      </c>
      <c r="O23" s="3">
        <v>1.65</v>
      </c>
      <c r="P23" s="7">
        <v>330</v>
      </c>
      <c r="Q23" s="7">
        <v>0</v>
      </c>
      <c r="R23" s="7">
        <v>0</v>
      </c>
      <c r="S23" s="7">
        <v>0</v>
      </c>
      <c r="T23" s="7">
        <v>20000</v>
      </c>
      <c r="U23" s="3">
        <v>7.6</v>
      </c>
      <c r="V23" s="7">
        <v>1520</v>
      </c>
      <c r="W23" s="7">
        <v>0</v>
      </c>
      <c r="X23" s="3">
        <v>0</v>
      </c>
      <c r="Y23" s="7">
        <v>0</v>
      </c>
    </row>
    <row r="24" spans="1:25" x14ac:dyDescent="0.25">
      <c r="A24" t="s">
        <v>25</v>
      </c>
      <c r="B24" t="s">
        <v>31</v>
      </c>
      <c r="C24" t="str">
        <f t="shared" si="4"/>
        <v>1</v>
      </c>
      <c r="D24" t="str">
        <f t="shared" si="7"/>
        <v>1</v>
      </c>
      <c r="E24" t="str">
        <f>"0083020"</f>
        <v>0083020</v>
      </c>
      <c r="F24" t="s">
        <v>32</v>
      </c>
      <c r="G24" t="str">
        <f t="shared" si="6"/>
        <v>13</v>
      </c>
      <c r="H24" t="str">
        <f>"01"</f>
        <v>01</v>
      </c>
      <c r="I24" t="s">
        <v>27</v>
      </c>
      <c r="J24" t="str">
        <f>"6102"</f>
        <v>6102</v>
      </c>
      <c r="K24" t="str">
        <f t="shared" si="9"/>
        <v>01</v>
      </c>
      <c r="L24" s="3">
        <v>3450</v>
      </c>
      <c r="M24" s="5">
        <v>3450</v>
      </c>
      <c r="N24" s="7">
        <v>3450</v>
      </c>
      <c r="O24" s="3">
        <v>1.65</v>
      </c>
      <c r="P24" s="7">
        <v>56.93</v>
      </c>
      <c r="Q24" s="7">
        <v>0</v>
      </c>
      <c r="R24" s="7">
        <v>0</v>
      </c>
      <c r="S24" s="7">
        <v>0</v>
      </c>
      <c r="T24" s="7">
        <v>3450</v>
      </c>
      <c r="U24" s="3">
        <v>7.6</v>
      </c>
      <c r="V24" s="7">
        <v>262.2</v>
      </c>
      <c r="W24" s="7">
        <v>0</v>
      </c>
      <c r="X24" s="3">
        <v>0</v>
      </c>
      <c r="Y24" s="7">
        <v>0</v>
      </c>
    </row>
    <row r="25" spans="1:25" x14ac:dyDescent="0.25">
      <c r="A25" t="s">
        <v>25</v>
      </c>
      <c r="B25" t="s">
        <v>31</v>
      </c>
      <c r="C25" t="str">
        <f t="shared" si="4"/>
        <v>1</v>
      </c>
      <c r="D25" t="str">
        <f t="shared" si="7"/>
        <v>1</v>
      </c>
      <c r="E25" t="str">
        <f>"0083021"</f>
        <v>0083021</v>
      </c>
      <c r="F25" t="s">
        <v>35</v>
      </c>
      <c r="G25" t="str">
        <f t="shared" si="6"/>
        <v>13</v>
      </c>
      <c r="H25" t="str">
        <f>"55"</f>
        <v>55</v>
      </c>
      <c r="I25" t="s">
        <v>27</v>
      </c>
      <c r="J25" t="str">
        <f>"6102"</f>
        <v>6102</v>
      </c>
      <c r="K25" t="str">
        <f t="shared" si="9"/>
        <v>01</v>
      </c>
      <c r="L25" s="3">
        <v>1000</v>
      </c>
      <c r="M25" s="5">
        <v>1000</v>
      </c>
      <c r="N25" s="7">
        <v>1000</v>
      </c>
      <c r="O25" s="3">
        <v>1.65</v>
      </c>
      <c r="P25" s="7">
        <v>16.5</v>
      </c>
      <c r="Q25" s="7">
        <v>0</v>
      </c>
      <c r="R25" s="7">
        <v>0</v>
      </c>
      <c r="S25" s="7">
        <v>0</v>
      </c>
      <c r="T25" s="7">
        <v>1000</v>
      </c>
      <c r="U25" s="3">
        <v>7.6</v>
      </c>
      <c r="V25" s="7">
        <v>76</v>
      </c>
      <c r="W25" s="7">
        <v>0</v>
      </c>
      <c r="X25" s="3">
        <v>0</v>
      </c>
      <c r="Y25" s="7">
        <v>0</v>
      </c>
    </row>
    <row r="26" spans="1:25" x14ac:dyDescent="0.25">
      <c r="A26" t="s">
        <v>25</v>
      </c>
      <c r="B26" t="s">
        <v>31</v>
      </c>
      <c r="C26" t="str">
        <f t="shared" si="4"/>
        <v>1</v>
      </c>
      <c r="D26" t="str">
        <f>"2"</f>
        <v>2</v>
      </c>
      <c r="E26" t="str">
        <f>"0255579"</f>
        <v>0255579</v>
      </c>
      <c r="F26" t="s">
        <v>36</v>
      </c>
      <c r="G26" t="str">
        <f>"70"</f>
        <v>70</v>
      </c>
      <c r="H26" t="str">
        <f t="shared" ref="H26:H35" si="10">"01"</f>
        <v>01</v>
      </c>
      <c r="I26" t="s">
        <v>27</v>
      </c>
      <c r="J26" t="str">
        <f>"6933"</f>
        <v>6933</v>
      </c>
      <c r="K26" t="str">
        <f t="shared" si="9"/>
        <v>01</v>
      </c>
      <c r="L26" s="3">
        <v>39481.75</v>
      </c>
      <c r="M26" s="5">
        <v>39481.75</v>
      </c>
      <c r="N26" s="7">
        <v>39481.75</v>
      </c>
      <c r="O26" s="3">
        <v>1.65</v>
      </c>
      <c r="P26" s="7">
        <v>651.45000000000005</v>
      </c>
      <c r="Q26" s="7">
        <v>0</v>
      </c>
      <c r="R26" s="7">
        <v>0</v>
      </c>
      <c r="S26" s="7">
        <v>0</v>
      </c>
      <c r="T26" s="7">
        <v>39481.75</v>
      </c>
      <c r="U26" s="3">
        <v>7.6</v>
      </c>
      <c r="V26" s="7">
        <v>3000.61</v>
      </c>
      <c r="W26" s="7">
        <v>0</v>
      </c>
      <c r="X26" s="3">
        <v>0</v>
      </c>
      <c r="Y26" s="7">
        <v>0</v>
      </c>
    </row>
    <row r="27" spans="1:25" x14ac:dyDescent="0.25">
      <c r="A27" t="s">
        <v>25</v>
      </c>
      <c r="B27" t="s">
        <v>31</v>
      </c>
      <c r="C27" t="str">
        <f t="shared" si="4"/>
        <v>1</v>
      </c>
      <c r="D27" t="str">
        <f>"2"</f>
        <v>2</v>
      </c>
      <c r="E27" t="str">
        <f>"0255580"</f>
        <v>0255580</v>
      </c>
      <c r="F27" t="s">
        <v>36</v>
      </c>
      <c r="G27" t="str">
        <f t="shared" ref="G27:G33" si="11">"13"</f>
        <v>13</v>
      </c>
      <c r="H27" t="str">
        <f t="shared" si="10"/>
        <v>01</v>
      </c>
      <c r="I27" t="s">
        <v>27</v>
      </c>
      <c r="J27" t="str">
        <f>"6933"</f>
        <v>6933</v>
      </c>
      <c r="K27" t="str">
        <f t="shared" si="9"/>
        <v>01</v>
      </c>
      <c r="L27" s="3">
        <v>24000</v>
      </c>
      <c r="M27" s="5">
        <v>24000</v>
      </c>
      <c r="N27" s="7">
        <v>24000</v>
      </c>
      <c r="O27" s="3">
        <v>1.65</v>
      </c>
      <c r="P27" s="7">
        <v>396</v>
      </c>
      <c r="Q27" s="7">
        <v>0</v>
      </c>
      <c r="R27" s="7">
        <v>0</v>
      </c>
      <c r="S27" s="7">
        <v>0</v>
      </c>
      <c r="T27" s="7">
        <v>24000</v>
      </c>
      <c r="U27" s="3">
        <v>7.6</v>
      </c>
      <c r="V27" s="7">
        <v>1824</v>
      </c>
      <c r="W27" s="7">
        <v>0</v>
      </c>
      <c r="X27" s="3">
        <v>0</v>
      </c>
      <c r="Y27" s="7">
        <v>0</v>
      </c>
    </row>
    <row r="28" spans="1:25" x14ac:dyDescent="0.25">
      <c r="A28" t="s">
        <v>25</v>
      </c>
      <c r="B28" t="s">
        <v>31</v>
      </c>
      <c r="C28" t="str">
        <f t="shared" si="4"/>
        <v>1</v>
      </c>
      <c r="D28" t="str">
        <f>"2"</f>
        <v>2</v>
      </c>
      <c r="E28" t="str">
        <f>"0255581"</f>
        <v>0255581</v>
      </c>
      <c r="F28" t="s">
        <v>36</v>
      </c>
      <c r="G28" t="str">
        <f t="shared" si="11"/>
        <v>13</v>
      </c>
      <c r="H28" t="str">
        <f t="shared" si="10"/>
        <v>01</v>
      </c>
      <c r="I28" t="s">
        <v>27</v>
      </c>
      <c r="J28" t="str">
        <f>"6933"</f>
        <v>6933</v>
      </c>
      <c r="K28" t="str">
        <f t="shared" si="9"/>
        <v>01</v>
      </c>
      <c r="L28" s="3">
        <v>3890</v>
      </c>
      <c r="M28" s="5">
        <v>3890</v>
      </c>
      <c r="N28" s="7">
        <v>3890</v>
      </c>
      <c r="O28" s="3">
        <v>1.65</v>
      </c>
      <c r="P28" s="7">
        <v>64.19</v>
      </c>
      <c r="Q28" s="7">
        <v>0</v>
      </c>
      <c r="R28" s="7">
        <v>0</v>
      </c>
      <c r="S28" s="7">
        <v>0</v>
      </c>
      <c r="T28" s="7">
        <v>3890</v>
      </c>
      <c r="U28" s="3">
        <v>7.6</v>
      </c>
      <c r="V28" s="7">
        <v>295.64</v>
      </c>
      <c r="W28" s="7">
        <v>0</v>
      </c>
      <c r="X28" s="3">
        <v>0</v>
      </c>
      <c r="Y28" s="7">
        <v>0</v>
      </c>
    </row>
    <row r="29" spans="1:25" x14ac:dyDescent="0.25">
      <c r="A29" t="s">
        <v>25</v>
      </c>
      <c r="B29" t="s">
        <v>31</v>
      </c>
      <c r="C29" t="str">
        <f t="shared" si="4"/>
        <v>1</v>
      </c>
      <c r="D29" t="str">
        <f>"2"</f>
        <v>2</v>
      </c>
      <c r="E29" t="str">
        <f>"0255582"</f>
        <v>0255582</v>
      </c>
      <c r="F29" t="s">
        <v>36</v>
      </c>
      <c r="G29" t="str">
        <f t="shared" si="11"/>
        <v>13</v>
      </c>
      <c r="H29" t="str">
        <f t="shared" si="10"/>
        <v>01</v>
      </c>
      <c r="I29" t="s">
        <v>27</v>
      </c>
      <c r="J29" t="str">
        <f>"6933"</f>
        <v>6933</v>
      </c>
      <c r="K29" t="str">
        <f t="shared" si="9"/>
        <v>01</v>
      </c>
      <c r="L29" s="3">
        <v>5410</v>
      </c>
      <c r="M29" s="5">
        <v>5410</v>
      </c>
      <c r="N29" s="7">
        <v>5410</v>
      </c>
      <c r="O29" s="3">
        <v>1.65</v>
      </c>
      <c r="P29" s="7">
        <v>89.27</v>
      </c>
      <c r="Q29" s="7">
        <v>0</v>
      </c>
      <c r="R29" s="7">
        <v>0</v>
      </c>
      <c r="S29" s="7">
        <v>0</v>
      </c>
      <c r="T29" s="7">
        <v>5410</v>
      </c>
      <c r="U29" s="3">
        <v>7.6</v>
      </c>
      <c r="V29" s="7">
        <v>411.16</v>
      </c>
      <c r="W29" s="7">
        <v>0</v>
      </c>
      <c r="X29" s="3">
        <v>0</v>
      </c>
      <c r="Y29" s="7">
        <v>0</v>
      </c>
    </row>
    <row r="30" spans="1:25" x14ac:dyDescent="0.25">
      <c r="A30" t="s">
        <v>25</v>
      </c>
      <c r="B30" t="s">
        <v>31</v>
      </c>
      <c r="C30" t="str">
        <f t="shared" si="4"/>
        <v>1</v>
      </c>
      <c r="D30" t="str">
        <f>"1"</f>
        <v>1</v>
      </c>
      <c r="E30" t="str">
        <f>"0083011"</f>
        <v>0083011</v>
      </c>
      <c r="F30" t="s">
        <v>32</v>
      </c>
      <c r="G30" t="str">
        <f t="shared" si="11"/>
        <v>13</v>
      </c>
      <c r="H30" t="str">
        <f t="shared" si="10"/>
        <v>01</v>
      </c>
      <c r="I30" t="s">
        <v>28</v>
      </c>
      <c r="J30" t="str">
        <f>"6102"</f>
        <v>6102</v>
      </c>
      <c r="K30" t="str">
        <f>"02"</f>
        <v>02</v>
      </c>
      <c r="L30" s="3">
        <v>3200</v>
      </c>
      <c r="M30" s="5">
        <v>3200</v>
      </c>
      <c r="N30" s="7">
        <v>3200</v>
      </c>
      <c r="O30" s="3">
        <v>1.65</v>
      </c>
      <c r="P30" s="7">
        <v>52.8</v>
      </c>
      <c r="Q30" s="7">
        <v>0</v>
      </c>
      <c r="R30" s="7">
        <v>0</v>
      </c>
      <c r="S30" s="7">
        <v>0</v>
      </c>
      <c r="T30" s="7">
        <v>3200</v>
      </c>
      <c r="U30" s="3">
        <v>7.6</v>
      </c>
      <c r="V30" s="7">
        <v>243.2</v>
      </c>
      <c r="W30" s="7">
        <v>0</v>
      </c>
      <c r="X30" s="3">
        <v>0</v>
      </c>
      <c r="Y30" s="7">
        <v>0</v>
      </c>
    </row>
    <row r="31" spans="1:25" x14ac:dyDescent="0.25">
      <c r="A31" t="s">
        <v>25</v>
      </c>
      <c r="B31" t="s">
        <v>31</v>
      </c>
      <c r="C31" t="str">
        <f t="shared" si="4"/>
        <v>1</v>
      </c>
      <c r="D31" t="str">
        <f>"1"</f>
        <v>1</v>
      </c>
      <c r="E31" t="str">
        <f>"0083013"</f>
        <v>0083013</v>
      </c>
      <c r="F31" t="s">
        <v>32</v>
      </c>
      <c r="G31" t="str">
        <f t="shared" si="11"/>
        <v>13</v>
      </c>
      <c r="H31" t="str">
        <f t="shared" si="10"/>
        <v>01</v>
      </c>
      <c r="I31" t="s">
        <v>28</v>
      </c>
      <c r="J31" t="str">
        <f>"6102"</f>
        <v>6102</v>
      </c>
      <c r="K31" t="str">
        <f>"02"</f>
        <v>02</v>
      </c>
      <c r="L31" s="3">
        <v>1200</v>
      </c>
      <c r="M31" s="5">
        <v>1200</v>
      </c>
      <c r="N31" s="7">
        <v>1200</v>
      </c>
      <c r="O31" s="3">
        <v>1.65</v>
      </c>
      <c r="P31" s="7">
        <v>19.8</v>
      </c>
      <c r="Q31" s="7">
        <v>0</v>
      </c>
      <c r="R31" s="7">
        <v>0</v>
      </c>
      <c r="S31" s="7">
        <v>0</v>
      </c>
      <c r="T31" s="7">
        <v>1200</v>
      </c>
      <c r="U31" s="3">
        <v>7.6</v>
      </c>
      <c r="V31" s="7">
        <v>91.2</v>
      </c>
      <c r="W31" s="7">
        <v>0</v>
      </c>
      <c r="X31" s="3">
        <v>0</v>
      </c>
      <c r="Y31" s="7">
        <v>0</v>
      </c>
    </row>
    <row r="32" spans="1:25" x14ac:dyDescent="0.25">
      <c r="A32" t="s">
        <v>25</v>
      </c>
      <c r="B32" t="s">
        <v>31</v>
      </c>
      <c r="C32" t="str">
        <f t="shared" si="4"/>
        <v>1</v>
      </c>
      <c r="D32" t="str">
        <f>"1"</f>
        <v>1</v>
      </c>
      <c r="E32" t="str">
        <f>"0083015"</f>
        <v>0083015</v>
      </c>
      <c r="F32" t="s">
        <v>32</v>
      </c>
      <c r="G32" t="str">
        <f t="shared" si="11"/>
        <v>13</v>
      </c>
      <c r="H32" t="str">
        <f t="shared" si="10"/>
        <v>01</v>
      </c>
      <c r="I32" t="s">
        <v>28</v>
      </c>
      <c r="J32" t="str">
        <f>"6102"</f>
        <v>6102</v>
      </c>
      <c r="K32" t="str">
        <f>"02"</f>
        <v>02</v>
      </c>
      <c r="L32" s="3">
        <v>6000</v>
      </c>
      <c r="M32" s="5">
        <v>6000</v>
      </c>
      <c r="N32" s="7">
        <v>6000</v>
      </c>
      <c r="O32" s="3">
        <v>1.65</v>
      </c>
      <c r="P32" s="7">
        <v>99</v>
      </c>
      <c r="Q32" s="7">
        <v>0</v>
      </c>
      <c r="R32" s="7">
        <v>0</v>
      </c>
      <c r="S32" s="7">
        <v>0</v>
      </c>
      <c r="T32" s="7">
        <v>6000</v>
      </c>
      <c r="U32" s="3">
        <v>7.6</v>
      </c>
      <c r="V32" s="7">
        <v>456</v>
      </c>
      <c r="W32" s="7">
        <v>0</v>
      </c>
      <c r="X32" s="3">
        <v>0</v>
      </c>
      <c r="Y32" s="7">
        <v>0</v>
      </c>
    </row>
    <row r="33" spans="1:25" x14ac:dyDescent="0.25">
      <c r="A33" t="s">
        <v>25</v>
      </c>
      <c r="B33" t="s">
        <v>31</v>
      </c>
      <c r="C33" t="str">
        <f t="shared" si="4"/>
        <v>1</v>
      </c>
      <c r="D33" t="str">
        <f>"1"</f>
        <v>1</v>
      </c>
      <c r="E33" t="str">
        <f>"0083020"</f>
        <v>0083020</v>
      </c>
      <c r="F33" t="s">
        <v>32</v>
      </c>
      <c r="G33" t="str">
        <f t="shared" si="11"/>
        <v>13</v>
      </c>
      <c r="H33" t="str">
        <f t="shared" si="10"/>
        <v>01</v>
      </c>
      <c r="I33" t="s">
        <v>27</v>
      </c>
      <c r="J33" t="str">
        <f>"6102"</f>
        <v>6102</v>
      </c>
      <c r="K33" t="str">
        <f>"08"</f>
        <v>08</v>
      </c>
      <c r="L33" s="3">
        <v>0</v>
      </c>
      <c r="M33" s="5">
        <v>0</v>
      </c>
      <c r="N33" s="7">
        <v>0</v>
      </c>
      <c r="O33" s="3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3">
        <v>0</v>
      </c>
      <c r="V33" s="7">
        <v>0</v>
      </c>
      <c r="W33" s="7">
        <v>0</v>
      </c>
      <c r="X33" s="3">
        <v>0</v>
      </c>
      <c r="Y33" s="7">
        <v>0</v>
      </c>
    </row>
    <row r="34" spans="1:25" x14ac:dyDescent="0.25">
      <c r="A34" t="s">
        <v>25</v>
      </c>
      <c r="B34" t="s">
        <v>31</v>
      </c>
      <c r="C34" t="str">
        <f t="shared" si="4"/>
        <v>1</v>
      </c>
      <c r="D34" t="str">
        <f>"5"</f>
        <v>5</v>
      </c>
      <c r="E34" t="str">
        <f>"8052011"</f>
        <v>8052011</v>
      </c>
      <c r="F34" t="str">
        <f>"5933"</f>
        <v>5933</v>
      </c>
      <c r="G34" t="str">
        <f>"18"</f>
        <v>18</v>
      </c>
      <c r="H34" t="str">
        <f t="shared" si="10"/>
        <v>01</v>
      </c>
      <c r="I34" t="s">
        <v>29</v>
      </c>
      <c r="J34" t="str">
        <f>"5933"</f>
        <v>5933</v>
      </c>
      <c r="K34" t="str">
        <f>"99"</f>
        <v>99</v>
      </c>
      <c r="L34" s="3">
        <v>1000</v>
      </c>
      <c r="M34" s="5">
        <v>1000</v>
      </c>
      <c r="N34" s="7">
        <v>0</v>
      </c>
      <c r="O34" s="3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3">
        <v>0</v>
      </c>
      <c r="V34" s="7">
        <v>0</v>
      </c>
      <c r="W34" s="7">
        <v>0</v>
      </c>
      <c r="X34" s="3">
        <v>0</v>
      </c>
      <c r="Y34" s="7">
        <v>0</v>
      </c>
    </row>
    <row r="35" spans="1:25" x14ac:dyDescent="0.25">
      <c r="A35" t="s">
        <v>25</v>
      </c>
      <c r="B35" t="s">
        <v>31</v>
      </c>
      <c r="C35" t="str">
        <f t="shared" si="4"/>
        <v>1</v>
      </c>
      <c r="D35" t="str">
        <f>"5"</f>
        <v>5</v>
      </c>
      <c r="E35" t="str">
        <f>"9252011"</f>
        <v>9252011</v>
      </c>
      <c r="F35" t="str">
        <f>"6933"</f>
        <v>6933</v>
      </c>
      <c r="G35" t="str">
        <f>"13"</f>
        <v>13</v>
      </c>
      <c r="H35" t="str">
        <f t="shared" si="10"/>
        <v>01</v>
      </c>
      <c r="I35" t="s">
        <v>30</v>
      </c>
      <c r="J35" t="str">
        <f>"6933"</f>
        <v>6933</v>
      </c>
      <c r="K35" t="str">
        <f>"99"</f>
        <v>99</v>
      </c>
      <c r="L35" s="3">
        <v>1000</v>
      </c>
      <c r="M35" s="5">
        <v>1000</v>
      </c>
      <c r="N35" s="7">
        <v>0</v>
      </c>
      <c r="O35" s="3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3">
        <v>0</v>
      </c>
      <c r="V35" s="7">
        <v>0</v>
      </c>
      <c r="W35" s="7">
        <v>0</v>
      </c>
      <c r="X35" s="3">
        <v>0</v>
      </c>
      <c r="Y35" s="7">
        <v>0</v>
      </c>
    </row>
  </sheetData>
  <pageMargins left="0.78740157499999996" right="0.78740157499999996" top="0.984251969" bottom="0.984251969" header="0.4921259845" footer="0.49212598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EFD CONTRIBUIÇÕES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tech-auto</cp:lastModifiedBy>
  <dcterms:created xsi:type="dcterms:W3CDTF">2019-11-21T23:46:54Z</dcterms:created>
  <dcterms:modified xsi:type="dcterms:W3CDTF">2019-11-21T23:46:54Z</dcterms:modified>
</cp:coreProperties>
</file>