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uef\OneDrive - Toledo do Brasil\Área de Trabalho\"/>
    </mc:Choice>
  </mc:AlternateContent>
  <bookViews>
    <workbookView xWindow="0" yWindow="0" windowWidth="19200" windowHeight="11820" activeTab="3"/>
  </bookViews>
  <sheets>
    <sheet name="SORTEIO" sheetId="2" r:id="rId1"/>
    <sheet name="JOGOS PONTOS CORRIDOS" sheetId="4" r:id="rId2"/>
    <sheet name="TABELA PONTOS CORRIDOS" sheetId="3" r:id="rId3"/>
    <sheet name="MATA-MATA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J2" i="3" s="1"/>
  <c r="S20" i="3" l="1"/>
  <c r="B2" i="4"/>
  <c r="B6" i="4"/>
  <c r="B10" i="4"/>
  <c r="F14" i="4"/>
  <c r="F18" i="4"/>
  <c r="F22" i="4"/>
  <c r="C4" i="1"/>
  <c r="C7" i="1" l="1"/>
  <c r="C10" i="1"/>
  <c r="H11" i="1" s="1"/>
  <c r="N10" i="1" l="1"/>
  <c r="N11" i="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10" i="1" l="1"/>
  <c r="A2" i="4"/>
  <c r="B29" i="3" l="1"/>
  <c r="S27" i="3" s="1"/>
  <c r="B28" i="3"/>
  <c r="S26" i="3" s="1"/>
  <c r="B27" i="3"/>
  <c r="S25" i="3" s="1"/>
  <c r="B26" i="3"/>
  <c r="S24" i="3" s="1"/>
  <c r="B23" i="3"/>
  <c r="S23" i="3" s="1"/>
  <c r="B22" i="3"/>
  <c r="S22" i="3" s="1"/>
  <c r="B21" i="3"/>
  <c r="S21" i="3" s="1"/>
  <c r="A20" i="3"/>
  <c r="J4" i="3" l="1"/>
  <c r="F16" i="4"/>
  <c r="F12" i="4"/>
  <c r="B24" i="4"/>
  <c r="B4" i="4"/>
  <c r="F6" i="4"/>
  <c r="B18" i="4"/>
  <c r="J10" i="3"/>
  <c r="F7" i="4"/>
  <c r="B19" i="4"/>
  <c r="F17" i="4"/>
  <c r="F13" i="4"/>
  <c r="B25" i="4"/>
  <c r="B5" i="4"/>
  <c r="J11" i="3"/>
  <c r="F11" i="4"/>
  <c r="B23" i="4"/>
  <c r="F9" i="4"/>
  <c r="F5" i="4"/>
  <c r="B21" i="4"/>
  <c r="B17" i="4"/>
  <c r="J8" i="3"/>
  <c r="F23" i="4"/>
  <c r="F19" i="4"/>
  <c r="F15" i="4"/>
  <c r="B11" i="4"/>
  <c r="B7" i="4"/>
  <c r="B3" i="4"/>
  <c r="J3" i="3"/>
  <c r="F24" i="4"/>
  <c r="F20" i="4"/>
  <c r="B12" i="4"/>
  <c r="B8" i="4"/>
  <c r="F2" i="4"/>
  <c r="B14" i="4"/>
  <c r="J9" i="3"/>
  <c r="F3" i="4"/>
  <c r="B15" i="4"/>
  <c r="F25" i="4"/>
  <c r="F21" i="4"/>
  <c r="B13" i="4"/>
  <c r="B9" i="4"/>
  <c r="F8" i="4"/>
  <c r="F4" i="4"/>
  <c r="B20" i="4"/>
  <c r="B16" i="4"/>
  <c r="J5" i="3"/>
  <c r="F10" i="4"/>
  <c r="B22" i="4"/>
  <c r="A22" i="3"/>
  <c r="A28" i="3"/>
  <c r="A23" i="3"/>
  <c r="A29" i="3"/>
  <c r="A26" i="3"/>
  <c r="A21" i="3"/>
  <c r="A27" i="3"/>
  <c r="W22" i="3" l="1"/>
  <c r="T22" i="3"/>
  <c r="W23" i="3"/>
  <c r="X22" i="3"/>
  <c r="T21" i="3"/>
  <c r="X21" i="3"/>
  <c r="W21" i="3"/>
  <c r="T23" i="3"/>
  <c r="X23" i="3"/>
  <c r="T20" i="3"/>
  <c r="T27" i="3"/>
  <c r="U20" i="3"/>
  <c r="T24" i="3"/>
  <c r="T26" i="3"/>
  <c r="T25" i="3"/>
  <c r="V20" i="3"/>
  <c r="U26" i="3"/>
  <c r="U22" i="3"/>
  <c r="V25" i="3"/>
  <c r="U25" i="3"/>
  <c r="V22" i="3"/>
  <c r="W20" i="3"/>
  <c r="V26" i="3"/>
  <c r="V21" i="3"/>
  <c r="U21" i="3"/>
  <c r="V24" i="3"/>
  <c r="U24" i="3"/>
  <c r="V27" i="3"/>
  <c r="U27" i="3"/>
  <c r="V23" i="3"/>
  <c r="U23" i="3"/>
  <c r="W26" i="3"/>
  <c r="W27" i="3"/>
  <c r="W25" i="3"/>
  <c r="X27" i="3"/>
  <c r="W24" i="3"/>
  <c r="X26" i="3"/>
  <c r="X20" i="3"/>
  <c r="R20" i="3" s="1"/>
  <c r="X24" i="3"/>
  <c r="X25" i="3"/>
  <c r="R26" i="3" l="1"/>
  <c r="R21" i="3"/>
  <c r="R25" i="3"/>
  <c r="R23" i="3"/>
  <c r="R24" i="3"/>
  <c r="R27" i="3"/>
  <c r="R22" i="3"/>
  <c r="Q23" i="3" l="1"/>
  <c r="Q27" i="3"/>
  <c r="Q20" i="3"/>
  <c r="Q24" i="3"/>
  <c r="Q22" i="3"/>
  <c r="Q25" i="3"/>
  <c r="Q26" i="3"/>
  <c r="Q21" i="3"/>
  <c r="P24" i="3" l="1"/>
  <c r="P26" i="3"/>
  <c r="P25" i="3"/>
  <c r="P20" i="3"/>
  <c r="P27" i="3"/>
  <c r="P21" i="3"/>
  <c r="P22" i="3"/>
  <c r="P23" i="3"/>
  <c r="K24" i="3" l="1"/>
  <c r="M29" i="3"/>
  <c r="I23" i="3"/>
  <c r="K21" i="3"/>
  <c r="L24" i="3"/>
  <c r="K28" i="3"/>
  <c r="I31" i="3"/>
  <c r="L30" i="3"/>
  <c r="M28" i="3"/>
  <c r="K23" i="3"/>
  <c r="N28" i="3"/>
  <c r="J28" i="3"/>
  <c r="L23" i="3"/>
  <c r="N21" i="3"/>
  <c r="M24" i="3"/>
  <c r="N24" i="3"/>
  <c r="K22" i="3"/>
  <c r="J22" i="3"/>
  <c r="I22" i="3"/>
  <c r="H6" i="1" s="1"/>
  <c r="I21" i="3"/>
  <c r="H3" i="1" s="1"/>
  <c r="A1" i="1" s="1"/>
  <c r="I30" i="3"/>
  <c r="L29" i="3"/>
  <c r="N30" i="3"/>
  <c r="K31" i="3"/>
  <c r="J31" i="3"/>
  <c r="K29" i="3"/>
  <c r="J23" i="3"/>
  <c r="J24" i="3"/>
  <c r="N23" i="3"/>
  <c r="N22" i="3"/>
  <c r="L21" i="3"/>
  <c r="I29" i="3"/>
  <c r="H5" i="1" s="1"/>
  <c r="J30" i="3"/>
  <c r="M31" i="3"/>
  <c r="J21" i="3"/>
  <c r="N31" i="3"/>
  <c r="L28" i="3"/>
  <c r="N29" i="3"/>
  <c r="L22" i="3"/>
  <c r="M23" i="3"/>
  <c r="M22" i="3"/>
  <c r="I24" i="3"/>
  <c r="K30" i="3"/>
  <c r="J29" i="3"/>
  <c r="M30" i="3"/>
  <c r="L31" i="3"/>
  <c r="I28" i="3"/>
  <c r="N6" i="1" s="1"/>
  <c r="M21" i="3"/>
  <c r="N4" i="1" l="1"/>
  <c r="E13" i="1" s="1"/>
  <c r="N3" i="1"/>
  <c r="E1" i="1" s="1"/>
  <c r="N5" i="1"/>
  <c r="H4" i="1"/>
  <c r="A13" i="1" s="1"/>
</calcChain>
</file>

<file path=xl/sharedStrings.xml><?xml version="1.0" encoding="utf-8"?>
<sst xmlns="http://schemas.openxmlformats.org/spreadsheetml/2006/main" count="85" uniqueCount="31">
  <si>
    <t>NOME</t>
  </si>
  <si>
    <t>Nº</t>
  </si>
  <si>
    <t>GRUPO 1</t>
  </si>
  <si>
    <t>GRUPO 2</t>
  </si>
  <si>
    <t>X</t>
  </si>
  <si>
    <t>PLACAR</t>
  </si>
  <si>
    <t>CASA</t>
  </si>
  <si>
    <t>FORA</t>
  </si>
  <si>
    <t>PONTOS</t>
  </si>
  <si>
    <t>VITÓRIAS</t>
  </si>
  <si>
    <t>SALDO DE GOLS</t>
  </si>
  <si>
    <t>EMPATE</t>
  </si>
  <si>
    <t>DERROTAS</t>
  </si>
  <si>
    <t>Colocação</t>
  </si>
  <si>
    <t>Time</t>
  </si>
  <si>
    <t>Pontuação</t>
  </si>
  <si>
    <t>Vitórias</t>
  </si>
  <si>
    <t>Empates</t>
  </si>
  <si>
    <t>Derrotas</t>
  </si>
  <si>
    <t>Saldo de Gols</t>
  </si>
  <si>
    <t>G R U P O   2</t>
  </si>
  <si>
    <t>G R U P O   1</t>
  </si>
  <si>
    <t>1º</t>
  </si>
  <si>
    <t>2º</t>
  </si>
  <si>
    <t>3º</t>
  </si>
  <si>
    <t>4º</t>
  </si>
  <si>
    <t>SEMI-FINAIS</t>
  </si>
  <si>
    <t>FINAL</t>
  </si>
  <si>
    <t>PN</t>
  </si>
  <si>
    <t>CAMPEONATO FIFA VILA-ROSA 2018</t>
  </si>
  <si>
    <t>CLASSIFICAÇÃO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</si>
</sst>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i/>
      <sz val="48"/>
      <color theme="4" tint="0.59999389629810485"/>
      <name val="Aharoni"/>
      <charset val="177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FFC8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sz val="16"/>
      <name val="Calibri"/>
      <family val="2"/>
      <scheme val="minor"/>
    </font>
    <font>
      <i/>
      <sz val="16"/>
      <color theme="4" tint="0.59999389629810485"/>
      <name val="Aharoni"/>
      <charset val="177"/>
    </font>
    <font>
      <sz val="16"/>
      <color theme="1"/>
      <name val="Bernard MT Condensed"/>
      <family val="1"/>
    </font>
    <font>
      <sz val="7"/>
      <color theme="4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6"/>
        <bgColor indexed="64"/>
      </patternFill>
    </fill>
    <fill>
      <patternFill patternType="solid">
        <fgColor rgb="FFFFC8C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3" borderId="1" xfId="0" applyFont="1" applyFill="1" applyBorder="1"/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4" borderId="0" xfId="0" applyFont="1" applyFill="1" applyBorder="1"/>
    <xf numFmtId="0" fontId="0" fillId="4" borderId="0" xfId="0" applyFill="1" applyBorder="1"/>
    <xf numFmtId="0" fontId="0" fillId="0" borderId="0" xfId="0" applyBorder="1"/>
    <xf numFmtId="0" fontId="1" fillId="3" borderId="2" xfId="0" applyFont="1" applyFill="1" applyBorder="1"/>
    <xf numFmtId="0" fontId="1" fillId="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right" vertical="center"/>
    </xf>
    <xf numFmtId="0" fontId="0" fillId="4" borderId="0" xfId="0" applyFill="1" applyAlignment="1">
      <alignment horizontal="right"/>
    </xf>
    <xf numFmtId="0" fontId="4" fillId="7" borderId="0" xfId="0" applyFont="1" applyFill="1" applyAlignment="1">
      <alignment horizontal="center"/>
    </xf>
    <xf numFmtId="0" fontId="0" fillId="8" borderId="0" xfId="0" applyFill="1"/>
    <xf numFmtId="0" fontId="0" fillId="10" borderId="0" xfId="0" applyFill="1"/>
    <xf numFmtId="0" fontId="10" fillId="4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right" vertical="center"/>
    </xf>
    <xf numFmtId="0" fontId="19" fillId="11" borderId="15" xfId="0" applyFont="1" applyFill="1" applyBorder="1" applyAlignment="1">
      <alignment horizontal="center" vertical="center"/>
    </xf>
    <xf numFmtId="0" fontId="20" fillId="14" borderId="15" xfId="0" applyFont="1" applyFill="1" applyBorder="1" applyAlignment="1">
      <alignment horizontal="center" vertical="center"/>
    </xf>
    <xf numFmtId="0" fontId="20" fillId="11" borderId="15" xfId="0" applyFont="1" applyFill="1" applyBorder="1" applyAlignment="1">
      <alignment horizontal="center" vertical="center"/>
    </xf>
    <xf numFmtId="0" fontId="20" fillId="14" borderId="6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right" vertical="center"/>
    </xf>
    <xf numFmtId="0" fontId="21" fillId="13" borderId="15" xfId="0" applyFont="1" applyFill="1" applyBorder="1" applyAlignment="1">
      <alignment horizontal="center" vertical="center"/>
    </xf>
    <xf numFmtId="0" fontId="22" fillId="16" borderId="15" xfId="0" applyFont="1" applyFill="1" applyBorder="1" applyAlignment="1">
      <alignment horizontal="center" vertical="center"/>
    </xf>
    <xf numFmtId="0" fontId="22" fillId="13" borderId="15" xfId="0" applyFont="1" applyFill="1" applyBorder="1" applyAlignment="1">
      <alignment horizontal="center" vertical="center"/>
    </xf>
    <xf numFmtId="0" fontId="22" fillId="16" borderId="6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right"/>
    </xf>
    <xf numFmtId="0" fontId="0" fillId="4" borderId="0" xfId="0" applyFont="1" applyFill="1" applyBorder="1"/>
    <xf numFmtId="0" fontId="2" fillId="15" borderId="5" xfId="0" applyFont="1" applyFill="1" applyBorder="1" applyAlignment="1">
      <alignment horizontal="center"/>
    </xf>
    <xf numFmtId="0" fontId="2" fillId="15" borderId="15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7" fillId="5" borderId="19" xfId="0" applyFont="1" applyFill="1" applyBorder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2" borderId="0" xfId="0" applyFill="1" applyAlignment="1" applyProtection="1">
      <alignment horizontal="center"/>
      <protection locked="0"/>
    </xf>
    <xf numFmtId="0" fontId="0" fillId="15" borderId="0" xfId="0" applyFill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8" fillId="15" borderId="0" xfId="0" applyFont="1" applyFill="1" applyAlignment="1" applyProtection="1">
      <alignment horizontal="center" vertical="center"/>
      <protection locked="0"/>
    </xf>
    <xf numFmtId="0" fontId="14" fillId="15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11">
    <dxf>
      <font>
        <b/>
        <i/>
        <color rgb="FFFFE100"/>
      </font>
      <fill>
        <gradientFill>
          <stop position="0">
            <color theme="1" tint="5.0965910824915313E-2"/>
          </stop>
          <stop position="0.5">
            <color rgb="FF4B4100"/>
          </stop>
          <stop position="1">
            <color theme="1" tint="5.0965910824915313E-2"/>
          </stop>
        </gradientFill>
      </fill>
    </dxf>
    <dxf>
      <font>
        <b/>
        <i/>
        <color rgb="FFFFE100"/>
      </font>
      <fill>
        <gradientFill>
          <stop position="0">
            <color rgb="FF0E0E00"/>
          </stop>
          <stop position="0.5">
            <color rgb="FF4B4100"/>
          </stop>
          <stop position="1">
            <color rgb="FF0E0E00"/>
          </stop>
        </gradientFill>
      </fill>
    </dxf>
    <dxf>
      <font>
        <b/>
        <i/>
        <color rgb="FFFFE100"/>
      </font>
      <fill>
        <gradientFill>
          <stop position="0">
            <color rgb="FF0E0E00"/>
          </stop>
          <stop position="0.5">
            <color rgb="FF4B4100"/>
          </stop>
          <stop position="1">
            <color rgb="FF0E0E00"/>
          </stop>
        </gradientFill>
      </fill>
    </dxf>
    <dxf>
      <font>
        <b/>
        <i/>
        <color rgb="FFFFE100"/>
      </font>
      <fill>
        <gradientFill>
          <stop position="0">
            <color rgb="FF0E0E00"/>
          </stop>
          <stop position="0.5">
            <color rgb="FF4B4100"/>
          </stop>
          <stop position="1">
            <color rgb="FF0E0E00"/>
          </stop>
        </gradientFill>
      </fill>
    </dxf>
    <dxf>
      <font>
        <color rgb="FFFFFF96"/>
      </font>
    </dxf>
    <dxf>
      <font>
        <color theme="4" tint="0.39994506668294322"/>
      </font>
    </dxf>
    <dxf>
      <font>
        <color theme="4" tint="0.59996337778862885"/>
      </font>
    </dxf>
    <dxf>
      <font>
        <color rgb="FFFFC8C8"/>
      </font>
    </dxf>
    <dxf>
      <font>
        <color theme="9" tint="0.59996337778862885"/>
      </font>
    </dxf>
    <dxf>
      <font>
        <color rgb="FFFFE1E1"/>
      </font>
    </dxf>
    <dxf>
      <font>
        <color theme="9" tint="0.79998168889431442"/>
      </font>
    </dxf>
  </dxfs>
  <tableStyles count="0" defaultTableStyle="TableStyleMedium2" defaultPivotStyle="PivotStyleLight16"/>
  <colors>
    <mruColors>
      <color rgb="FFFFFF96"/>
      <color rgb="FFFFC8C8"/>
      <color rgb="FFFFAFAF"/>
      <color rgb="FFFFFF64"/>
      <color rgb="FFFFFFC8"/>
      <color rgb="FFFFE1E1"/>
      <color rgb="FF0E0E00"/>
      <color rgb="FFFF0000"/>
      <color rgb="FF640000"/>
      <color rgb="FFFFE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151729</xdr:colOff>
      <xdr:row>5</xdr:row>
      <xdr:rowOff>9525</xdr:rowOff>
    </xdr:from>
    <xdr:to>
      <xdr:col>1</xdr:col>
      <xdr:colOff>609600</xdr:colOff>
      <xdr:row>7</xdr:row>
      <xdr:rowOff>13736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329" y="981075"/>
          <a:ext cx="457871" cy="575711"/>
        </a:xfrm>
        <a:prstGeom prst="rect">
          <a:avLst/>
        </a:prstGeom>
      </xdr:spPr>
    </xdr:pic>
    <xdr:clientData/>
  </xdr:twoCellAnchor>
  <xdr:twoCellAnchor editAs="oneCell">
    <xdr:from>
      <xdr:col>4</xdr:col>
      <xdr:colOff>8854</xdr:colOff>
      <xdr:row>5</xdr:row>
      <xdr:rowOff>9525</xdr:rowOff>
    </xdr:from>
    <xdr:to>
      <xdr:col>4</xdr:col>
      <xdr:colOff>466725</xdr:colOff>
      <xdr:row>7</xdr:row>
      <xdr:rowOff>13736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254" y="981075"/>
          <a:ext cx="457871" cy="5757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showGridLines="0" zoomScaleNormal="100" workbookViewId="0">
      <selection activeCell="A2" sqref="A2:B9"/>
    </sheetView>
  </sheetViews>
  <sheetFormatPr defaultRowHeight="15"/>
  <cols>
    <col min="1" max="1" width="18.28515625" style="4" customWidth="1"/>
    <col min="2" max="16384" width="9.140625" style="4"/>
  </cols>
  <sheetData>
    <row r="1" spans="1:2">
      <c r="A1" s="1" t="s">
        <v>0</v>
      </c>
      <c r="B1" s="1" t="s">
        <v>1</v>
      </c>
    </row>
    <row r="2" spans="1:2">
      <c r="A2" s="81"/>
      <c r="B2" s="82"/>
    </row>
    <row r="3" spans="1:2">
      <c r="A3" s="81"/>
      <c r="B3" s="82"/>
    </row>
    <row r="4" spans="1:2">
      <c r="A4" s="81"/>
      <c r="B4" s="82"/>
    </row>
    <row r="5" spans="1:2">
      <c r="A5" s="81"/>
      <c r="B5" s="82"/>
    </row>
    <row r="6" spans="1:2">
      <c r="A6" s="81"/>
      <c r="B6" s="82"/>
    </row>
    <row r="7" spans="1:2">
      <c r="A7" s="81"/>
      <c r="B7" s="82"/>
    </row>
    <row r="8" spans="1:2">
      <c r="A8" s="81"/>
      <c r="B8" s="82"/>
    </row>
    <row r="9" spans="1:2">
      <c r="A9" s="81"/>
      <c r="B9" s="82"/>
    </row>
    <row r="10" spans="1:2">
      <c r="A10" s="9"/>
      <c r="B10" s="10"/>
    </row>
    <row r="11" spans="1:2">
      <c r="A11" s="9"/>
      <c r="B11" s="10"/>
    </row>
    <row r="12" spans="1:2">
      <c r="A12" s="9"/>
      <c r="B12" s="10"/>
    </row>
    <row r="13" spans="1:2">
      <c r="A13" s="9"/>
      <c r="B13" s="10"/>
    </row>
    <row r="14" spans="1:2">
      <c r="A14" s="9"/>
      <c r="B14" s="10"/>
    </row>
    <row r="15" spans="1:2">
      <c r="A15" s="9"/>
      <c r="B15" s="10"/>
    </row>
    <row r="16" spans="1:2">
      <c r="A16" s="9"/>
      <c r="B16" s="10"/>
    </row>
    <row r="17" spans="1:2">
      <c r="A17" s="9"/>
      <c r="B17" s="10"/>
    </row>
    <row r="18" spans="1:2">
      <c r="A18" s="9"/>
      <c r="B18" s="10"/>
    </row>
    <row r="19" spans="1:2">
      <c r="A19" s="9"/>
      <c r="B19" s="10"/>
    </row>
    <row r="20" spans="1:2">
      <c r="A20" s="9"/>
      <c r="B20" s="10"/>
    </row>
    <row r="21" spans="1:2">
      <c r="A21" s="9"/>
      <c r="B21" s="10"/>
    </row>
    <row r="22" spans="1:2">
      <c r="A22" s="9"/>
      <c r="B22" s="10"/>
    </row>
    <row r="23" spans="1:2">
      <c r="A23" s="9"/>
      <c r="B23" s="10"/>
    </row>
  </sheetData>
  <sheetProtection algorithmName="SHA-512" hashValue="0sgVMiwANgF0M0xLbeLzzRyb19tZh12kbbuLY6hFF9DHlEhFFHjv7i7awbn0GgIfkAFs1DBwvzaXO10m9tapuw==" saltValue="+DxGEelfO/x8GhpQlYHMxA==" spinCount="100000" sheet="1" objects="1" scenarios="1"/>
  <sortState ref="A2:A9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B1" workbookViewId="0">
      <selection activeCell="C2" sqref="C2"/>
    </sheetView>
  </sheetViews>
  <sheetFormatPr defaultRowHeight="15"/>
  <cols>
    <col min="1" max="1" width="2.7109375" hidden="1" customWidth="1"/>
    <col min="2" max="2" width="18.42578125" style="4" customWidth="1"/>
    <col min="3" max="3" width="7.85546875" style="16" bestFit="1" customWidth="1"/>
    <col min="4" max="4" width="3.7109375" style="16" customWidth="1"/>
    <col min="5" max="5" width="7.85546875" style="16" bestFit="1" customWidth="1"/>
    <col min="6" max="6" width="18.140625" style="4" customWidth="1"/>
    <col min="7" max="7" width="8.85546875" style="4" hidden="1" customWidth="1"/>
    <col min="8" max="16384" width="9.140625" style="4"/>
  </cols>
  <sheetData>
    <row r="1" spans="1:7">
      <c r="B1" s="13" t="s">
        <v>6</v>
      </c>
      <c r="C1" s="19" t="s">
        <v>5</v>
      </c>
      <c r="D1" s="15"/>
      <c r="E1" s="19" t="s">
        <v>5</v>
      </c>
      <c r="F1" s="13" t="s">
        <v>7</v>
      </c>
      <c r="G1"/>
    </row>
    <row r="2" spans="1:7">
      <c r="A2" t="str">
        <f>IF(OR(C2="",E2=""),"",IF(C2&gt;E2,3,IF(C2&lt;E2,0,IF(C2=E2,1,""))))</f>
        <v/>
      </c>
      <c r="B2" s="21" t="str">
        <f>'TABELA PONTOS CORRIDOS'!$B$20</f>
        <v/>
      </c>
      <c r="C2" s="79"/>
      <c r="D2" s="14" t="s">
        <v>4</v>
      </c>
      <c r="E2" s="79"/>
      <c r="F2" s="21" t="str">
        <f>'TABELA PONTOS CORRIDOS'!$B$21</f>
        <v/>
      </c>
      <c r="G2" t="str">
        <f>IF(OR(C2="",E2=""),"",IF(C2&lt;E2,3,IF(C2&gt;E2,0,IF(C2=E2,1,""))))</f>
        <v/>
      </c>
    </row>
    <row r="3" spans="1:7">
      <c r="A3" t="str">
        <f t="shared" ref="A3:A25" si="0">IF(OR(C3="",E3=""),"",IF(C3&gt;E3,3,IF(C3&lt;E3,0,IF(C3=E3,1,""))))</f>
        <v/>
      </c>
      <c r="B3" s="20" t="str">
        <f>'TABELA PONTOS CORRIDOS'!$B$26</f>
        <v/>
      </c>
      <c r="C3" s="80"/>
      <c r="D3" s="14" t="s">
        <v>4</v>
      </c>
      <c r="E3" s="80"/>
      <c r="F3" s="20" t="str">
        <f>'TABELA PONTOS CORRIDOS'!$B$27</f>
        <v/>
      </c>
      <c r="G3" t="str">
        <f t="shared" ref="G3:G25" si="1">IF(OR(C3="",E3=""),"",IF(C3&lt;E3,3,IF(C3&gt;E3,0,IF(C3=E3,1,""))))</f>
        <v/>
      </c>
    </row>
    <row r="4" spans="1:7">
      <c r="A4" t="str">
        <f t="shared" si="0"/>
        <v/>
      </c>
      <c r="B4" s="21" t="str">
        <f>'TABELA PONTOS CORRIDOS'!$B$22</f>
        <v/>
      </c>
      <c r="C4" s="79"/>
      <c r="D4" s="14" t="s">
        <v>4</v>
      </c>
      <c r="E4" s="79"/>
      <c r="F4" s="21" t="str">
        <f>'TABELA PONTOS CORRIDOS'!$B$23</f>
        <v/>
      </c>
      <c r="G4" t="str">
        <f t="shared" si="1"/>
        <v/>
      </c>
    </row>
    <row r="5" spans="1:7">
      <c r="A5" t="str">
        <f t="shared" si="0"/>
        <v/>
      </c>
      <c r="B5" s="20" t="str">
        <f>'TABELA PONTOS CORRIDOS'!$B$28</f>
        <v/>
      </c>
      <c r="C5" s="80"/>
      <c r="D5" s="14" t="s">
        <v>4</v>
      </c>
      <c r="E5" s="80"/>
      <c r="F5" s="20" t="str">
        <f>'TABELA PONTOS CORRIDOS'!$B$29</f>
        <v/>
      </c>
      <c r="G5" t="str">
        <f t="shared" si="1"/>
        <v/>
      </c>
    </row>
    <row r="6" spans="1:7">
      <c r="A6" t="str">
        <f t="shared" si="0"/>
        <v/>
      </c>
      <c r="B6" s="21" t="str">
        <f>'TABELA PONTOS CORRIDOS'!$B$20</f>
        <v/>
      </c>
      <c r="C6" s="79"/>
      <c r="D6" s="14" t="s">
        <v>4</v>
      </c>
      <c r="E6" s="79"/>
      <c r="F6" s="21" t="str">
        <f>'TABELA PONTOS CORRIDOS'!$B$22</f>
        <v/>
      </c>
      <c r="G6" t="str">
        <f t="shared" si="1"/>
        <v/>
      </c>
    </row>
    <row r="7" spans="1:7">
      <c r="A7" t="str">
        <f t="shared" si="0"/>
        <v/>
      </c>
      <c r="B7" s="20" t="str">
        <f>'TABELA PONTOS CORRIDOS'!$B$26</f>
        <v/>
      </c>
      <c r="C7" s="80"/>
      <c r="D7" s="14" t="s">
        <v>4</v>
      </c>
      <c r="E7" s="80"/>
      <c r="F7" s="20" t="str">
        <f>'TABELA PONTOS CORRIDOS'!$B$28</f>
        <v/>
      </c>
      <c r="G7" t="str">
        <f t="shared" si="1"/>
        <v/>
      </c>
    </row>
    <row r="8" spans="1:7">
      <c r="A8" t="str">
        <f t="shared" si="0"/>
        <v/>
      </c>
      <c r="B8" s="21" t="str">
        <f>'TABELA PONTOS CORRIDOS'!$B$21</f>
        <v/>
      </c>
      <c r="C8" s="79"/>
      <c r="D8" s="14" t="s">
        <v>4</v>
      </c>
      <c r="E8" s="79"/>
      <c r="F8" s="21" t="str">
        <f>'TABELA PONTOS CORRIDOS'!$B$23</f>
        <v/>
      </c>
      <c r="G8" t="str">
        <f t="shared" si="1"/>
        <v/>
      </c>
    </row>
    <row r="9" spans="1:7">
      <c r="A9" t="str">
        <f t="shared" si="0"/>
        <v/>
      </c>
      <c r="B9" s="20" t="str">
        <f>'TABELA PONTOS CORRIDOS'!$B$27</f>
        <v/>
      </c>
      <c r="C9" s="80"/>
      <c r="D9" s="14" t="s">
        <v>4</v>
      </c>
      <c r="E9" s="80"/>
      <c r="F9" s="20" t="str">
        <f>'TABELA PONTOS CORRIDOS'!$B$29</f>
        <v/>
      </c>
      <c r="G9" t="str">
        <f t="shared" si="1"/>
        <v/>
      </c>
    </row>
    <row r="10" spans="1:7">
      <c r="A10" t="str">
        <f t="shared" si="0"/>
        <v/>
      </c>
      <c r="B10" s="21" t="str">
        <f>'TABELA PONTOS CORRIDOS'!$B$20</f>
        <v/>
      </c>
      <c r="C10" s="79"/>
      <c r="D10" s="14" t="s">
        <v>4</v>
      </c>
      <c r="E10" s="79"/>
      <c r="F10" s="21" t="str">
        <f>'TABELA PONTOS CORRIDOS'!$B$23</f>
        <v/>
      </c>
      <c r="G10" t="str">
        <f t="shared" si="1"/>
        <v/>
      </c>
    </row>
    <row r="11" spans="1:7">
      <c r="A11" t="str">
        <f t="shared" si="0"/>
        <v/>
      </c>
      <c r="B11" s="20" t="str">
        <f>'TABELA PONTOS CORRIDOS'!$B$26</f>
        <v/>
      </c>
      <c r="C11" s="80"/>
      <c r="D11" s="14" t="s">
        <v>4</v>
      </c>
      <c r="E11" s="80"/>
      <c r="F11" s="20" t="str">
        <f>'TABELA PONTOS CORRIDOS'!$B$29</f>
        <v/>
      </c>
      <c r="G11" t="str">
        <f t="shared" si="1"/>
        <v/>
      </c>
    </row>
    <row r="12" spans="1:7">
      <c r="A12" t="str">
        <f t="shared" si="0"/>
        <v/>
      </c>
      <c r="B12" s="21" t="str">
        <f>'TABELA PONTOS CORRIDOS'!$B$21</f>
        <v/>
      </c>
      <c r="C12" s="79"/>
      <c r="D12" s="14" t="s">
        <v>4</v>
      </c>
      <c r="E12" s="79"/>
      <c r="F12" s="21" t="str">
        <f>'TABELA PONTOS CORRIDOS'!$B$22</f>
        <v/>
      </c>
      <c r="G12" t="str">
        <f t="shared" si="1"/>
        <v/>
      </c>
    </row>
    <row r="13" spans="1:7">
      <c r="A13" t="str">
        <f t="shared" si="0"/>
        <v/>
      </c>
      <c r="B13" s="20" t="str">
        <f>'TABELA PONTOS CORRIDOS'!$B$27</f>
        <v/>
      </c>
      <c r="C13" s="80"/>
      <c r="D13" s="14" t="s">
        <v>4</v>
      </c>
      <c r="E13" s="80"/>
      <c r="F13" s="20" t="str">
        <f>'TABELA PONTOS CORRIDOS'!$B$28</f>
        <v/>
      </c>
      <c r="G13" t="str">
        <f t="shared" si="1"/>
        <v/>
      </c>
    </row>
    <row r="14" spans="1:7">
      <c r="A14" t="str">
        <f t="shared" si="0"/>
        <v/>
      </c>
      <c r="B14" s="21" t="str">
        <f>'TABELA PONTOS CORRIDOS'!$B$21</f>
        <v/>
      </c>
      <c r="C14" s="79"/>
      <c r="D14" s="14" t="s">
        <v>4</v>
      </c>
      <c r="E14" s="79"/>
      <c r="F14" s="21" t="str">
        <f>'TABELA PONTOS CORRIDOS'!$B$20</f>
        <v/>
      </c>
      <c r="G14" t="str">
        <f t="shared" si="1"/>
        <v/>
      </c>
    </row>
    <row r="15" spans="1:7">
      <c r="A15" t="str">
        <f t="shared" si="0"/>
        <v/>
      </c>
      <c r="B15" s="20" t="str">
        <f>'TABELA PONTOS CORRIDOS'!$B$27</f>
        <v/>
      </c>
      <c r="C15" s="80"/>
      <c r="D15" s="14" t="s">
        <v>4</v>
      </c>
      <c r="E15" s="80"/>
      <c r="F15" s="20" t="str">
        <f>'TABELA PONTOS CORRIDOS'!$B$26</f>
        <v/>
      </c>
      <c r="G15" t="str">
        <f t="shared" si="1"/>
        <v/>
      </c>
    </row>
    <row r="16" spans="1:7">
      <c r="A16" t="str">
        <f t="shared" si="0"/>
        <v/>
      </c>
      <c r="B16" s="21" t="str">
        <f>'TABELA PONTOS CORRIDOS'!$B$23</f>
        <v/>
      </c>
      <c r="C16" s="79"/>
      <c r="D16" s="14" t="s">
        <v>4</v>
      </c>
      <c r="E16" s="79"/>
      <c r="F16" s="21" t="str">
        <f>'TABELA PONTOS CORRIDOS'!$B$22</f>
        <v/>
      </c>
      <c r="G16" t="str">
        <f t="shared" si="1"/>
        <v/>
      </c>
    </row>
    <row r="17" spans="1:7">
      <c r="A17" t="str">
        <f t="shared" si="0"/>
        <v/>
      </c>
      <c r="B17" s="20" t="str">
        <f>'TABELA PONTOS CORRIDOS'!$B$29</f>
        <v/>
      </c>
      <c r="C17" s="80"/>
      <c r="D17" s="14" t="s">
        <v>4</v>
      </c>
      <c r="E17" s="80"/>
      <c r="F17" s="20" t="str">
        <f>'TABELA PONTOS CORRIDOS'!$B$28</f>
        <v/>
      </c>
      <c r="G17" t="str">
        <f t="shared" si="1"/>
        <v/>
      </c>
    </row>
    <row r="18" spans="1:7">
      <c r="A18" t="str">
        <f t="shared" si="0"/>
        <v/>
      </c>
      <c r="B18" s="21" t="str">
        <f>'TABELA PONTOS CORRIDOS'!$B$22</f>
        <v/>
      </c>
      <c r="C18" s="79"/>
      <c r="D18" s="14" t="s">
        <v>4</v>
      </c>
      <c r="E18" s="79"/>
      <c r="F18" s="21" t="str">
        <f>'TABELA PONTOS CORRIDOS'!$B$20</f>
        <v/>
      </c>
      <c r="G18" t="str">
        <f t="shared" si="1"/>
        <v/>
      </c>
    </row>
    <row r="19" spans="1:7">
      <c r="A19" t="str">
        <f t="shared" si="0"/>
        <v/>
      </c>
      <c r="B19" s="20" t="str">
        <f>'TABELA PONTOS CORRIDOS'!$B$28</f>
        <v/>
      </c>
      <c r="C19" s="80"/>
      <c r="D19" s="14" t="s">
        <v>4</v>
      </c>
      <c r="E19" s="80"/>
      <c r="F19" s="20" t="str">
        <f>'TABELA PONTOS CORRIDOS'!$B$26</f>
        <v/>
      </c>
      <c r="G19" t="str">
        <f t="shared" si="1"/>
        <v/>
      </c>
    </row>
    <row r="20" spans="1:7">
      <c r="A20" t="str">
        <f t="shared" si="0"/>
        <v/>
      </c>
      <c r="B20" s="21" t="str">
        <f>'TABELA PONTOS CORRIDOS'!$B$23</f>
        <v/>
      </c>
      <c r="C20" s="79"/>
      <c r="D20" s="14" t="s">
        <v>4</v>
      </c>
      <c r="E20" s="79"/>
      <c r="F20" s="21" t="str">
        <f>'TABELA PONTOS CORRIDOS'!$B$21</f>
        <v/>
      </c>
      <c r="G20" t="str">
        <f t="shared" si="1"/>
        <v/>
      </c>
    </row>
    <row r="21" spans="1:7">
      <c r="A21" t="str">
        <f t="shared" si="0"/>
        <v/>
      </c>
      <c r="B21" s="20" t="str">
        <f>'TABELA PONTOS CORRIDOS'!$B$29</f>
        <v/>
      </c>
      <c r="C21" s="80"/>
      <c r="D21" s="14" t="s">
        <v>4</v>
      </c>
      <c r="E21" s="80"/>
      <c r="F21" s="20" t="str">
        <f>'TABELA PONTOS CORRIDOS'!$B$27</f>
        <v/>
      </c>
      <c r="G21" t="str">
        <f t="shared" si="1"/>
        <v/>
      </c>
    </row>
    <row r="22" spans="1:7">
      <c r="A22" t="str">
        <f t="shared" si="0"/>
        <v/>
      </c>
      <c r="B22" s="21" t="str">
        <f>'TABELA PONTOS CORRIDOS'!$B$23</f>
        <v/>
      </c>
      <c r="C22" s="79"/>
      <c r="D22" s="14" t="s">
        <v>4</v>
      </c>
      <c r="E22" s="79"/>
      <c r="F22" s="21" t="str">
        <f>'TABELA PONTOS CORRIDOS'!$B$20</f>
        <v/>
      </c>
      <c r="G22" t="str">
        <f t="shared" si="1"/>
        <v/>
      </c>
    </row>
    <row r="23" spans="1:7">
      <c r="A23" t="str">
        <f t="shared" si="0"/>
        <v/>
      </c>
      <c r="B23" s="20" t="str">
        <f>'TABELA PONTOS CORRIDOS'!$B$29</f>
        <v/>
      </c>
      <c r="C23" s="80"/>
      <c r="D23" s="14" t="s">
        <v>4</v>
      </c>
      <c r="E23" s="80"/>
      <c r="F23" s="20" t="str">
        <f>'TABELA PONTOS CORRIDOS'!$B$26</f>
        <v/>
      </c>
      <c r="G23" t="str">
        <f t="shared" si="1"/>
        <v/>
      </c>
    </row>
    <row r="24" spans="1:7">
      <c r="A24" t="str">
        <f t="shared" si="0"/>
        <v/>
      </c>
      <c r="B24" s="21" t="str">
        <f>'TABELA PONTOS CORRIDOS'!$B$22</f>
        <v/>
      </c>
      <c r="C24" s="79"/>
      <c r="D24" s="14" t="s">
        <v>4</v>
      </c>
      <c r="E24" s="79"/>
      <c r="F24" s="21" t="str">
        <f>'TABELA PONTOS CORRIDOS'!$B$21</f>
        <v/>
      </c>
      <c r="G24" t="str">
        <f t="shared" si="1"/>
        <v/>
      </c>
    </row>
    <row r="25" spans="1:7">
      <c r="A25" t="str">
        <f t="shared" si="0"/>
        <v/>
      </c>
      <c r="B25" s="20" t="str">
        <f>'TABELA PONTOS CORRIDOS'!$B$28</f>
        <v/>
      </c>
      <c r="C25" s="80"/>
      <c r="D25" s="14" t="s">
        <v>4</v>
      </c>
      <c r="E25" s="80"/>
      <c r="F25" s="20" t="str">
        <f>'TABELA PONTOS CORRIDOS'!$B$27</f>
        <v/>
      </c>
      <c r="G25" t="str">
        <f t="shared" si="1"/>
        <v/>
      </c>
    </row>
  </sheetData>
  <sheetProtection algorithmName="SHA-512" hashValue="jRD6UzXemSPCX0NCUSaBT3i/YY2TvRaFd5s2mAl6JQDulQxq2ohmMXD+4K+xAg6qFN6h+fIt1wpO20ufzgQy7g==" saltValue="555U9AeOp8NfEex+6l8NY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opLeftCell="C1" workbookViewId="0">
      <selection activeCell="J2" sqref="J2:L2"/>
    </sheetView>
  </sheetViews>
  <sheetFormatPr defaultRowHeight="15" customHeight="1"/>
  <cols>
    <col min="1" max="1" width="11.5703125" hidden="1" customWidth="1"/>
    <col min="2" max="2" width="18" hidden="1" customWidth="1"/>
    <col min="3" max="7" width="9.5703125" style="4" customWidth="1"/>
    <col min="8" max="8" width="10.7109375" style="4" customWidth="1"/>
    <col min="9" max="9" width="19.7109375" style="4" customWidth="1"/>
    <col min="10" max="10" width="10.7109375" style="4" customWidth="1"/>
    <col min="11" max="13" width="8.7109375" style="4" customWidth="1"/>
    <col min="14" max="14" width="13.7109375" style="4" customWidth="1"/>
    <col min="15" max="15" width="10.5703125" style="4" customWidth="1"/>
    <col min="16" max="16" width="6" style="4" hidden="1" customWidth="1"/>
    <col min="17" max="17" width="6.140625" style="4" hidden="1" customWidth="1"/>
    <col min="18" max="18" width="14" style="4" hidden="1" customWidth="1"/>
    <col min="19" max="19" width="14.140625" style="4" hidden="1" customWidth="1"/>
    <col min="20" max="20" width="13.140625" style="4" hidden="1" customWidth="1"/>
    <col min="21" max="21" width="13" style="4" hidden="1" customWidth="1"/>
    <col min="22" max="22" width="14" style="4" hidden="1" customWidth="1"/>
    <col min="23" max="23" width="15.140625" style="4" hidden="1" customWidth="1"/>
    <col min="24" max="24" width="18.140625" style="4" hidden="1" customWidth="1"/>
    <col min="25" max="16384" width="9.140625" style="4"/>
  </cols>
  <sheetData>
    <row r="1" spans="10:12" ht="15" customHeight="1">
      <c r="J1" s="65" t="s">
        <v>2</v>
      </c>
      <c r="K1" s="66"/>
      <c r="L1" s="67"/>
    </row>
    <row r="2" spans="10:12" ht="15" customHeight="1">
      <c r="J2" s="62" t="str">
        <f>B20</f>
        <v/>
      </c>
      <c r="K2" s="63"/>
      <c r="L2" s="64"/>
    </row>
    <row r="3" spans="10:12" ht="15" customHeight="1">
      <c r="J3" s="62" t="str">
        <f>B21</f>
        <v/>
      </c>
      <c r="K3" s="63"/>
      <c r="L3" s="64"/>
    </row>
    <row r="4" spans="10:12" ht="15" customHeight="1">
      <c r="J4" s="62" t="str">
        <f t="shared" ref="J4:J5" si="0">B22</f>
        <v/>
      </c>
      <c r="K4" s="63"/>
      <c r="L4" s="64"/>
    </row>
    <row r="5" spans="10:12" ht="15" customHeight="1">
      <c r="J5" s="62" t="str">
        <f t="shared" si="0"/>
        <v/>
      </c>
      <c r="K5" s="63"/>
      <c r="L5" s="64"/>
    </row>
    <row r="7" spans="10:12" ht="15" customHeight="1">
      <c r="J7" s="65" t="s">
        <v>3</v>
      </c>
      <c r="K7" s="66"/>
      <c r="L7" s="67"/>
    </row>
    <row r="8" spans="10:12" ht="15" customHeight="1">
      <c r="J8" s="62" t="str">
        <f>B26</f>
        <v/>
      </c>
      <c r="K8" s="63"/>
      <c r="L8" s="64"/>
    </row>
    <row r="9" spans="10:12" ht="15" customHeight="1">
      <c r="J9" s="62" t="str">
        <f t="shared" ref="J9:J11" si="1">B27</f>
        <v/>
      </c>
      <c r="K9" s="63"/>
      <c r="L9" s="64"/>
    </row>
    <row r="10" spans="10:12" ht="15" customHeight="1">
      <c r="J10" s="62" t="str">
        <f t="shared" si="1"/>
        <v/>
      </c>
      <c r="K10" s="63"/>
      <c r="L10" s="64"/>
    </row>
    <row r="11" spans="10:12" ht="15" customHeight="1">
      <c r="J11" s="62" t="str">
        <f t="shared" si="1"/>
        <v/>
      </c>
      <c r="K11" s="63"/>
      <c r="L11" s="64"/>
    </row>
    <row r="17" spans="1:24" ht="15" customHeight="1">
      <c r="H17" s="71" t="s">
        <v>30</v>
      </c>
      <c r="I17" s="71"/>
      <c r="J17" s="71"/>
      <c r="K17" s="71"/>
      <c r="L17" s="71"/>
      <c r="M17" s="71"/>
      <c r="N17" s="71"/>
    </row>
    <row r="18" spans="1:24" ht="15" customHeight="1">
      <c r="H18" s="72"/>
      <c r="I18" s="72"/>
      <c r="J18" s="72"/>
      <c r="K18" s="72"/>
      <c r="L18" s="72"/>
      <c r="M18" s="72"/>
      <c r="N18" s="72"/>
    </row>
    <row r="19" spans="1:24" ht="15" customHeight="1">
      <c r="A19" s="12" t="s">
        <v>2</v>
      </c>
      <c r="H19" s="68" t="s">
        <v>21</v>
      </c>
      <c r="I19" s="69"/>
      <c r="J19" s="69"/>
      <c r="K19" s="69"/>
      <c r="L19" s="69"/>
      <c r="M19" s="69"/>
      <c r="N19" s="70"/>
      <c r="O19" s="16"/>
      <c r="P19" s="16"/>
      <c r="Q19" s="16"/>
      <c r="T19" s="4" t="s">
        <v>10</v>
      </c>
      <c r="U19" s="4" t="s">
        <v>12</v>
      </c>
      <c r="V19" s="4" t="s">
        <v>11</v>
      </c>
      <c r="W19" s="4" t="s">
        <v>9</v>
      </c>
      <c r="X19" s="4" t="s">
        <v>8</v>
      </c>
    </row>
    <row r="20" spans="1:24" ht="15" customHeight="1">
      <c r="A20" s="6" t="str">
        <f>IF(B20="ANDRÉ","Barcelona",IF(B20="CAUÊ","Bayern München",IF(B20="EDDY","Real Madrid",IF(B20="GEOVANI","Atlético de Madrid",IF(B20="GORDÃO","Manchester City",IF(B20="MATHEUS","Manchester United",IF(B20="RODRIGO","Juventus",IF(B20="WILLIAM","Chelsea",""))))))))</f>
        <v/>
      </c>
      <c r="B20" s="11" t="str">
        <f>IF(SORTEIO!$B$2=1,SORTEIO!$A$2,IF(SORTEIO!$B$3=1,SORTEIO!$A$3,(IF(SORTEIO!$B$4=1,SORTEIO!$A$4,IF(SORTEIO!$B$5=1,SORTEIO!$A$5,IF(SORTEIO!$B$6=1,SORTEIO!$A$6,IF(SORTEIO!$B$7=1,SORTEIO!$A$7,IF(SORTEIO!$B$8=1,SORTEIO!$A$8,IF(SORTEIO!$B$9=1,SORTEIO!$A$9,IF(SORTEIO!$B$10=1,SORTEIO!$A$10,IF(SORTEIO!$B$11=1,SORTEIO!$A$11,IF(SORTEIO!$B$12=1,SORTEIO!$A$12,IF(SORTEIO!$B$13=1,SORTEIO!$A$13,IF(SORTEIO!$B$14=1,SORTEIO!$A$14,IF(SORTEIO!$B$15=1,SORTEIO!$A$15,IF(SORTEIO!$B$16=1,SORTEIO!$A$16,IF(SORTEIO!$B$17=1,SORTEIO!$A$17,IF(SORTEIO!$B$18=1,SORTEIO!$A$18,IF(SORTEIO!$B$19=1,SORTEIO!$A$19,IF(SORTEIO!$B$20=1,SORTEIO!$A$20,IF(SORTEIO!$B$21=1,SORTEIO!$A$21,IF(SORTEIO!$B$22=1,SORTEIO!$A$22,IF(SORTEIO!$B$23=1,SORTEIO!$A$23,"")))))))))))))))))))))))</f>
        <v/>
      </c>
      <c r="C20" s="10"/>
      <c r="D20" s="10"/>
      <c r="E20" s="10"/>
      <c r="F20" s="10"/>
      <c r="G20" s="10"/>
      <c r="H20" s="46" t="s">
        <v>13</v>
      </c>
      <c r="I20" s="47" t="s">
        <v>14</v>
      </c>
      <c r="J20" s="48" t="s">
        <v>15</v>
      </c>
      <c r="K20" s="48" t="s">
        <v>16</v>
      </c>
      <c r="L20" s="48" t="s">
        <v>17</v>
      </c>
      <c r="M20" s="48" t="s">
        <v>18</v>
      </c>
      <c r="N20" s="49" t="s">
        <v>19</v>
      </c>
      <c r="O20" s="3"/>
      <c r="P20" s="3" t="str">
        <f>IF(AND(Q20=Q21,Q20=Q22,Q20=Q23,Q20=Q24,Q20=Q25,Q20=Q26,Q20=Q27),"",IF(Q20=1,"1º",IF(Q20=2,"2º",IF(Q20=3,"3º","4º"))))</f>
        <v/>
      </c>
      <c r="Q20" s="17">
        <f>IF(R20=R21,IF(W20=W21,IF(T20&gt;T21,R20,R20+1),IF(W20&gt;W21,R20,R20+1)),IF(R20=R22,IF(W20=W22,IF(T20&gt;T22,R20,R20+1),IF(W20&gt;W22,R20,R20+1)),IF(R20=R23,IF(W20=W23,IF(T20&gt;T23,R20,R20+1),IF(W20&gt;W23,R20,R20+1)),R20)))</f>
        <v>2</v>
      </c>
      <c r="R20" s="10">
        <f>RANK(X20,$X$20:$X$23,)</f>
        <v>1</v>
      </c>
      <c r="S20" s="4" t="str">
        <f>B20</f>
        <v/>
      </c>
      <c r="T20" s="4">
        <f>(SUMIF('JOGOS PONTOS CORRIDOS'!B:B,'TABELA PONTOS CORRIDOS'!S20,'JOGOS PONTOS CORRIDOS'!C:C)+(SUMIF('JOGOS PONTOS CORRIDOS'!F:F,'TABELA PONTOS CORRIDOS'!S20,'JOGOS PONTOS CORRIDOS'!E:E)))-(SUMIF('JOGOS PONTOS CORRIDOS'!B:B,'TABELA PONTOS CORRIDOS'!S20,'JOGOS PONTOS CORRIDOS'!E:E)+(SUMIF('JOGOS PONTOS CORRIDOS'!F:F,'TABELA PONTOS CORRIDOS'!S20,'JOGOS PONTOS CORRIDOS'!C:C)))</f>
        <v>0</v>
      </c>
      <c r="U20" s="4">
        <f>(COUNTIFS('JOGOS PONTOS CORRIDOS'!$B:$B,'TABELA PONTOS CORRIDOS'!$S20,'JOGOS PONTOS CORRIDOS'!$A:$A,0))+(COUNTIFS('JOGOS PONTOS CORRIDOS'!$F:$F,'TABELA PONTOS CORRIDOS'!$S20,'JOGOS PONTOS CORRIDOS'!$G:$G,0))</f>
        <v>0</v>
      </c>
      <c r="V20" s="4">
        <f>(COUNTIFS('JOGOS PONTOS CORRIDOS'!$B:$B,'TABELA PONTOS CORRIDOS'!$S20,'JOGOS PONTOS CORRIDOS'!$A:$A,1))+(COUNTIFS('JOGOS PONTOS CORRIDOS'!$F:$F,'TABELA PONTOS CORRIDOS'!$S20,'JOGOS PONTOS CORRIDOS'!$G:$G,1))</f>
        <v>0</v>
      </c>
      <c r="W20" s="4">
        <f>(COUNTIFS('JOGOS PONTOS CORRIDOS'!$B:$B,'TABELA PONTOS CORRIDOS'!$S$20,'JOGOS PONTOS CORRIDOS'!$A:$A,3))+(COUNTIFS('JOGOS PONTOS CORRIDOS'!$F:$F,'TABELA PONTOS CORRIDOS'!$S$20,'JOGOS PONTOS CORRIDOS'!$G:$G,3))</f>
        <v>0</v>
      </c>
      <c r="X20" s="4">
        <f>(SUMIF('JOGOS PONTOS CORRIDOS'!B:B,'TABELA PONTOS CORRIDOS'!S20,'JOGOS PONTOS CORRIDOS'!A:A)+(SUMIF('JOGOS PONTOS CORRIDOS'!F:F,'TABELA PONTOS CORRIDOS'!S20,'JOGOS PONTOS CORRIDOS'!G:G)))</f>
        <v>0</v>
      </c>
    </row>
    <row r="21" spans="1:24" ht="15" customHeight="1">
      <c r="A21" s="7" t="str">
        <f t="shared" ref="A21:A23" si="2">IF(B21="ANDRÉ","Barcelona",IF(B21="CAUÊ","Bayern München",IF(B21="EDDY","Real Madrid",IF(B21="GEOVANI","Atlético de Madrid",IF(B21="GORDÃO","Manchester City",IF(B21="MATHEUS","Manchester United",IF(B21="RODRIGO","Juventus",IF(B21="WILLIAM","Chelsea",""))))))))</f>
        <v/>
      </c>
      <c r="B21" s="11" t="str">
        <f>IF(SORTEIO!$B$2=2,SORTEIO!$A$2,IF(SORTEIO!$B$3=2,SORTEIO!$A$3,(IF(SORTEIO!$B$4=2,SORTEIO!$A$4,IF(SORTEIO!$B$5=2,SORTEIO!$A$5,IF(SORTEIO!$B$6=2,SORTEIO!$A$6,IF(SORTEIO!$B$7=2,SORTEIO!$A$7,IF(SORTEIO!$B$8=2,SORTEIO!$A$8,IF(SORTEIO!$B$9=2,SORTEIO!$A$9,IF(SORTEIO!$B$10=2,SORTEIO!$A$10,IF(SORTEIO!$B$11=2,SORTEIO!$A$11,IF(SORTEIO!$B$12=2,SORTEIO!$A$12,IF(SORTEIO!$B$13=2,SORTEIO!$A$13,IF(SORTEIO!$B$14=2,SORTEIO!$A$14,IF(SORTEIO!$B$15=2,SORTEIO!$A$15,IF(SORTEIO!$B$16=2,SORTEIO!$A$16,IF(SORTEIO!$B$17=2,SORTEIO!$A$17,IF(SORTEIO!$B$18=2,SORTEIO!$A$18,IF(SORTEIO!$B$19=2,SORTEIO!$A$19,IF(SORTEIO!$B$20=2,SORTEIO!$A$20,IF(SORTEIO!$B$21=2,SORTEIO!$A$21,IF(SORTEIO!$B$22=2,SORTEIO!$A$22,IF(SORTEIO!$B$23=2,SORTEIO!$A$23,"")))))))))))))))))))))))</f>
        <v/>
      </c>
      <c r="C21" s="10"/>
      <c r="D21" s="10"/>
      <c r="E21" s="10"/>
      <c r="F21" s="10"/>
      <c r="G21" s="10"/>
      <c r="H21" s="50" t="s">
        <v>22</v>
      </c>
      <c r="I21" s="51" t="e">
        <f>VLOOKUP($H21,$P$20:$X$23,4,)</f>
        <v>#N/A</v>
      </c>
      <c r="J21" s="52" t="e">
        <f>VLOOKUP($H21,$P$20:$X$23,9,)</f>
        <v>#N/A</v>
      </c>
      <c r="K21" s="53" t="e">
        <f>VLOOKUP($H21,$P$20:$X$23,8,)</f>
        <v>#N/A</v>
      </c>
      <c r="L21" s="52" t="e">
        <f>VLOOKUP($H21,$P$20:$X$23,7,)</f>
        <v>#N/A</v>
      </c>
      <c r="M21" s="53" t="e">
        <f>VLOOKUP($H21,$P$20:$X$23,6,)</f>
        <v>#N/A</v>
      </c>
      <c r="N21" s="54" t="e">
        <f>VLOOKUP($H21,$P$20:$X$23,5,)</f>
        <v>#N/A</v>
      </c>
      <c r="O21" s="10"/>
      <c r="P21" s="3" t="str">
        <f>IF(AND(Q21=Q20,Q21=Q22,Q21=Q23,Q21=Q24,Q21=Q25,Q21=Q26,Q21=Q27),"",IF(Q21=1,"1º",IF(Q21=2,"2º",IF(Q21=3,"3º","4º"))))</f>
        <v/>
      </c>
      <c r="Q21" s="10">
        <f>IF(R21=R20,IF(W21=W20,IF(T21&gt;T20,R21,R21+1),IF(W21&gt;W20,R21,R21+1)),IF(R21=R22,IF(W21=W22,IF(T21&gt;T22,R21,R21+1),IF(W21&gt;W22,R21,R21+1)),IF(R21=R23,IF(W21=W23,IF(T21&gt;T23,R21,R21+1),IF(W21&gt;W23,R21,R21+1)),R21)))</f>
        <v>2</v>
      </c>
      <c r="R21" s="10">
        <f t="shared" ref="R21:R23" si="3">RANK(X21,$X$20:$X$23,)</f>
        <v>1</v>
      </c>
      <c r="S21" s="4" t="str">
        <f t="shared" ref="S21:S23" si="4">B21</f>
        <v/>
      </c>
      <c r="T21" s="4">
        <f>(SUMIF('JOGOS PONTOS CORRIDOS'!B:B,'TABELA PONTOS CORRIDOS'!S21,'JOGOS PONTOS CORRIDOS'!C:C)+(SUMIF('JOGOS PONTOS CORRIDOS'!F:F,'TABELA PONTOS CORRIDOS'!S21,'JOGOS PONTOS CORRIDOS'!E:E)))-(SUMIF('JOGOS PONTOS CORRIDOS'!B:B,'TABELA PONTOS CORRIDOS'!S21,'JOGOS PONTOS CORRIDOS'!E:E)+(SUMIF('JOGOS PONTOS CORRIDOS'!F:F,'TABELA PONTOS CORRIDOS'!S21,'JOGOS PONTOS CORRIDOS'!C:C)))</f>
        <v>0</v>
      </c>
      <c r="U21" s="4">
        <f>(COUNTIFS('JOGOS PONTOS CORRIDOS'!$B:$B,'TABELA PONTOS CORRIDOS'!$S21,'JOGOS PONTOS CORRIDOS'!$A:$A,0))+(COUNTIFS('JOGOS PONTOS CORRIDOS'!$F:$F,'TABELA PONTOS CORRIDOS'!$S21,'JOGOS PONTOS CORRIDOS'!$G:$G,0))</f>
        <v>0</v>
      </c>
      <c r="V21" s="4">
        <f>(COUNTIFS('JOGOS PONTOS CORRIDOS'!$B:$B,'TABELA PONTOS CORRIDOS'!$S21,'JOGOS PONTOS CORRIDOS'!$A:$A,1))+(COUNTIFS('JOGOS PONTOS CORRIDOS'!$F:$F,'TABELA PONTOS CORRIDOS'!$S21,'JOGOS PONTOS CORRIDOS'!$G:$G,1))</f>
        <v>0</v>
      </c>
      <c r="W21" s="4">
        <f>(COUNTIFS('JOGOS PONTOS CORRIDOS'!B:B,'TABELA PONTOS CORRIDOS'!S21,'JOGOS PONTOS CORRIDOS'!A:A,3))+(COUNTIFS('JOGOS PONTOS CORRIDOS'!F:F,'TABELA PONTOS CORRIDOS'!S21,'JOGOS PONTOS CORRIDOS'!G:G,3))</f>
        <v>0</v>
      </c>
      <c r="X21" s="4">
        <f>(SUMIF('JOGOS PONTOS CORRIDOS'!B:B,'TABELA PONTOS CORRIDOS'!S21,'JOGOS PONTOS CORRIDOS'!A:A)+(SUMIF('JOGOS PONTOS CORRIDOS'!F:F,'TABELA PONTOS CORRIDOS'!S21,'JOGOS PONTOS CORRIDOS'!G:G)))</f>
        <v>0</v>
      </c>
    </row>
    <row r="22" spans="1:24" ht="15" customHeight="1">
      <c r="A22" s="7" t="str">
        <f t="shared" si="2"/>
        <v/>
      </c>
      <c r="B22" s="11" t="str">
        <f>IF(SORTEIO!$B$2=3,SORTEIO!$A$2,IF(SORTEIO!$B$3=3,SORTEIO!$A$3,(IF(SORTEIO!$B$4=3,SORTEIO!$A$4,IF(SORTEIO!$B$5=3,SORTEIO!$A$5,IF(SORTEIO!$B$6=3,SORTEIO!$A$6,IF(SORTEIO!$B$7=3,SORTEIO!$A$7,IF(SORTEIO!$B$8=3,SORTEIO!$A$8,IF(SORTEIO!$B$9=3,SORTEIO!$A$9,IF(SORTEIO!$B$10=3,SORTEIO!$A$10,IF(SORTEIO!$B$11=3,SORTEIO!$A$11,IF(SORTEIO!$B$12=3,SORTEIO!$A$12,IF(SORTEIO!$B$13=3,SORTEIO!$A$13,IF(SORTEIO!$B$14=3,SORTEIO!$A$14,IF(SORTEIO!$B$15=3,SORTEIO!$A$15,IF(SORTEIO!$B$16=3,SORTEIO!$A$16,IF(SORTEIO!$B$17=3,SORTEIO!$A$17,IF(SORTEIO!$B$18=3,SORTEIO!$A$18,IF(SORTEIO!$B$19=3,SORTEIO!$A$19,IF(SORTEIO!$B$20=3,SORTEIO!$A$20,IF(SORTEIO!$B$21=3,SORTEIO!$A$21,IF(SORTEIO!$B$22=3,SORTEIO!$A$22,IF(SORTEIO!B23=3,SORTEIO!A23,"")))))))))))))))))))))))</f>
        <v/>
      </c>
      <c r="C22" s="10"/>
      <c r="D22" s="10"/>
      <c r="E22" s="10"/>
      <c r="F22" s="10"/>
      <c r="G22" s="10"/>
      <c r="H22" s="50" t="s">
        <v>23</v>
      </c>
      <c r="I22" s="51" t="e">
        <f t="shared" ref="I22:I24" si="5">VLOOKUP(H22,$P$20:$X$23,4,)</f>
        <v>#N/A</v>
      </c>
      <c r="J22" s="52" t="e">
        <f t="shared" ref="J22:J24" si="6">VLOOKUP($H22,$P$20:$X$23,9,)</f>
        <v>#N/A</v>
      </c>
      <c r="K22" s="53" t="e">
        <f t="shared" ref="K22:K24" si="7">VLOOKUP($H22,$P$20:$X$23,8,)</f>
        <v>#N/A</v>
      </c>
      <c r="L22" s="52" t="e">
        <f t="shared" ref="L22:L24" si="8">VLOOKUP($H22,$P$20:$X$23,7,)</f>
        <v>#N/A</v>
      </c>
      <c r="M22" s="53" t="e">
        <f t="shared" ref="M22:M24" si="9">VLOOKUP($H22,$P$20:$X$23,6,)</f>
        <v>#N/A</v>
      </c>
      <c r="N22" s="54" t="e">
        <f t="shared" ref="N22:N24" si="10">VLOOKUP($H22,$P$20:$X$23,5,)</f>
        <v>#N/A</v>
      </c>
      <c r="O22" s="10"/>
      <c r="P22" s="3" t="str">
        <f>IF(AND(Q22=Q21,Q22=Q20,Q22=Q23,Q22=Q24,Q22=Q25,Q22=Q26,Q22=Q27),"",IF(Q22=1,"1º",IF(Q22=2,"2º",IF(Q22=3,"3º","4º"))))</f>
        <v/>
      </c>
      <c r="Q22" s="10">
        <f>IF(R22=R20,IF(W22=W20,IF(T22&gt;T20,R22,R22+1),IF(W22&gt;W20,R22,R22+1)),IF(R22=R21,IF(W22=W21,IF(T22&gt;T21,R22,R22+1),IF(W22&gt;W21,R22,R22+1)),IF(R22=R23,IF(W22=W23,IF(T22&gt;T23,R22,R22+1),IF(W22&gt;W23,R22,R22+1)),R22)))</f>
        <v>2</v>
      </c>
      <c r="R22" s="10">
        <f t="shared" si="3"/>
        <v>1</v>
      </c>
      <c r="S22" s="4" t="str">
        <f t="shared" si="4"/>
        <v/>
      </c>
      <c r="T22" s="4">
        <f>(SUMIF('JOGOS PONTOS CORRIDOS'!B:B,'TABELA PONTOS CORRIDOS'!S22,'JOGOS PONTOS CORRIDOS'!C:C)+(SUMIF('JOGOS PONTOS CORRIDOS'!F:F,'TABELA PONTOS CORRIDOS'!S22,'JOGOS PONTOS CORRIDOS'!E:E)))-(SUMIF('JOGOS PONTOS CORRIDOS'!B:B,'TABELA PONTOS CORRIDOS'!S22,'JOGOS PONTOS CORRIDOS'!E:E)+(SUMIF('JOGOS PONTOS CORRIDOS'!F:F,'TABELA PONTOS CORRIDOS'!S22,'JOGOS PONTOS CORRIDOS'!C:C)))</f>
        <v>0</v>
      </c>
      <c r="U22" s="4">
        <f>(COUNTIFS('JOGOS PONTOS CORRIDOS'!$B:$B,'TABELA PONTOS CORRIDOS'!$S22,'JOGOS PONTOS CORRIDOS'!$A:$A,0))+(COUNTIFS('JOGOS PONTOS CORRIDOS'!$F:$F,'TABELA PONTOS CORRIDOS'!$S22,'JOGOS PONTOS CORRIDOS'!$G:$G,0))</f>
        <v>0</v>
      </c>
      <c r="V22" s="4">
        <f>(COUNTIFS('JOGOS PONTOS CORRIDOS'!$B:$B,'TABELA PONTOS CORRIDOS'!$S22,'JOGOS PONTOS CORRIDOS'!$A:$A,1))+(COUNTIFS('JOGOS PONTOS CORRIDOS'!$F:$F,'TABELA PONTOS CORRIDOS'!$S22,'JOGOS PONTOS CORRIDOS'!$G:$G,1))</f>
        <v>0</v>
      </c>
      <c r="W22" s="4">
        <f>(COUNTIFS('JOGOS PONTOS CORRIDOS'!B:B,'TABELA PONTOS CORRIDOS'!S22,'JOGOS PONTOS CORRIDOS'!A:A,3))+(COUNTIFS('JOGOS PONTOS CORRIDOS'!F:F,'TABELA PONTOS CORRIDOS'!S22,'JOGOS PONTOS CORRIDOS'!G:G,3))</f>
        <v>0</v>
      </c>
      <c r="X22" s="4">
        <f>(SUMIF('JOGOS PONTOS CORRIDOS'!B:B,'TABELA PONTOS CORRIDOS'!S22,'JOGOS PONTOS CORRIDOS'!A:A)+(SUMIF('JOGOS PONTOS CORRIDOS'!F:F,'TABELA PONTOS CORRIDOS'!S22,'JOGOS PONTOS CORRIDOS'!G:G)))</f>
        <v>0</v>
      </c>
    </row>
    <row r="23" spans="1:24" ht="15" customHeight="1">
      <c r="A23" s="8" t="str">
        <f t="shared" si="2"/>
        <v/>
      </c>
      <c r="B23" s="11" t="str">
        <f>IF(SORTEIO!$B$2=4,SORTEIO!$A$2,IF(SORTEIO!$B$3=4,SORTEIO!$A$3,(IF(SORTEIO!$B$4=4,SORTEIO!$A$4,IF(SORTEIO!$B$5=4,SORTEIO!$A$5,IF(SORTEIO!$B$6=4,SORTEIO!$A$6,IF(SORTEIO!$B$7=4,SORTEIO!$A$7,IF(SORTEIO!$B$8=4,SORTEIO!$A$8,IF(SORTEIO!$B$9=4,SORTEIO!$A$9,IF(SORTEIO!$B$10=4,SORTEIO!$A$10,IF(SORTEIO!$B$11=4,SORTEIO!$A$11,IF(SORTEIO!$B$12=4,SORTEIO!$A$12,IF(SORTEIO!$B$13=4,SORTEIO!$A$13,IF(SORTEIO!$B$14=4,SORTEIO!$A$14,IF(SORTEIO!$B$15=4,SORTEIO!$A$15,IF(SORTEIO!$B$16=4,SORTEIO!$A$16,IF(SORTEIO!$B$17=4,SORTEIO!$A$17,IF(SORTEIO!$B$18=4,SORTEIO!$A$18,IF(SORTEIO!$B$19=4,SORTEIO!$A$19,IF(SORTEIO!$B$20=4,SORTEIO!$A$20,IF(SORTEIO!$B$21=4,SORTEIO!$A$21,IF(SORTEIO!$B$22=4,SORTEIO!$A$22,IF(SORTEIO!B23=4,SORTEIO!A23,"")))))))))))))))))))))))</f>
        <v/>
      </c>
      <c r="C23" s="10"/>
      <c r="D23" s="10"/>
      <c r="E23" s="10"/>
      <c r="F23" s="10"/>
      <c r="G23" s="10"/>
      <c r="H23" s="55" t="s">
        <v>24</v>
      </c>
      <c r="I23" s="56" t="e">
        <f t="shared" si="5"/>
        <v>#N/A</v>
      </c>
      <c r="J23" s="57" t="e">
        <f t="shared" si="6"/>
        <v>#N/A</v>
      </c>
      <c r="K23" s="58" t="e">
        <f t="shared" si="7"/>
        <v>#N/A</v>
      </c>
      <c r="L23" s="57" t="e">
        <f t="shared" si="8"/>
        <v>#N/A</v>
      </c>
      <c r="M23" s="58" t="e">
        <f t="shared" si="9"/>
        <v>#N/A</v>
      </c>
      <c r="N23" s="59" t="e">
        <f t="shared" si="10"/>
        <v>#N/A</v>
      </c>
      <c r="O23" s="10"/>
      <c r="P23" s="3" t="str">
        <f>IF(AND(Q23=Q21,Q23=Q22,Q23=Q20,Q23=Q24,Q23=Q25,Q23=Q26,Q23=Q27),"",IF(Q23=1,"1º",IF(Q23=2,"2º",IF(Q23=3,"3º","4º"))))</f>
        <v/>
      </c>
      <c r="Q23" s="10">
        <f>IF(R23=R20,IF(W23=W20,IF(T23&gt;T20,R23,R23+1),IF(W23&gt;W20,R23,R23+1)),IF(R23=R21,IF(W23=W21,IF(T23&gt;T21,R23,R23+1),IF(W23&gt;W21,R23,R23+1)),IF(R23=R22,IF(W23=W22,IF(T23&gt;T22,R23,R23+1),IF(W23&gt;W22,R23,R23+1)),R23)))</f>
        <v>2</v>
      </c>
      <c r="R23" s="10">
        <f t="shared" si="3"/>
        <v>1</v>
      </c>
      <c r="S23" s="4" t="str">
        <f t="shared" si="4"/>
        <v/>
      </c>
      <c r="T23" s="4">
        <f>(SUMIF('JOGOS PONTOS CORRIDOS'!B:B,'TABELA PONTOS CORRIDOS'!S23,'JOGOS PONTOS CORRIDOS'!C:C)+(SUMIF('JOGOS PONTOS CORRIDOS'!F:F,'TABELA PONTOS CORRIDOS'!S23,'JOGOS PONTOS CORRIDOS'!E:E)))-(SUMIF('JOGOS PONTOS CORRIDOS'!B:B,'TABELA PONTOS CORRIDOS'!S23,'JOGOS PONTOS CORRIDOS'!E:E)+(SUMIF('JOGOS PONTOS CORRIDOS'!F:F,'TABELA PONTOS CORRIDOS'!S23,'JOGOS PONTOS CORRIDOS'!C:C)))</f>
        <v>0</v>
      </c>
      <c r="U23" s="4">
        <f>(COUNTIFS('JOGOS PONTOS CORRIDOS'!$B:$B,'TABELA PONTOS CORRIDOS'!$S23,'JOGOS PONTOS CORRIDOS'!$A:$A,0))+(COUNTIFS('JOGOS PONTOS CORRIDOS'!$F:$F,'TABELA PONTOS CORRIDOS'!$S23,'JOGOS PONTOS CORRIDOS'!$G:$G,0))</f>
        <v>0</v>
      </c>
      <c r="V23" s="4">
        <f>(COUNTIFS('JOGOS PONTOS CORRIDOS'!$B:$B,'TABELA PONTOS CORRIDOS'!$S23,'JOGOS PONTOS CORRIDOS'!$A:$A,1))+(COUNTIFS('JOGOS PONTOS CORRIDOS'!$F:$F,'TABELA PONTOS CORRIDOS'!$S23,'JOGOS PONTOS CORRIDOS'!$G:$G,1))</f>
        <v>0</v>
      </c>
      <c r="W23" s="4">
        <f>(COUNTIFS('JOGOS PONTOS CORRIDOS'!B:B,'TABELA PONTOS CORRIDOS'!S23,'JOGOS PONTOS CORRIDOS'!A:A,3))+(COUNTIFS('JOGOS PONTOS CORRIDOS'!F:F,'TABELA PONTOS CORRIDOS'!S23,'JOGOS PONTOS CORRIDOS'!G:G,3))</f>
        <v>0</v>
      </c>
      <c r="X23" s="4">
        <f>(SUMIF('JOGOS PONTOS CORRIDOS'!B:B,'TABELA PONTOS CORRIDOS'!S23,'JOGOS PONTOS CORRIDOS'!A:A)+(SUMIF('JOGOS PONTOS CORRIDOS'!F:F,'TABELA PONTOS CORRIDOS'!S23,'JOGOS PONTOS CORRIDOS'!G:G)))</f>
        <v>0</v>
      </c>
    </row>
    <row r="24" spans="1:24" ht="15" customHeight="1">
      <c r="H24" s="55" t="s">
        <v>25</v>
      </c>
      <c r="I24" s="56" t="e">
        <f t="shared" si="5"/>
        <v>#N/A</v>
      </c>
      <c r="J24" s="57" t="e">
        <f t="shared" si="6"/>
        <v>#N/A</v>
      </c>
      <c r="K24" s="58" t="e">
        <f t="shared" si="7"/>
        <v>#N/A</v>
      </c>
      <c r="L24" s="57" t="e">
        <f t="shared" si="8"/>
        <v>#N/A</v>
      </c>
      <c r="M24" s="58" t="e">
        <f t="shared" si="9"/>
        <v>#N/A</v>
      </c>
      <c r="N24" s="59" t="e">
        <f t="shared" si="10"/>
        <v>#N/A</v>
      </c>
      <c r="O24" s="10"/>
      <c r="P24" s="3" t="str">
        <f>IF(AND(Q24=Q21,Q24=Q22,Q24=Q23,Q24=Q20,Q24=Q25,Q24=Q26,Q24=Q27),"",IF(Q24=1,"1º",IF(Q24=2,"2º",IF(Q24=3,"3º","4º"))))</f>
        <v/>
      </c>
      <c r="Q24" s="10">
        <f>IF(R24=R25,IF(W24=W25,IF(T24&gt;T25,R24,R24+1),IF(W24&gt;W25,R24,R24+1)),IF(R24=R26,IF(W24=W26,IF(T24&gt;T26,R24,R24+1),IF(W24&gt;W26,R24,R24+1)),IF(R24=R27,IF(W24=W27,IF(T24&gt;T27,R24,R24+1),IF(W24&gt;W27,R24,R24+1)),R24)))</f>
        <v>2</v>
      </c>
      <c r="R24" s="10">
        <f>RANK(X24,$X$24:$X$27,)</f>
        <v>1</v>
      </c>
      <c r="S24" s="4" t="str">
        <f>B26</f>
        <v/>
      </c>
      <c r="T24" s="4">
        <f>(SUMIF('JOGOS PONTOS CORRIDOS'!B:B,'TABELA PONTOS CORRIDOS'!S24,'JOGOS PONTOS CORRIDOS'!C:C)+(SUMIF('JOGOS PONTOS CORRIDOS'!F:F,'TABELA PONTOS CORRIDOS'!S24,'JOGOS PONTOS CORRIDOS'!E:E)))-(SUMIF('JOGOS PONTOS CORRIDOS'!B:B,'TABELA PONTOS CORRIDOS'!S24,'JOGOS PONTOS CORRIDOS'!E:E)+(SUMIF('JOGOS PONTOS CORRIDOS'!F:F,'TABELA PONTOS CORRIDOS'!S24,'JOGOS PONTOS CORRIDOS'!C:C)))</f>
        <v>0</v>
      </c>
      <c r="U24" s="4">
        <f>(COUNTIFS('JOGOS PONTOS CORRIDOS'!$B:$B,'TABELA PONTOS CORRIDOS'!$S24,'JOGOS PONTOS CORRIDOS'!$A:$A,0))+(COUNTIFS('JOGOS PONTOS CORRIDOS'!$F:$F,'TABELA PONTOS CORRIDOS'!$S24,'JOGOS PONTOS CORRIDOS'!$G:$G,0))</f>
        <v>0</v>
      </c>
      <c r="V24" s="4">
        <f>(COUNTIFS('JOGOS PONTOS CORRIDOS'!$B:$B,'TABELA PONTOS CORRIDOS'!$S24,'JOGOS PONTOS CORRIDOS'!$A:$A,1))+(COUNTIFS('JOGOS PONTOS CORRIDOS'!$F:$F,'TABELA PONTOS CORRIDOS'!$S24,'JOGOS PONTOS CORRIDOS'!$G:$G,1))</f>
        <v>0</v>
      </c>
      <c r="W24" s="4">
        <f>(COUNTIFS('JOGOS PONTOS CORRIDOS'!B:B,'TABELA PONTOS CORRIDOS'!S24,'JOGOS PONTOS CORRIDOS'!A:A,3))+(COUNTIFS('JOGOS PONTOS CORRIDOS'!F:F,'TABELA PONTOS CORRIDOS'!S24,'JOGOS PONTOS CORRIDOS'!G:G,3))</f>
        <v>0</v>
      </c>
      <c r="X24" s="4">
        <f>(SUMIF('JOGOS PONTOS CORRIDOS'!B:B,'TABELA PONTOS CORRIDOS'!S24,'JOGOS PONTOS CORRIDOS'!A:A)+(SUMIF('JOGOS PONTOS CORRIDOS'!F:F,'TABELA PONTOS CORRIDOS'!S24,'JOGOS PONTOS CORRIDOS'!G:G)))</f>
        <v>0</v>
      </c>
    </row>
    <row r="25" spans="1:24" ht="15" customHeight="1">
      <c r="A25" s="12" t="s">
        <v>3</v>
      </c>
      <c r="H25" s="60"/>
      <c r="I25" s="61"/>
      <c r="J25" s="61"/>
      <c r="K25" s="61"/>
      <c r="L25" s="61"/>
      <c r="M25" s="61"/>
      <c r="N25" s="61"/>
      <c r="O25" s="16"/>
      <c r="P25" s="3" t="str">
        <f>IF(AND(Q25=Q21,Q25=Q22,Q25=Q23,Q25=Q24,Q20=Q25,Q25=Q26,Q25=Q27),"",IF(Q25=1,"1º",IF(Q25=2,"2º",IF(Q25=3,"3º","4º"))))</f>
        <v/>
      </c>
      <c r="Q25" s="18">
        <f>IF(R25=R24,IF(W25=W24,IF(T25&gt;T24,R25,R24+1),IF(W25&gt;W24,R25,R25+1)),IF(R25=R26,IF(W25=W26,IF(T25&gt;T26,R25,R25+1),IF(W25&gt;W26,R25,R25+1)),IF(R25=R27,IF(W25=W27,IF(T25&gt;T27,R25,R25+1),IF(W25&gt;W27,R25,R25+1)),R25)))</f>
        <v>2</v>
      </c>
      <c r="R25" s="10">
        <f>RANK(X25,$X$24:$X$27,)</f>
        <v>1</v>
      </c>
      <c r="S25" s="4" t="str">
        <f t="shared" ref="S25:S27" si="11">B27</f>
        <v/>
      </c>
      <c r="T25" s="4">
        <f>(SUMIF('JOGOS PONTOS CORRIDOS'!B:B,'TABELA PONTOS CORRIDOS'!S25,'JOGOS PONTOS CORRIDOS'!C:C)+(SUMIF('JOGOS PONTOS CORRIDOS'!F:F,'TABELA PONTOS CORRIDOS'!S25,'JOGOS PONTOS CORRIDOS'!E:E)))-(SUMIF('JOGOS PONTOS CORRIDOS'!B:B,'TABELA PONTOS CORRIDOS'!S25,'JOGOS PONTOS CORRIDOS'!E:E)+(SUMIF('JOGOS PONTOS CORRIDOS'!F:F,'TABELA PONTOS CORRIDOS'!S25,'JOGOS PONTOS CORRIDOS'!C:C)))</f>
        <v>0</v>
      </c>
      <c r="U25" s="4">
        <f>(COUNTIFS('JOGOS PONTOS CORRIDOS'!$B:$B,'TABELA PONTOS CORRIDOS'!$S25,'JOGOS PONTOS CORRIDOS'!$A:$A,0))+(COUNTIFS('JOGOS PONTOS CORRIDOS'!$F:$F,'TABELA PONTOS CORRIDOS'!$S25,'JOGOS PONTOS CORRIDOS'!$G:$G,0))</f>
        <v>0</v>
      </c>
      <c r="V25" s="4">
        <f>(COUNTIFS('JOGOS PONTOS CORRIDOS'!$B:$B,'TABELA PONTOS CORRIDOS'!$S25,'JOGOS PONTOS CORRIDOS'!$A:$A,1))+(COUNTIFS('JOGOS PONTOS CORRIDOS'!$F:$F,'TABELA PONTOS CORRIDOS'!$S25,'JOGOS PONTOS CORRIDOS'!$G:$G,1))</f>
        <v>0</v>
      </c>
      <c r="W25" s="4">
        <f>(COUNTIFS('JOGOS PONTOS CORRIDOS'!B:B,'TABELA PONTOS CORRIDOS'!S25,'JOGOS PONTOS CORRIDOS'!A:A,3))+(COUNTIFS('JOGOS PONTOS CORRIDOS'!F:F,'TABELA PONTOS CORRIDOS'!S25,'JOGOS PONTOS CORRIDOS'!G:G,3))</f>
        <v>0</v>
      </c>
      <c r="X25" s="4">
        <f>(SUMIF('JOGOS PONTOS CORRIDOS'!B:B,'TABELA PONTOS CORRIDOS'!S25,'JOGOS PONTOS CORRIDOS'!A:A)+(SUMIF('JOGOS PONTOS CORRIDOS'!F:F,'TABELA PONTOS CORRIDOS'!S25,'JOGOS PONTOS CORRIDOS'!G:G)))</f>
        <v>0</v>
      </c>
    </row>
    <row r="26" spans="1:24" ht="15" customHeight="1">
      <c r="A26" s="6" t="str">
        <f>IF(B26="ANDRÉ","Barcelona",IF(B26="CAUÊ","Bayern München",IF(B26="EDDY","Real Madrid",IF(B26="GEOVANI","Atlético de Madrid",IF(B26="GORDÃO","Manchester City",IF(B26="MATHEUS","Manchester United",IF(B26="RODRIGO","Juventus",IF(B26="WILLIAM","Chelsea",""))))))))</f>
        <v/>
      </c>
      <c r="B26" s="11" t="str">
        <f>IF(SORTEIO!$B$2=5,SORTEIO!$A$2,IF(SORTEIO!$B$3=5,SORTEIO!$A$3,(IF(SORTEIO!$B$4=5,SORTEIO!$A$4,IF(SORTEIO!$B$5=5,SORTEIO!$A$5,IF(SORTEIO!$B$6=5,SORTEIO!$A$6,IF(SORTEIO!$B$7=5,SORTEIO!$A$7,IF(SORTEIO!$B$8=5,SORTEIO!$A$8,IF(SORTEIO!$B$9=5,SORTEIO!$A$9,IF(SORTEIO!$B$10=5,SORTEIO!$A$10,IF(SORTEIO!$B$11=5,SORTEIO!$A$11,IF(SORTEIO!$B$12=5,SORTEIO!$A$12,IF(SORTEIO!$B$13=5,SORTEIO!$A$13,IF(SORTEIO!$B$14=5,SORTEIO!$A$14,IF(SORTEIO!$B$15=5,SORTEIO!$A$15,IF(SORTEIO!$B$16=5,SORTEIO!$A$16,IF(SORTEIO!$B$17=5,SORTEIO!$A$17,IF(SORTEIO!$B$18=5,SORTEIO!$A$18,IF(SORTEIO!$B$19=5,SORTEIO!$A$19,IF(SORTEIO!$B$20=5,SORTEIO!$A$20,IF(SORTEIO!$B$21=5,SORTEIO!$A$21,IF(SORTEIO!$B$22=5,SORTEIO!$A$22,IF(SORTEIO!B23=5,SORTEIO!A23,"")))))))))))))))))))))))</f>
        <v/>
      </c>
      <c r="C26" s="10"/>
      <c r="D26" s="10"/>
      <c r="E26" s="10"/>
      <c r="F26" s="10"/>
      <c r="G26" s="10"/>
      <c r="H26" s="68" t="s">
        <v>20</v>
      </c>
      <c r="I26" s="69"/>
      <c r="J26" s="69"/>
      <c r="K26" s="69"/>
      <c r="L26" s="69"/>
      <c r="M26" s="69"/>
      <c r="N26" s="70"/>
      <c r="O26" s="3"/>
      <c r="P26" s="3" t="str">
        <f>IF(AND(Q26=Q21,Q26=Q22,Q26=Q23,Q26=Q24,Q26=Q25,Q20=Q26,Q26=Q27),"",IF(Q26=1,"1º",IF(Q26=2,"2º",IF(Q26=3,"3º","4º"))))</f>
        <v/>
      </c>
      <c r="Q26" s="17">
        <f>IF(R26=R24,IF(W26=W24,IF(T26&gt;T24,R26,R24+1),IF(W26&gt;W24,R26,R26+1)),IF(R26=R25,IF(W26=W25,IF(T26&gt;T25,R26,R25+1),IF(W26&gt;W25,R26,R26+1)),IF(R26=R27,IF(W26=W27,IF(T26&gt;T27,R26,R26+1),IF(W26&gt;W27,R26,R26+1)),R26)))</f>
        <v>2</v>
      </c>
      <c r="R26" s="10">
        <f>RANK(X26,$X$24:$X$27,)</f>
        <v>1</v>
      </c>
      <c r="S26" s="4" t="str">
        <f t="shared" si="11"/>
        <v/>
      </c>
      <c r="T26" s="4">
        <f>(SUMIF('JOGOS PONTOS CORRIDOS'!B:B,'TABELA PONTOS CORRIDOS'!S26,'JOGOS PONTOS CORRIDOS'!C:C)+(SUMIF('JOGOS PONTOS CORRIDOS'!F:F,'TABELA PONTOS CORRIDOS'!S26,'JOGOS PONTOS CORRIDOS'!E:E)))-(SUMIF('JOGOS PONTOS CORRIDOS'!B:B,'TABELA PONTOS CORRIDOS'!S26,'JOGOS PONTOS CORRIDOS'!E:E)+(SUMIF('JOGOS PONTOS CORRIDOS'!F:F,'TABELA PONTOS CORRIDOS'!S26,'JOGOS PONTOS CORRIDOS'!C:C)))</f>
        <v>0</v>
      </c>
      <c r="U26" s="4">
        <f>(COUNTIFS('JOGOS PONTOS CORRIDOS'!$B:$B,'TABELA PONTOS CORRIDOS'!$S26,'JOGOS PONTOS CORRIDOS'!$A:$A,0))+(COUNTIFS('JOGOS PONTOS CORRIDOS'!$F:$F,'TABELA PONTOS CORRIDOS'!$S26,'JOGOS PONTOS CORRIDOS'!$G:$G,0))</f>
        <v>0</v>
      </c>
      <c r="V26" s="4">
        <f>(COUNTIFS('JOGOS PONTOS CORRIDOS'!$B:$B,'TABELA PONTOS CORRIDOS'!$S26,'JOGOS PONTOS CORRIDOS'!$A:$A,1))+(COUNTIFS('JOGOS PONTOS CORRIDOS'!$F:$F,'TABELA PONTOS CORRIDOS'!$S26,'JOGOS PONTOS CORRIDOS'!$G:$G,1))</f>
        <v>0</v>
      </c>
      <c r="W26" s="4">
        <f>(COUNTIFS('JOGOS PONTOS CORRIDOS'!B:B,'TABELA PONTOS CORRIDOS'!S26,'JOGOS PONTOS CORRIDOS'!A:A,3))+(COUNTIFS('JOGOS PONTOS CORRIDOS'!F:F,'TABELA PONTOS CORRIDOS'!S26,'JOGOS PONTOS CORRIDOS'!G:G,3))</f>
        <v>0</v>
      </c>
      <c r="X26" s="4">
        <f>(SUMIF('JOGOS PONTOS CORRIDOS'!B:B,'TABELA PONTOS CORRIDOS'!S26,'JOGOS PONTOS CORRIDOS'!A:A)+(SUMIF('JOGOS PONTOS CORRIDOS'!F:F,'TABELA PONTOS CORRIDOS'!S26,'JOGOS PONTOS CORRIDOS'!G:G)))</f>
        <v>0</v>
      </c>
    </row>
    <row r="27" spans="1:24" ht="15" customHeight="1">
      <c r="A27" s="7" t="str">
        <f t="shared" ref="A27:A29" si="12">IF(B27="ANDRÉ","Barcelona",IF(B27="CAUÊ","Bayern München",IF(B27="EDDY","Real Madrid",IF(B27="GEOVANI","Atlético de Madrid",IF(B27="GORDÃO","Manchester City",IF(B27="MATHEUS","Manchester United",IF(B27="RODRIGO","Juventus",IF(B27="WILLIAM","Chelsea",""))))))))</f>
        <v/>
      </c>
      <c r="B27" s="11" t="str">
        <f>IF(SORTEIO!$B$2=6,SORTEIO!$A$2,IF(SORTEIO!$B$3=6,SORTEIO!$A$3,(IF(SORTEIO!$B$4=6,SORTEIO!$A$4,IF(SORTEIO!$B$5=6,SORTEIO!$A$5,IF(SORTEIO!$B$6=6,SORTEIO!$A$6,IF(SORTEIO!$B$7=6,SORTEIO!$A$7,IF(SORTEIO!$B$8=6,SORTEIO!$A$8,IF(SORTEIO!$B$9=6,SORTEIO!$A$9,IF(SORTEIO!$B$10=6,SORTEIO!$A$10,IF(SORTEIO!$B$11=6,SORTEIO!$A$11,IF(SORTEIO!$B$12=6,SORTEIO!$A$12,IF(SORTEIO!$B$13=6,SORTEIO!$A$13,IF(SORTEIO!$B$14=6,SORTEIO!$A$14,IF(SORTEIO!$B$15=6,SORTEIO!$A$15,IF(SORTEIO!$B$16=6,SORTEIO!$A$16,IF(SORTEIO!$B$17=6,SORTEIO!$A$17,IF(SORTEIO!$B$18=6,SORTEIO!$A$18,IF(SORTEIO!$B$19=6,SORTEIO!$A$19,IF(SORTEIO!$B$20=6,SORTEIO!$A$20,IF(SORTEIO!$B$21=6,SORTEIO!$A$21,IF(SORTEIO!$B$22=6,SORTEIO!$A$22,IF(SORTEIO!D23=6,SORTEIO!C23,"")))))))))))))))))))))))</f>
        <v/>
      </c>
      <c r="C27" s="10"/>
      <c r="D27" s="10"/>
      <c r="E27" s="10"/>
      <c r="F27" s="10"/>
      <c r="G27" s="10"/>
      <c r="H27" s="46" t="s">
        <v>13</v>
      </c>
      <c r="I27" s="48" t="s">
        <v>14</v>
      </c>
      <c r="J27" s="48" t="s">
        <v>15</v>
      </c>
      <c r="K27" s="48" t="s">
        <v>16</v>
      </c>
      <c r="L27" s="48" t="s">
        <v>17</v>
      </c>
      <c r="M27" s="48" t="s">
        <v>18</v>
      </c>
      <c r="N27" s="49" t="s">
        <v>19</v>
      </c>
      <c r="O27" s="10"/>
      <c r="P27" s="3" t="str">
        <f>IF(AND(Q27=Q21,Q27=Q22,Q27=Q23,Q27=Q24,Q27=Q25,Q27=Q26,Q20=Q27),"",IF(Q27=1,"1º",IF(Q27=2,"2º",IF(Q27=3,"3º","4º"))))</f>
        <v/>
      </c>
      <c r="Q27" s="10">
        <f>IF(R27=R24,IF(W27=W24,IF(T27&gt;T24,R27,R24+1),IF(W27&gt;W24,R27,R27+1)),IF(R27=R25,IF(W27=W25,IF(T27&gt;T25,R27,R27+1),IF(W27&gt;W25,R27,R27+1)),IF(R27=R26,IF(W27=W26,IF(T27&gt;T26,R27,R27+1),IF(W27&gt;W26,R27,R27+1)),R27)))</f>
        <v>2</v>
      </c>
      <c r="R27" s="10">
        <f>RANK(X27,$X$24:$X$27,)</f>
        <v>1</v>
      </c>
      <c r="S27" s="4" t="str">
        <f t="shared" si="11"/>
        <v/>
      </c>
      <c r="T27" s="4">
        <f>(SUMIF('JOGOS PONTOS CORRIDOS'!B:B,'TABELA PONTOS CORRIDOS'!S27,'JOGOS PONTOS CORRIDOS'!C:C)+(SUMIF('JOGOS PONTOS CORRIDOS'!F:F,'TABELA PONTOS CORRIDOS'!S27,'JOGOS PONTOS CORRIDOS'!E:E)))-(SUMIF('JOGOS PONTOS CORRIDOS'!B:B,'TABELA PONTOS CORRIDOS'!S27,'JOGOS PONTOS CORRIDOS'!E:E)+(SUMIF('JOGOS PONTOS CORRIDOS'!F:F,'TABELA PONTOS CORRIDOS'!S27,'JOGOS PONTOS CORRIDOS'!C:C)))</f>
        <v>0</v>
      </c>
      <c r="U27" s="4">
        <f>(COUNTIFS('JOGOS PONTOS CORRIDOS'!$B:$B,'TABELA PONTOS CORRIDOS'!$S27,'JOGOS PONTOS CORRIDOS'!$A:$A,0))+(COUNTIFS('JOGOS PONTOS CORRIDOS'!$F:$F,'TABELA PONTOS CORRIDOS'!$S27,'JOGOS PONTOS CORRIDOS'!$G:$G,0))</f>
        <v>0</v>
      </c>
      <c r="V27" s="4">
        <f>(COUNTIFS('JOGOS PONTOS CORRIDOS'!$B:$B,'TABELA PONTOS CORRIDOS'!$S27,'JOGOS PONTOS CORRIDOS'!$A:$A,1))+(COUNTIFS('JOGOS PONTOS CORRIDOS'!$F:$F,'TABELA PONTOS CORRIDOS'!$S27,'JOGOS PONTOS CORRIDOS'!$G:$G,1))</f>
        <v>0</v>
      </c>
      <c r="W27" s="4">
        <f>(COUNTIFS('JOGOS PONTOS CORRIDOS'!B:B,'TABELA PONTOS CORRIDOS'!S27,'JOGOS PONTOS CORRIDOS'!A:A,3))+(COUNTIFS('JOGOS PONTOS CORRIDOS'!F:F,'TABELA PONTOS CORRIDOS'!S27,'JOGOS PONTOS CORRIDOS'!G:G,3))</f>
        <v>0</v>
      </c>
      <c r="X27" s="4">
        <f>(SUMIF('JOGOS PONTOS CORRIDOS'!B:B,'TABELA PONTOS CORRIDOS'!S27,'JOGOS PONTOS CORRIDOS'!A:A)+(SUMIF('JOGOS PONTOS CORRIDOS'!F:F,'TABELA PONTOS CORRIDOS'!S27,'JOGOS PONTOS CORRIDOS'!G:G)))</f>
        <v>0</v>
      </c>
    </row>
    <row r="28" spans="1:24" ht="15" customHeight="1">
      <c r="A28" s="7" t="str">
        <f t="shared" si="12"/>
        <v/>
      </c>
      <c r="B28" s="11" t="str">
        <f>IF(SORTEIO!$B$2=7,SORTEIO!$A$2,IF(SORTEIO!$B$3=7,SORTEIO!$A$3,(IF(SORTEIO!$B$4=7,SORTEIO!$A$4,IF(SORTEIO!$B$5=7,SORTEIO!$A$5,IF(SORTEIO!$B$6=7,SORTEIO!$A$6,IF(SORTEIO!$B$7=7,SORTEIO!$A$7,IF(SORTEIO!$B$8=7,SORTEIO!$A$8,IF(SORTEIO!$B$9=7,SORTEIO!$A$9,IF(SORTEIO!$B$10=7,SORTEIO!$A$10,IF(SORTEIO!$B$11=7,SORTEIO!$A$11,IF(SORTEIO!$B$12=7,SORTEIO!$A$12,IF(SORTEIO!$B$13=7,SORTEIO!$A$13,IF(SORTEIO!$B$14=7,SORTEIO!$A$14,IF(SORTEIO!$B$15=7,SORTEIO!$A$15,IF(SORTEIO!$B$16=7,SORTEIO!$A$16,IF(SORTEIO!$B$17=7,SORTEIO!$A$17,IF(SORTEIO!$B$18=7,SORTEIO!$A$18,IF(SORTEIO!$B$19=7,SORTEIO!$A$19,IF(SORTEIO!$B$20=7,SORTEIO!$A$20,IF(SORTEIO!$B$21=7,SORTEIO!$A$21,IF(SORTEIO!$B$22=7,SORTEIO!$A$22,IF(SORTEIO!F23=7,SORTEIO!E23,"")))))))))))))))))))))))</f>
        <v/>
      </c>
      <c r="C28" s="10"/>
      <c r="D28" s="10"/>
      <c r="E28" s="10"/>
      <c r="F28" s="10"/>
      <c r="G28" s="10"/>
      <c r="H28" s="50" t="s">
        <v>22</v>
      </c>
      <c r="I28" s="51" t="e">
        <f>VLOOKUP($H28,$P$24:$X$27,4,)</f>
        <v>#N/A</v>
      </c>
      <c r="J28" s="52" t="e">
        <f>VLOOKUP($H28,$P$24:$X$27,9,)</f>
        <v>#N/A</v>
      </c>
      <c r="K28" s="53" t="e">
        <f>VLOOKUP($H28,$P$24:$X$27,8,)</f>
        <v>#N/A</v>
      </c>
      <c r="L28" s="52" t="e">
        <f>VLOOKUP($H28,$P$24:$X$27,7,)</f>
        <v>#N/A</v>
      </c>
      <c r="M28" s="53" t="e">
        <f>VLOOKUP($H28,$P$24:$X$27,6,)</f>
        <v>#N/A</v>
      </c>
      <c r="N28" s="54" t="e">
        <f>VLOOKUP($H28,$P$24:$X$27,5,)</f>
        <v>#N/A</v>
      </c>
      <c r="O28" s="10"/>
      <c r="P28" s="10"/>
      <c r="Q28" s="10"/>
      <c r="R28" s="10"/>
      <c r="T28" s="10"/>
      <c r="U28" s="10"/>
      <c r="V28" s="10"/>
    </row>
    <row r="29" spans="1:24" ht="15" customHeight="1">
      <c r="A29" s="8" t="str">
        <f t="shared" si="12"/>
        <v/>
      </c>
      <c r="B29" s="11" t="str">
        <f>IF(SORTEIO!$B$2=8,SORTEIO!$A$2,IF(SORTEIO!$B$3=8,SORTEIO!$A$3,(IF(SORTEIO!$B$4=8,SORTEIO!$A$4,IF(SORTEIO!$B$5=8,SORTEIO!$A$5,IF(SORTEIO!$B$6=8,SORTEIO!$A$6,IF(SORTEIO!$B$7=8,SORTEIO!$A$7,IF(SORTEIO!$B$8=8,SORTEIO!$A$8,IF(SORTEIO!$B$9=8,SORTEIO!$A$9,IF(SORTEIO!$B$10=8,SORTEIO!$A$10,IF(SORTEIO!$B$11=8,SORTEIO!$A$11,IF(SORTEIO!$B$12=8,SORTEIO!$A$12,IF(SORTEIO!$B$13=8,SORTEIO!$A$13,IF(SORTEIO!$B$14=8,SORTEIO!$A$14,IF(SORTEIO!$B$15=8,SORTEIO!$A$15,IF(SORTEIO!$B$16=8,SORTEIO!$A$16,IF(SORTEIO!$B$17=8,SORTEIO!$A$17,IF(SORTEIO!$B$18=8,SORTEIO!$A$18,IF(SORTEIO!$B$19=8,SORTEIO!$A$19,IF(SORTEIO!$B$20=8,SORTEIO!$A$20,IF(SORTEIO!$B$21=8,SORTEIO!$A$21,IF(SORTEIO!$B$22=8,SORTEIO!$A$22,IF(SORTEIO!B23=8,SORTEIO!A23,"")))))))))))))))))))))))</f>
        <v/>
      </c>
      <c r="C29" s="10"/>
      <c r="D29" s="10"/>
      <c r="E29" s="10"/>
      <c r="F29" s="10"/>
      <c r="G29" s="10"/>
      <c r="H29" s="50" t="s">
        <v>23</v>
      </c>
      <c r="I29" s="51" t="e">
        <f>VLOOKUP(H29,$P$24:$X$27,4,)</f>
        <v>#N/A</v>
      </c>
      <c r="J29" s="52" t="e">
        <f>VLOOKUP($H29,$P$24:$X$27,9,)</f>
        <v>#N/A</v>
      </c>
      <c r="K29" s="53" t="e">
        <f>VLOOKUP($H29,$P$24:$X$27,8,)</f>
        <v>#N/A</v>
      </c>
      <c r="L29" s="52" t="e">
        <f>VLOOKUP($H29,$P$24:$X$27,7,)</f>
        <v>#N/A</v>
      </c>
      <c r="M29" s="53" t="e">
        <f>VLOOKUP($H29,$P$24:$X$27,6,)</f>
        <v>#N/A</v>
      </c>
      <c r="N29" s="54" t="e">
        <f>VLOOKUP($H29,$P$24:$X$27,5,)</f>
        <v>#N/A</v>
      </c>
      <c r="O29" s="10"/>
      <c r="P29" s="10"/>
      <c r="Q29" s="10"/>
      <c r="R29" s="10"/>
      <c r="T29" s="10"/>
      <c r="U29" s="10"/>
      <c r="V29" s="10"/>
    </row>
    <row r="30" spans="1:24" ht="15" customHeight="1">
      <c r="H30" s="55" t="s">
        <v>24</v>
      </c>
      <c r="I30" s="56" t="e">
        <f>VLOOKUP(H30,$P$24:$X$27,4,)</f>
        <v>#N/A</v>
      </c>
      <c r="J30" s="57" t="e">
        <f>VLOOKUP($H30,$P$24:$X$27,9,)</f>
        <v>#N/A</v>
      </c>
      <c r="K30" s="58" t="e">
        <f>VLOOKUP($H30,$P$24:$X$27,8,)</f>
        <v>#N/A</v>
      </c>
      <c r="L30" s="57" t="e">
        <f>VLOOKUP($H30,$P$24:$X$27,7,)</f>
        <v>#N/A</v>
      </c>
      <c r="M30" s="58" t="e">
        <f>VLOOKUP($H30,$P$24:$X$27,6,)</f>
        <v>#N/A</v>
      </c>
      <c r="N30" s="59" t="e">
        <f>VLOOKUP($H30,$P$24:$X$27,5,)</f>
        <v>#N/A</v>
      </c>
    </row>
    <row r="31" spans="1:24" ht="15" customHeight="1">
      <c r="H31" s="55" t="s">
        <v>25</v>
      </c>
      <c r="I31" s="56" t="e">
        <f>VLOOKUP(H31,$P$24:$X$27,4,)</f>
        <v>#N/A</v>
      </c>
      <c r="J31" s="57" t="e">
        <f>VLOOKUP($H31,$P$24:$X$27,9,)</f>
        <v>#N/A</v>
      </c>
      <c r="K31" s="58" t="e">
        <f>VLOOKUP($H31,$P$24:$X$27,8,)</f>
        <v>#N/A</v>
      </c>
      <c r="L31" s="57" t="e">
        <f>VLOOKUP($H31,$P$24:$X$27,7,)</f>
        <v>#N/A</v>
      </c>
      <c r="M31" s="58" t="e">
        <f>VLOOKUP($H31,$P$24:$X$27,6,)</f>
        <v>#N/A</v>
      </c>
      <c r="N31" s="59" t="e">
        <f>VLOOKUP($H31,$P$24:$X$27,5,)</f>
        <v>#N/A</v>
      </c>
    </row>
    <row r="33" spans="21:21" ht="15" customHeight="1">
      <c r="U33" s="10"/>
    </row>
    <row r="34" spans="21:21" ht="15" customHeight="1">
      <c r="U34" s="10"/>
    </row>
  </sheetData>
  <sheetProtection algorithmName="SHA-512" hashValue="6juvqmsdZfom9lCYiR3vFlPyuOwvW3HJjqTL9YoIzKXFYmPzP/dxq8rtGlPPKjBEFsWuSbtWhEW5m6xyfUfcKA==" saltValue="MKsiPjarQAkBmCz5xehQhg==" spinCount="100000" sheet="1" objects="1" scenarios="1"/>
  <mergeCells count="13">
    <mergeCell ref="H19:N19"/>
    <mergeCell ref="H26:N26"/>
    <mergeCell ref="H17:N18"/>
    <mergeCell ref="J1:L1"/>
    <mergeCell ref="J2:L2"/>
    <mergeCell ref="J9:L9"/>
    <mergeCell ref="J10:L10"/>
    <mergeCell ref="J11:L11"/>
    <mergeCell ref="J3:L3"/>
    <mergeCell ref="J4:L4"/>
    <mergeCell ref="J5:L5"/>
    <mergeCell ref="J7:L7"/>
    <mergeCell ref="J8:L8"/>
  </mergeCells>
  <conditionalFormatting sqref="I21:N22 I28:N29">
    <cfRule type="containsErrors" dxfId="10" priority="4">
      <formula>ISERROR(I21)</formula>
    </cfRule>
  </conditionalFormatting>
  <conditionalFormatting sqref="I23:N24 I30:N31">
    <cfRule type="containsErrors" dxfId="9" priority="3">
      <formula>ISERROR(I23)</formula>
    </cfRule>
  </conditionalFormatting>
  <conditionalFormatting sqref="J21:J22 L21:L22 N21:N22 N28:N29 L28:L29 J28:J29">
    <cfRule type="containsErrors" dxfId="8" priority="2">
      <formula>ISERROR(J21)</formula>
    </cfRule>
  </conditionalFormatting>
  <conditionalFormatting sqref="J23:J24 L23:L24 N23:N24 J30:J31 L30:L31 N30:N31">
    <cfRule type="containsErrors" dxfId="7" priority="1">
      <formula>ISERROR(J23)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H21:N31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tabSelected="1" workbookViewId="0">
      <selection activeCell="L3" sqref="L3"/>
    </sheetView>
  </sheetViews>
  <sheetFormatPr defaultRowHeight="23.1" customHeight="1"/>
  <cols>
    <col min="1" max="6" width="12.7109375" style="2" customWidth="1"/>
    <col min="7" max="7" width="9.140625" style="2"/>
    <col min="8" max="8" width="25.85546875" style="2" customWidth="1"/>
    <col min="9" max="9" width="10.85546875" style="2" customWidth="1"/>
    <col min="10" max="12" width="3.7109375" style="2" customWidth="1"/>
    <col min="13" max="13" width="10.85546875" style="2" customWidth="1"/>
    <col min="14" max="14" width="25.85546875" style="2" customWidth="1"/>
    <col min="15" max="15" width="11.5703125" style="2" customWidth="1"/>
    <col min="16" max="16384" width="9.140625" style="2"/>
  </cols>
  <sheetData>
    <row r="1" spans="1:15" s="5" customFormat="1" ht="23.1" customHeight="1">
      <c r="A1" s="74" t="e">
        <f>H3</f>
        <v>#N/A</v>
      </c>
      <c r="B1" s="75"/>
      <c r="C1" s="22"/>
      <c r="D1" s="23"/>
      <c r="E1" s="74" t="e">
        <f>N3</f>
        <v>#N/A</v>
      </c>
      <c r="F1" s="75"/>
      <c r="G1" s="23"/>
      <c r="H1" s="77" t="s">
        <v>26</v>
      </c>
      <c r="I1" s="77"/>
      <c r="J1" s="77"/>
      <c r="K1" s="77"/>
      <c r="L1" s="77"/>
      <c r="M1" s="77"/>
      <c r="N1" s="77"/>
    </row>
    <row r="2" spans="1:15" ht="23.1" customHeight="1" thickBot="1">
      <c r="A2" s="24"/>
      <c r="B2" s="25"/>
      <c r="C2" s="26"/>
      <c r="D2" s="26"/>
      <c r="E2" s="27"/>
      <c r="F2" s="24"/>
      <c r="G2" s="24"/>
      <c r="H2" s="28" t="s">
        <v>6</v>
      </c>
      <c r="I2" s="29" t="s">
        <v>5</v>
      </c>
      <c r="J2" s="44" t="s">
        <v>28</v>
      </c>
      <c r="K2" s="30"/>
      <c r="L2" s="44" t="s">
        <v>28</v>
      </c>
      <c r="M2" s="29" t="s">
        <v>5</v>
      </c>
      <c r="N2" s="28" t="s">
        <v>7</v>
      </c>
    </row>
    <row r="3" spans="1:15" ht="23.1" customHeight="1" thickTop="1">
      <c r="A3" s="78"/>
      <c r="B3" s="78"/>
      <c r="C3" s="31"/>
      <c r="D3" s="24"/>
      <c r="E3" s="78"/>
      <c r="F3" s="78"/>
      <c r="G3" s="24"/>
      <c r="H3" s="32" t="e">
        <f>'TABELA PONTOS CORRIDOS'!$I$21</f>
        <v>#N/A</v>
      </c>
      <c r="I3" s="84"/>
      <c r="J3" s="83"/>
      <c r="K3" s="33" t="s">
        <v>4</v>
      </c>
      <c r="L3" s="83"/>
      <c r="M3" s="84"/>
      <c r="N3" s="32" t="e">
        <f>'TABELA PONTOS CORRIDOS'!$I$29</f>
        <v>#N/A</v>
      </c>
    </row>
    <row r="4" spans="1:15" s="5" customFormat="1" ht="23.1" customHeight="1">
      <c r="A4" s="23"/>
      <c r="B4" s="23"/>
      <c r="C4" s="74" t="str">
        <f>IF(OR(I5="",M5=""),"",IF((I3+M5)&gt;(M3+I5),H3,IF((M3+I5)&gt;(I3+M5),E1,IF((M3+I5)=(I3+M5),"",IF(J5&lt;L5,N5,IF(J5&gt;L5,H5,""))))))</f>
        <v/>
      </c>
      <c r="D4" s="75"/>
      <c r="E4" s="23"/>
      <c r="F4" s="23"/>
      <c r="G4" s="23"/>
      <c r="H4" s="34" t="e">
        <f>'TABELA PONTOS CORRIDOS'!$I$28</f>
        <v>#N/A</v>
      </c>
      <c r="I4" s="86"/>
      <c r="J4" s="85"/>
      <c r="K4" s="33" t="s">
        <v>4</v>
      </c>
      <c r="L4" s="85"/>
      <c r="M4" s="86"/>
      <c r="N4" s="34" t="e">
        <f>'TABELA PONTOS CORRIDOS'!$I$22</f>
        <v>#N/A</v>
      </c>
    </row>
    <row r="5" spans="1:15" ht="23.1" customHeight="1">
      <c r="A5" s="24"/>
      <c r="B5" s="24"/>
      <c r="C5" s="35"/>
      <c r="D5" s="24"/>
      <c r="E5" s="24"/>
      <c r="F5" s="24"/>
      <c r="G5" s="24"/>
      <c r="H5" s="32" t="e">
        <f>'TABELA PONTOS CORRIDOS'!$I$29</f>
        <v>#N/A</v>
      </c>
      <c r="I5" s="84"/>
      <c r="J5" s="83"/>
      <c r="K5" s="33" t="s">
        <v>4</v>
      </c>
      <c r="L5" s="83"/>
      <c r="M5" s="84"/>
      <c r="N5" s="32" t="e">
        <f>'TABELA PONTOS CORRIDOS'!$I$21</f>
        <v>#N/A</v>
      </c>
    </row>
    <row r="6" spans="1:15" ht="23.1" customHeight="1">
      <c r="A6" s="24"/>
      <c r="B6" s="35"/>
      <c r="C6" s="24"/>
      <c r="D6" s="24"/>
      <c r="E6" s="35"/>
      <c r="F6" s="24"/>
      <c r="G6" s="24"/>
      <c r="H6" s="34" t="e">
        <f>'TABELA PONTOS CORRIDOS'!$I$22</f>
        <v>#N/A</v>
      </c>
      <c r="I6" s="86"/>
      <c r="J6" s="85"/>
      <c r="K6" s="33" t="s">
        <v>4</v>
      </c>
      <c r="L6" s="85"/>
      <c r="M6" s="86"/>
      <c r="N6" s="34" t="e">
        <f>'TABELA PONTOS CORRIDOS'!$I$28</f>
        <v>#N/A</v>
      </c>
    </row>
    <row r="7" spans="1:15" ht="23.1" customHeight="1">
      <c r="A7" s="36"/>
      <c r="B7" s="35"/>
      <c r="C7" s="76" t="str">
        <f>IF(OR(I11="",M11=""),"",IF((I10+11)&gt;(M10+I11),H10,IF((M10+I11)&gt;(I10+M11),N10,IF((M10+I11)=(I10+M11),"",IF(J11&lt;L11,N11,IF(J11&gt;L11,H11,""))))))</f>
        <v/>
      </c>
      <c r="D7" s="76"/>
      <c r="E7" s="35"/>
      <c r="F7" s="24"/>
      <c r="G7" s="24"/>
      <c r="H7" s="24"/>
      <c r="I7" s="24"/>
      <c r="J7" s="24"/>
      <c r="K7" s="37"/>
      <c r="L7" s="24"/>
      <c r="M7" s="24"/>
      <c r="N7" s="24"/>
    </row>
    <row r="8" spans="1:15" ht="23.1" customHeight="1">
      <c r="A8" s="36"/>
      <c r="B8" s="35"/>
      <c r="C8" s="38"/>
      <c r="D8" s="38"/>
      <c r="E8" s="35"/>
      <c r="F8" s="24"/>
      <c r="G8" s="24"/>
      <c r="H8" s="77" t="s">
        <v>27</v>
      </c>
      <c r="I8" s="77"/>
      <c r="J8" s="77"/>
      <c r="K8" s="77"/>
      <c r="L8" s="77"/>
      <c r="M8" s="77"/>
      <c r="N8" s="77"/>
    </row>
    <row r="9" spans="1:15" ht="23.1" customHeight="1">
      <c r="A9" s="36"/>
      <c r="B9" s="24"/>
      <c r="C9" s="38"/>
      <c r="D9" s="38"/>
      <c r="E9" s="24"/>
      <c r="F9" s="24"/>
      <c r="G9" s="24"/>
      <c r="H9" s="28" t="s">
        <v>6</v>
      </c>
      <c r="I9" s="29" t="s">
        <v>5</v>
      </c>
      <c r="J9" s="44" t="s">
        <v>28</v>
      </c>
      <c r="K9" s="30"/>
      <c r="L9" s="44" t="s">
        <v>28</v>
      </c>
      <c r="M9" s="29" t="s">
        <v>5</v>
      </c>
      <c r="N9" s="28" t="s">
        <v>7</v>
      </c>
    </row>
    <row r="10" spans="1:15" s="5" customFormat="1" ht="23.1" customHeight="1">
      <c r="A10" s="23"/>
      <c r="B10" s="23"/>
      <c r="C10" s="74" t="str">
        <f>IF(OR(I6="",M6=""),"",IF((I4+M6)&gt;(M4+I6),H4,IF((M4+I6)&gt;(I4+M6),N4,IF((M4+I6)=(I4+M6),"",IF(J6&lt;L6,N6,IF(J6&gt;L6,H6,""))))))</f>
        <v/>
      </c>
      <c r="D10" s="75"/>
      <c r="E10" s="23"/>
      <c r="F10" s="23"/>
      <c r="G10" s="23"/>
      <c r="H10" s="32" t="str">
        <f>C4</f>
        <v/>
      </c>
      <c r="I10" s="84"/>
      <c r="J10" s="83"/>
      <c r="K10" s="33" t="s">
        <v>4</v>
      </c>
      <c r="L10" s="83"/>
      <c r="M10" s="84"/>
      <c r="N10" s="32" t="str">
        <f>C10</f>
        <v/>
      </c>
    </row>
    <row r="11" spans="1:15" ht="23.1" customHeight="1" thickBot="1">
      <c r="A11" s="24"/>
      <c r="B11" s="24"/>
      <c r="C11" s="39"/>
      <c r="D11" s="40"/>
      <c r="E11" s="24"/>
      <c r="F11" s="24"/>
      <c r="G11" s="24"/>
      <c r="H11" s="34" t="str">
        <f>C10</f>
        <v/>
      </c>
      <c r="I11" s="86"/>
      <c r="J11" s="85"/>
      <c r="K11" s="33" t="s">
        <v>4</v>
      </c>
      <c r="L11" s="85"/>
      <c r="M11" s="86"/>
      <c r="N11" s="34" t="str">
        <f>C4</f>
        <v/>
      </c>
    </row>
    <row r="12" spans="1:15" s="5" customFormat="1" ht="23.1" customHeight="1" thickTop="1">
      <c r="A12" s="23"/>
      <c r="B12" s="41"/>
      <c r="C12" s="42"/>
      <c r="D12" s="42"/>
      <c r="E12" s="43"/>
      <c r="F12" s="23"/>
      <c r="G12" s="23"/>
      <c r="H12" s="24"/>
      <c r="I12" s="24"/>
      <c r="J12" s="24"/>
      <c r="K12" s="24"/>
      <c r="L12" s="24"/>
      <c r="M12" s="24"/>
      <c r="N12" s="24"/>
    </row>
    <row r="13" spans="1:15" s="5" customFormat="1" ht="23.1" customHeight="1">
      <c r="A13" s="74" t="e">
        <f>H4</f>
        <v>#N/A</v>
      </c>
      <c r="B13" s="75"/>
      <c r="C13" s="24"/>
      <c r="D13" s="24"/>
      <c r="E13" s="74" t="e">
        <f>N4</f>
        <v>#N/A</v>
      </c>
      <c r="F13" s="75"/>
      <c r="G13" s="23"/>
      <c r="H13" s="23"/>
      <c r="I13" s="23"/>
      <c r="J13" s="23"/>
      <c r="K13" s="23"/>
      <c r="L13" s="23"/>
      <c r="M13" s="23"/>
      <c r="N13" s="23"/>
    </row>
    <row r="14" spans="1:15" ht="23.1" customHeight="1">
      <c r="B14" s="73" t="s">
        <v>29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</row>
    <row r="15" spans="1:15" ht="23.1" customHeight="1"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</row>
    <row r="16" spans="1:15" ht="23.1" customHeight="1"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</row>
    <row r="17" spans="2:15" ht="23.1" customHeight="1"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2:15" ht="23.1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</row>
    <row r="19" spans="2:15" ht="23.1" customHeight="1"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</row>
    <row r="20" spans="2:15" ht="23.1" customHeight="1"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</row>
  </sheetData>
  <sheetProtection algorithmName="SHA-512" hashValue="S5Jyk9mlvTkliK4GVOAtcoKSuJmBZRrda5oNSAnpz7euMLytHuCXGUrbXe+zloOfqFehjcJkDyiZhtNhCgSuyg==" saltValue="ZkaIi8P7oWluGOFm7rC5YQ==" spinCount="100000" sheet="1" objects="1" scenarios="1"/>
  <mergeCells count="12">
    <mergeCell ref="B14:O17"/>
    <mergeCell ref="E13:F13"/>
    <mergeCell ref="A13:B13"/>
    <mergeCell ref="C7:D7"/>
    <mergeCell ref="H1:N1"/>
    <mergeCell ref="H8:N8"/>
    <mergeCell ref="E3:F3"/>
    <mergeCell ref="A3:B3"/>
    <mergeCell ref="C10:D10"/>
    <mergeCell ref="C4:D4"/>
    <mergeCell ref="E1:F1"/>
    <mergeCell ref="A1:B1"/>
  </mergeCells>
  <conditionalFormatting sqref="H3 N3 N5 H5">
    <cfRule type="containsErrors" dxfId="6" priority="3">
      <formula>ISERROR(H3)</formula>
    </cfRule>
  </conditionalFormatting>
  <conditionalFormatting sqref="H4 N4 N6 H6">
    <cfRule type="containsErrors" dxfId="5" priority="2">
      <formula>ISERROR(H4)</formula>
    </cfRule>
  </conditionalFormatting>
  <conditionalFormatting sqref="A1:B1 E1:F1 A13:B13 E13:F13 C10:D10 C4:D4">
    <cfRule type="containsErrors" dxfId="4" priority="1">
      <formula>ISERROR(A1)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:F3 G1:N2 G4:N4 G3:H3 K3 N3 G6:N13 G5:H5 K5 N5 A5:F13 A4:B4 D4:F4" evalError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BDF52E61-04B0-4404-AC9B-054EA0285975}">
            <xm:f>NOT(ISERROR(SEARCH($N$6,C7)))</xm:f>
            <xm:f>$N$6</xm:f>
            <x14:dxf>
              <font>
                <b/>
                <i/>
                <color rgb="FFFFE100"/>
              </font>
              <fill>
                <gradientFill>
                  <stop position="0">
                    <color rgb="FF0E0E00"/>
                  </stop>
                  <stop position="0.5">
                    <color rgb="FF4B4100"/>
                  </stop>
                  <stop position="1">
                    <color rgb="FF0E0E00"/>
                  </stop>
                </gradientFill>
              </fill>
            </x14:dxf>
          </x14:cfRule>
          <x14:cfRule type="containsText" priority="5" operator="containsText" id="{EEF763E4-37C2-4BCD-BF61-F83EE09BD751}">
            <xm:f>NOT(ISERROR(SEARCH($N$5,C7)))</xm:f>
            <xm:f>$N$5</xm:f>
            <x14:dxf>
              <font>
                <b/>
                <i/>
                <color rgb="FFFFE100"/>
              </font>
              <fill>
                <gradientFill>
                  <stop position="0">
                    <color rgb="FF0E0E00"/>
                  </stop>
                  <stop position="0.5">
                    <color rgb="FF4B4100"/>
                  </stop>
                  <stop position="1">
                    <color rgb="FF0E0E00"/>
                  </stop>
                </gradientFill>
              </fill>
            </x14:dxf>
          </x14:cfRule>
          <x14:cfRule type="containsText" priority="6" operator="containsText" id="{D34E4937-9BA3-4EE0-836B-5080FFEB92B6}">
            <xm:f>NOT(ISERROR(SEARCH($N$4,C7)))</xm:f>
            <xm:f>$N$4</xm:f>
            <x14:dxf>
              <font>
                <b/>
                <i/>
                <color rgb="FFFFE100"/>
              </font>
              <fill>
                <gradientFill>
                  <stop position="0">
                    <color rgb="FF0E0E00"/>
                  </stop>
                  <stop position="0.5">
                    <color rgb="FF4B4100"/>
                  </stop>
                  <stop position="1">
                    <color rgb="FF0E0E00"/>
                  </stop>
                </gradientFill>
              </fill>
            </x14:dxf>
          </x14:cfRule>
          <x14:cfRule type="containsText" priority="7" operator="containsText" id="{29AD3031-1754-4289-B401-C94CBCD6A8EF}">
            <xm:f>NOT(ISERROR(SEARCH($N$3,C7)))</xm:f>
            <xm:f>$N$3</xm:f>
            <x14:dxf>
              <font>
                <b/>
                <i/>
                <color rgb="FFFFE100"/>
              </font>
              <fill>
                <gradientFill>
                  <stop position="0">
                    <color theme="1" tint="5.0965910824915313E-2"/>
                  </stop>
                  <stop position="0.5">
                    <color rgb="FF4B4100"/>
                  </stop>
                  <stop position="1">
                    <color theme="1" tint="5.0965910824915313E-2"/>
                  </stop>
                </gradientFill>
              </fill>
            </x14:dxf>
          </x14:cfRule>
          <xm:sqref>C7:D7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SORTEIO</vt:lpstr>
      <vt:lpstr>JOGOS PONTOS CORRIDOS</vt:lpstr>
      <vt:lpstr>TABELA PONTOS CORRIDOS</vt:lpstr>
      <vt:lpstr>MATA-MATA</vt:lpstr>
    </vt:vector>
  </TitlesOfParts>
  <Company>Toledo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cauef</dc:creator>
  <cp:lastModifiedBy>Cauê Ferreira Follador</cp:lastModifiedBy>
  <dcterms:created xsi:type="dcterms:W3CDTF">2017-06-01T18:37:49Z</dcterms:created>
  <dcterms:modified xsi:type="dcterms:W3CDTF">2019-10-02T10:32:38Z</dcterms:modified>
</cp:coreProperties>
</file>