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GitHub\Modeling-Yield-Curve\Nelson Siegel Model\"/>
    </mc:Choice>
  </mc:AlternateContent>
  <xr:revisionPtr revIDLastSave="0" documentId="13_ncr:1_{F0390B10-55FB-4F2E-8F7C-52563FA2521C}" xr6:coauthVersionLast="47" xr6:coauthVersionMax="47" xr10:uidLastSave="{00000000-0000-0000-0000-000000000000}"/>
  <bookViews>
    <workbookView xWindow="-108" yWindow="-108" windowWidth="23256" windowHeight="12456" xr2:uid="{58909078-92B9-484E-B954-2D4D9DAB8EA9}"/>
  </bookViews>
  <sheets>
    <sheet name="Foglio1" sheetId="1" r:id="rId1"/>
  </sheets>
  <definedNames>
    <definedName name="solver_adj" localSheetId="0" hidden="1">Foglio1!$P$2:$P$5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Foglio1!$P$5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Foglio1!$K$15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 s="1"/>
  <c r="E20" i="1"/>
  <c r="E21" i="1"/>
  <c r="E22" i="1"/>
  <c r="E18" i="1"/>
  <c r="F20" i="1"/>
  <c r="F21" i="1"/>
  <c r="F22" i="1"/>
  <c r="D19" i="1"/>
  <c r="D20" i="1"/>
  <c r="D21" i="1"/>
  <c r="D22" i="1"/>
  <c r="D18" i="1"/>
  <c r="J2" i="1"/>
  <c r="C19" i="1"/>
  <c r="C18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I3" i="1"/>
  <c r="I4" i="1"/>
  <c r="I5" i="1"/>
  <c r="I6" i="1"/>
  <c r="I7" i="1"/>
  <c r="I8" i="1"/>
  <c r="I9" i="1"/>
  <c r="I10" i="1"/>
  <c r="I11" i="1"/>
  <c r="I12" i="1"/>
  <c r="I13" i="1"/>
  <c r="I14" i="1"/>
  <c r="F6" i="1"/>
  <c r="F5" i="1"/>
  <c r="F4" i="1"/>
  <c r="F3" i="1"/>
  <c r="F2" i="1"/>
  <c r="F18" i="1" l="1"/>
  <c r="K2" i="1"/>
  <c r="J10" i="1"/>
  <c r="K10" i="1" s="1"/>
  <c r="J12" i="1"/>
  <c r="K12" i="1" s="1"/>
  <c r="J4" i="1"/>
  <c r="K4" i="1" s="1"/>
  <c r="J13" i="1"/>
  <c r="K13" i="1" s="1"/>
  <c r="J5" i="1"/>
  <c r="K5" i="1" s="1"/>
  <c r="J11" i="1"/>
  <c r="K11" i="1" s="1"/>
  <c r="J3" i="1"/>
  <c r="K3" i="1" s="1"/>
  <c r="J8" i="1"/>
  <c r="K8" i="1" s="1"/>
  <c r="J7" i="1"/>
  <c r="K7" i="1" s="1"/>
  <c r="J14" i="1"/>
  <c r="K14" i="1" s="1"/>
  <c r="J6" i="1"/>
  <c r="K6" i="1" s="1"/>
  <c r="J9" i="1"/>
  <c r="K9" i="1" s="1"/>
  <c r="K15" i="1" l="1"/>
</calcChain>
</file>

<file path=xl/sharedStrings.xml><?xml version="1.0" encoding="utf-8"?>
<sst xmlns="http://schemas.openxmlformats.org/spreadsheetml/2006/main" count="68" uniqueCount="51">
  <si>
    <t>Date</t>
  </si>
  <si>
    <t>Maturity</t>
  </si>
  <si>
    <t>Actual Yield</t>
  </si>
  <si>
    <t>115/5/2024</t>
  </si>
  <si>
    <t>1 Mo</t>
  </si>
  <si>
    <t>2 Mo</t>
  </si>
  <si>
    <t>3 Mo</t>
  </si>
  <si>
    <t>4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</si>
  <si>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</si>
  <si>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</si>
  <si>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</si>
  <si>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</si>
  <si>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</si>
  <si>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</si>
  <si>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</si>
  <si>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</si>
  <si>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</si>
  <si>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Link</t>
  </si>
  <si>
    <t>https://home.treasury.gov/resource-center/data-chart-center/interest-rates/TextView?type=daily_treasury_yield_curve&amp;field_tdr_date_value=2024</t>
  </si>
  <si>
    <t>Actual Yield (%)</t>
  </si>
  <si>
    <t>term 1</t>
  </si>
  <si>
    <t>term 2</t>
  </si>
  <si>
    <t>Model Yield (%)</t>
  </si>
  <si>
    <t>Sq. Error</t>
  </si>
  <si>
    <t>Nelson Seigel Model</t>
  </si>
  <si>
    <t>S_m = b0 + b1 * Term1 + b2* Term2</t>
  </si>
  <si>
    <t>Iterpretation</t>
  </si>
  <si>
    <t>Parameter</t>
  </si>
  <si>
    <t>Initial Value</t>
  </si>
  <si>
    <t>Optimized Value</t>
  </si>
  <si>
    <t>long-term (level)</t>
  </si>
  <si>
    <t>slope</t>
  </si>
  <si>
    <t>shape</t>
  </si>
  <si>
    <t>decay</t>
  </si>
  <si>
    <t>beta_0</t>
  </si>
  <si>
    <t>beta_1</t>
  </si>
  <si>
    <t>beta_2</t>
  </si>
  <si>
    <t>lambda</t>
  </si>
  <si>
    <t>Calibration:</t>
  </si>
  <si>
    <t>Ordinary</t>
  </si>
  <si>
    <t>Least Square (OLS)</t>
  </si>
  <si>
    <t>Sum of Sq. Error</t>
  </si>
  <si>
    <t>Maturitiy</t>
  </si>
  <si>
    <t>1.5 Mo</t>
  </si>
  <si>
    <t>2.5 Mo</t>
  </si>
  <si>
    <t>6 Yr</t>
  </si>
  <si>
    <t>27 Yr</t>
  </si>
  <si>
    <t>term1</t>
  </si>
  <si>
    <t>term2</t>
  </si>
  <si>
    <t xml:space="preserve">Model Yield (%) </t>
  </si>
  <si>
    <t>Test for missing maturities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</si>
</sst>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1"/>
    <xf numFmtId="2" fontId="0" fillId="0" borderId="0" xfId="0" applyNumberFormat="1"/>
    <xf numFmtId="1" fontId="0" fillId="0" borderId="0" xfId="0" applyNumberFormat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0" fillId="0" borderId="2" xfId="0" applyNumberFormat="1" applyBorder="1"/>
    <xf numFmtId="1" fontId="0" fillId="0" borderId="7" xfId="0" applyNumberFormat="1" applyBorder="1"/>
    <xf numFmtId="0" fontId="1" fillId="0" borderId="0" xfId="0" applyFont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9" xfId="0" applyFont="1" applyBorder="1"/>
    <xf numFmtId="0" fontId="0" fillId="0" borderId="11" xfId="0" applyBorder="1"/>
    <xf numFmtId="0" fontId="0" fillId="0" borderId="0" xfId="0" applyBorder="1"/>
    <xf numFmtId="164" fontId="0" fillId="0" borderId="0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Model</a:t>
            </a:r>
            <a:r>
              <a:rPr lang="it-IT" baseline="0"/>
              <a:t> Yield Curve Using NS Model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Actual Yield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Foglio1!$E$2:$E$14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Yr</c:v>
                </c:pt>
                <c:pt idx="12">
                  <c:v>30 Yr</c:v>
                </c:pt>
              </c:strCache>
            </c:strRef>
          </c:cat>
          <c:val>
            <c:numRef>
              <c:f>Foglio1!$G$2:$G$14</c:f>
              <c:numCache>
                <c:formatCode>General</c:formatCode>
                <c:ptCount val="13"/>
                <c:pt idx="0">
                  <c:v>4.72</c:v>
                </c:pt>
                <c:pt idx="1">
                  <c:v>4.72</c:v>
                </c:pt>
                <c:pt idx="2">
                  <c:v>4.6399999999999997</c:v>
                </c:pt>
                <c:pt idx="3">
                  <c:v>4.49</c:v>
                </c:pt>
                <c:pt idx="4">
                  <c:v>4.3899999999999997</c:v>
                </c:pt>
                <c:pt idx="5">
                  <c:v>4.2699999999999996</c:v>
                </c:pt>
                <c:pt idx="6">
                  <c:v>4.1900000000000004</c:v>
                </c:pt>
                <c:pt idx="7">
                  <c:v>4.1100000000000003</c:v>
                </c:pt>
                <c:pt idx="8">
                  <c:v>4.16</c:v>
                </c:pt>
                <c:pt idx="9">
                  <c:v>4.22</c:v>
                </c:pt>
                <c:pt idx="10">
                  <c:v>4.26</c:v>
                </c:pt>
                <c:pt idx="11">
                  <c:v>4.55</c:v>
                </c:pt>
                <c:pt idx="12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A-4385-8659-082257328ED9}"/>
            </c:ext>
          </c:extLst>
        </c:ser>
        <c:ser>
          <c:idx val="1"/>
          <c:order val="1"/>
          <c:tx>
            <c:strRef>
              <c:f>Foglio1!$J$1</c:f>
              <c:strCache>
                <c:ptCount val="1"/>
                <c:pt idx="0">
                  <c:v>Model Yield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Foglio1!$E$2:$E$14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Yr</c:v>
                </c:pt>
                <c:pt idx="12">
                  <c:v>30 Yr</c:v>
                </c:pt>
              </c:strCache>
            </c:strRef>
          </c:cat>
          <c:val>
            <c:numRef>
              <c:f>Foglio1!$J$2:$J$14</c:f>
              <c:numCache>
                <c:formatCode>General</c:formatCode>
                <c:ptCount val="13"/>
                <c:pt idx="0">
                  <c:v>4.7753039065521197</c:v>
                </c:pt>
                <c:pt idx="1">
                  <c:v>4.6449779814172594</c:v>
                </c:pt>
                <c:pt idx="2">
                  <c:v>4.5583201853951136</c:v>
                </c:pt>
                <c:pt idx="3">
                  <c:v>4.498869720793202</c:v>
                </c:pt>
                <c:pt idx="4">
                  <c:v>4.4260684716206349</c:v>
                </c:pt>
                <c:pt idx="5">
                  <c:v>4.3426666308654962</c:v>
                </c:pt>
                <c:pt idx="6">
                  <c:v>4.299693172289266</c:v>
                </c:pt>
                <c:pt idx="7">
                  <c:v>4.2853621163664153</c:v>
                </c:pt>
                <c:pt idx="8">
                  <c:v>4.2738972698200568</c:v>
                </c:pt>
                <c:pt idx="9">
                  <c:v>4.2689837641571833</c:v>
                </c:pt>
                <c:pt idx="10">
                  <c:v>4.2652986349100281</c:v>
                </c:pt>
                <c:pt idx="11">
                  <c:v>4.2609993174550143</c:v>
                </c:pt>
                <c:pt idx="12">
                  <c:v>4.2595662116366766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A-4385-8659-08225732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31872"/>
        <c:axId val="854526592"/>
      </c:lineChart>
      <c:catAx>
        <c:axId val="854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26592"/>
        <c:crosses val="autoZero"/>
        <c:auto val="1"/>
        <c:lblAlgn val="ctr"/>
        <c:lblOffset val="100"/>
        <c:noMultiLvlLbl val="0"/>
      </c:catAx>
      <c:valAx>
        <c:axId val="854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1097280</xdr:colOff>
      <xdr:row>7</xdr:row>
      <xdr:rowOff>171450</xdr:rowOff>
    </xdr:from>
    <xdr:to>
      <xdr:col>15</xdr:col>
      <xdr:colOff>480060</xdr:colOff>
      <xdr:row>22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9C3209-D6B3-A962-C674-66E791A0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home.treasury.gov/resource-center/data-chart-center/interest-rates/TextView?type=daily_treasury_yield_curve&amp;field_tdr_date_value=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9AE8-8472-4735-8DDC-4462864F1E79}">
  <dimension ref="A1:P25"/>
  <sheetViews>
    <sheetView tabSelected="1" workbookViewId="0">
      <selection activeCell="F18" sqref="F18"/>
    </sheetView>
  </sheetViews>
  <sheetFormatPr defaultRowHeight="14.4" x14ac:dyDescent="0.3"/>
  <cols>
    <col min="1" max="1" width="10.5546875" bestFit="1" customWidth="1"/>
    <col min="2" max="2" width="8.33203125" bestFit="1" customWidth="1"/>
    <col min="3" max="3" width="12.44140625" bestFit="1" customWidth="1"/>
    <col min="4" max="4" width="9.21875" bestFit="1" customWidth="1"/>
    <col min="5" max="5" width="12" bestFit="1" customWidth="1"/>
    <col min="6" max="7" width="14.109375" bestFit="1" customWidth="1"/>
    <col min="8" max="8" width="7.33203125" bestFit="1" customWidth="1"/>
    <col min="9" max="9" width="8.77734375" customWidth="1"/>
    <col min="10" max="10" width="14.21875" bestFit="1" customWidth="1"/>
    <col min="11" max="11" width="8.21875" bestFit="1" customWidth="1"/>
    <col min="12" max="12" width="16.109375" bestFit="1" customWidth="1"/>
    <col min="13" max="13" width="30.44140625" bestFit="1" customWidth="1"/>
    <col min="14" max="14" width="18.21875" bestFit="1" customWidth="1"/>
    <col min="15" max="15" width="10.88671875" bestFit="1" customWidth="1"/>
    <col min="16" max="16" width="14.88671875" bestFit="1" customWidth="1"/>
  </cols>
  <sheetData>
    <row r="1" spans="1:16" ht="15" thickBot="1" x14ac:dyDescent="0.35">
      <c r="A1" s="15" t="s">
        <v>0</v>
      </c>
      <c r="B1" s="16" t="s">
        <v>1</v>
      </c>
      <c r="C1" s="17" t="s">
        <v>2</v>
      </c>
      <c r="E1" s="9" t="s">
        <v>1</v>
      </c>
      <c r="F1" s="10" t="s">
        <v>1</v>
      </c>
      <c r="G1" s="10" t="s">
        <v>19</v>
      </c>
      <c r="H1" s="10" t="s">
        <v>20</v>
      </c>
      <c r="I1" s="10" t="s">
        <v>21</v>
      </c>
      <c r="J1" s="10" t="s">
        <v>22</v>
      </c>
      <c r="K1" s="11" t="s">
        <v>23</v>
      </c>
      <c r="M1" s="15" t="s">
        <v>26</v>
      </c>
      <c r="N1" s="16" t="s">
        <v>27</v>
      </c>
      <c r="O1" s="16" t="s">
        <v>28</v>
      </c>
      <c r="P1" s="17" t="s">
        <v>29</v>
      </c>
    </row>
    <row r="2" spans="1:16" x14ac:dyDescent="0.3">
      <c r="A2" s="4" t="s">
        <v>3</v>
      </c>
      <c r="B2" t="s">
        <v>4</v>
      </c>
      <c r="C2" s="5">
        <v>4.72</v>
      </c>
      <c r="E2" s="1" t="s">
        <v>4</v>
      </c>
      <c r="F2" s="18">
        <f>1/12</f>
        <v>8.3333333333333329E-2</v>
      </c>
      <c r="G2" s="2">
        <v>4.72</v>
      </c>
      <c r="H2" s="2">
        <f>(1-EXP(-F2*$P$5))/(F2*$P$5)</f>
        <v>0.71968346732184207</v>
      </c>
      <c r="I2" s="2">
        <f>((1-EXP(-F2*$P$5))/(F2*$P$5)-EXP(-F2*$P$5))</f>
        <v>0.22228641145050576</v>
      </c>
      <c r="J2" s="2">
        <f>$P$2+$P$3*H2+$P$4*I2</f>
        <v>4.7753039065521197</v>
      </c>
      <c r="K2" s="3">
        <f>(G2-J2)^2</f>
        <v>3.0585220799256127E-3</v>
      </c>
      <c r="M2" s="4" t="s">
        <v>30</v>
      </c>
      <c r="N2" s="20" t="s">
        <v>34</v>
      </c>
      <c r="O2">
        <v>1</v>
      </c>
      <c r="P2" s="5">
        <v>4.2567000000000004</v>
      </c>
    </row>
    <row r="3" spans="1:16" x14ac:dyDescent="0.3">
      <c r="A3" s="4"/>
      <c r="B3" t="s">
        <v>5</v>
      </c>
      <c r="C3" s="5">
        <v>4.72</v>
      </c>
      <c r="E3" s="4" t="s">
        <v>5</v>
      </c>
      <c r="F3" s="13">
        <f>2/12</f>
        <v>0.16666666666666666</v>
      </c>
      <c r="G3">
        <v>4.72</v>
      </c>
      <c r="H3">
        <f t="shared" ref="H3:H14" si="0">(1-EXP(-F3*$P$5))/(F3*$P$5)</f>
        <v>0.53882595256350063</v>
      </c>
      <c r="I3">
        <f t="shared" ref="I3:I14" si="1">((1-EXP(-F3*$P$5))/(F3*$P$5)-EXP(-F3*$P$5))</f>
        <v>0.2914221213740274</v>
      </c>
      <c r="J3">
        <f t="shared" ref="J3:J14" si="2">$P$2+$P$3*H3+$P$4*I3</f>
        <v>4.6449779814172594</v>
      </c>
      <c r="K3" s="5">
        <f t="shared" ref="K3:K14" si="3">(G3-J3)^2</f>
        <v>5.6283032722290426E-3</v>
      </c>
      <c r="M3" s="4" t="s">
        <v>31</v>
      </c>
      <c r="N3" s="20" t="s">
        <v>35</v>
      </c>
      <c r="O3">
        <v>1</v>
      </c>
      <c r="P3" s="5">
        <v>0.72060000000000002</v>
      </c>
    </row>
    <row r="4" spans="1:16" x14ac:dyDescent="0.3">
      <c r="A4" s="4"/>
      <c r="B4" t="s">
        <v>6</v>
      </c>
      <c r="C4" s="5">
        <v>4.6399999999999997</v>
      </c>
      <c r="E4" s="4" t="s">
        <v>6</v>
      </c>
      <c r="F4" s="13">
        <f>3/12</f>
        <v>0.25</v>
      </c>
      <c r="G4">
        <v>4.6399999999999997</v>
      </c>
      <c r="H4">
        <f t="shared" si="0"/>
        <v>0.41856811739538302</v>
      </c>
      <c r="I4">
        <f t="shared" si="1"/>
        <v>0.29551018015044994</v>
      </c>
      <c r="J4">
        <f t="shared" si="2"/>
        <v>4.5583201853951136</v>
      </c>
      <c r="K4" s="5">
        <f t="shared" si="3"/>
        <v>6.6715921138885562E-3</v>
      </c>
      <c r="M4" s="4" t="s">
        <v>32</v>
      </c>
      <c r="N4" s="20" t="s">
        <v>36</v>
      </c>
      <c r="O4">
        <v>1</v>
      </c>
      <c r="P4" s="5">
        <v>0</v>
      </c>
    </row>
    <row r="5" spans="1:16" ht="15" thickBot="1" x14ac:dyDescent="0.35">
      <c r="A5" s="4"/>
      <c r="B5" t="s">
        <v>7</v>
      </c>
      <c r="C5" s="5">
        <v>4.49</v>
      </c>
      <c r="E5" s="4" t="s">
        <v>7</v>
      </c>
      <c r="F5" s="13">
        <f>4/12</f>
        <v>0.33333333333333331</v>
      </c>
      <c r="G5">
        <v>4.49</v>
      </c>
      <c r="H5">
        <f t="shared" si="0"/>
        <v>0.3360667787860141</v>
      </c>
      <c r="I5">
        <f t="shared" si="1"/>
        <v>0.27485812309878471</v>
      </c>
      <c r="J5">
        <f t="shared" si="2"/>
        <v>4.498869720793202</v>
      </c>
      <c r="K5" s="5">
        <f t="shared" si="3"/>
        <v>7.86719469493565E-5</v>
      </c>
      <c r="M5" s="6" t="s">
        <v>33</v>
      </c>
      <c r="N5" s="21" t="s">
        <v>37</v>
      </c>
      <c r="O5" s="7">
        <v>1</v>
      </c>
      <c r="P5" s="8">
        <v>8.3803999999999998</v>
      </c>
    </row>
    <row r="6" spans="1:16" x14ac:dyDescent="0.3">
      <c r="A6" s="4"/>
      <c r="B6" t="s">
        <v>8</v>
      </c>
      <c r="C6" s="5">
        <v>4.3899999999999997</v>
      </c>
      <c r="E6" s="4" t="s">
        <v>8</v>
      </c>
      <c r="F6" s="13">
        <f>6/12</f>
        <v>0.5</v>
      </c>
      <c r="G6">
        <v>4.3899999999999997</v>
      </c>
      <c r="H6">
        <f t="shared" si="0"/>
        <v>0.23503812325927692</v>
      </c>
      <c r="I6">
        <f t="shared" si="1"/>
        <v>0.21989486734029903</v>
      </c>
      <c r="J6">
        <f t="shared" si="2"/>
        <v>4.4260684716206349</v>
      </c>
      <c r="K6" s="5">
        <f t="shared" si="3"/>
        <v>1.3009346450485668E-3</v>
      </c>
    </row>
    <row r="7" spans="1:16" x14ac:dyDescent="0.3">
      <c r="A7" s="4"/>
      <c r="B7" t="s">
        <v>9</v>
      </c>
      <c r="C7" s="5">
        <v>4.2699999999999996</v>
      </c>
      <c r="E7" s="4" t="s">
        <v>9</v>
      </c>
      <c r="F7" s="14">
        <v>1</v>
      </c>
      <c r="G7">
        <v>4.2699999999999996</v>
      </c>
      <c r="H7">
        <f t="shared" si="0"/>
        <v>0.1192986828552542</v>
      </c>
      <c r="I7">
        <f t="shared" si="1"/>
        <v>0.11906936465542654</v>
      </c>
      <c r="J7">
        <f t="shared" si="2"/>
        <v>4.3426666308654962</v>
      </c>
      <c r="K7" s="5">
        <f t="shared" si="3"/>
        <v>5.2804392413423476E-3</v>
      </c>
      <c r="M7" s="20" t="s">
        <v>24</v>
      </c>
    </row>
    <row r="8" spans="1:16" x14ac:dyDescent="0.3">
      <c r="A8" s="4"/>
      <c r="B8" t="s">
        <v>10</v>
      </c>
      <c r="C8" s="5">
        <v>4.1900000000000004</v>
      </c>
      <c r="E8" s="4" t="s">
        <v>10</v>
      </c>
      <c r="F8" s="14">
        <v>2</v>
      </c>
      <c r="G8">
        <v>4.1900000000000004</v>
      </c>
      <c r="H8">
        <f t="shared" si="0"/>
        <v>5.9663020107224192E-2</v>
      </c>
      <c r="I8">
        <f t="shared" si="1"/>
        <v>5.9662967520387418E-2</v>
      </c>
      <c r="J8">
        <f t="shared" si="2"/>
        <v>4.299693172289266</v>
      </c>
      <c r="K8" s="5">
        <f t="shared" si="3"/>
        <v>1.2032592046882498E-2</v>
      </c>
      <c r="M8" t="s">
        <v>25</v>
      </c>
    </row>
    <row r="9" spans="1:16" x14ac:dyDescent="0.3">
      <c r="A9" s="4"/>
      <c r="B9" t="s">
        <v>11</v>
      </c>
      <c r="C9" s="5">
        <v>4.1100000000000003</v>
      </c>
      <c r="E9" s="4" t="s">
        <v>11</v>
      </c>
      <c r="F9" s="14">
        <v>3</v>
      </c>
      <c r="G9">
        <v>4.1100000000000003</v>
      </c>
      <c r="H9">
        <f t="shared" si="0"/>
        <v>3.9775348829329586E-2</v>
      </c>
      <c r="I9">
        <f t="shared" si="1"/>
        <v>3.9775348817270469E-2</v>
      </c>
      <c r="J9">
        <f t="shared" si="2"/>
        <v>4.2853621163664153</v>
      </c>
      <c r="K9" s="5">
        <f t="shared" si="3"/>
        <v>3.0751871856508062E-2</v>
      </c>
    </row>
    <row r="10" spans="1:16" x14ac:dyDescent="0.3">
      <c r="A10" s="4"/>
      <c r="B10" t="s">
        <v>12</v>
      </c>
      <c r="C10" s="5">
        <v>4.16</v>
      </c>
      <c r="E10" s="4" t="s">
        <v>12</v>
      </c>
      <c r="F10" s="14">
        <v>5</v>
      </c>
      <c r="G10">
        <v>4.16</v>
      </c>
      <c r="H10">
        <f t="shared" si="0"/>
        <v>2.3865209297885541E-2</v>
      </c>
      <c r="I10">
        <f t="shared" si="1"/>
        <v>2.3865209297885541E-2</v>
      </c>
      <c r="J10">
        <f t="shared" si="2"/>
        <v>4.2738972698200568</v>
      </c>
      <c r="K10" s="5">
        <f t="shared" si="3"/>
        <v>1.2972588072462789E-2</v>
      </c>
    </row>
    <row r="11" spans="1:16" x14ac:dyDescent="0.3">
      <c r="A11" s="4"/>
      <c r="B11" t="s">
        <v>13</v>
      </c>
      <c r="C11" s="5">
        <v>4.22</v>
      </c>
      <c r="E11" s="4" t="s">
        <v>13</v>
      </c>
      <c r="F11" s="14">
        <v>7</v>
      </c>
      <c r="G11">
        <v>4.22</v>
      </c>
      <c r="H11">
        <f t="shared" si="0"/>
        <v>1.7046578069918245E-2</v>
      </c>
      <c r="I11">
        <f t="shared" si="1"/>
        <v>1.7046578069918245E-2</v>
      </c>
      <c r="J11">
        <f t="shared" si="2"/>
        <v>4.2689837641571833</v>
      </c>
      <c r="K11" s="5">
        <f t="shared" si="3"/>
        <v>2.3994091510065778E-3</v>
      </c>
    </row>
    <row r="12" spans="1:16" x14ac:dyDescent="0.3">
      <c r="A12" s="4"/>
      <c r="B12" t="s">
        <v>14</v>
      </c>
      <c r="C12" s="5">
        <v>4.26</v>
      </c>
      <c r="E12" s="4" t="s">
        <v>14</v>
      </c>
      <c r="F12" s="14">
        <v>10</v>
      </c>
      <c r="G12">
        <v>4.26</v>
      </c>
      <c r="H12">
        <f t="shared" si="0"/>
        <v>1.193260464894277E-2</v>
      </c>
      <c r="I12">
        <f t="shared" si="1"/>
        <v>1.193260464894277E-2</v>
      </c>
      <c r="J12">
        <f t="shared" si="2"/>
        <v>4.2652986349100281</v>
      </c>
      <c r="K12" s="5">
        <f t="shared" si="3"/>
        <v>2.8075531909771191E-5</v>
      </c>
    </row>
    <row r="13" spans="1:16" x14ac:dyDescent="0.3">
      <c r="A13" s="4"/>
      <c r="B13" t="s">
        <v>15</v>
      </c>
      <c r="C13" s="5">
        <v>4.55</v>
      </c>
      <c r="E13" s="4" t="s">
        <v>15</v>
      </c>
      <c r="F13" s="14">
        <v>20</v>
      </c>
      <c r="G13">
        <v>4.55</v>
      </c>
      <c r="H13">
        <f t="shared" si="0"/>
        <v>5.9663023244713852E-3</v>
      </c>
      <c r="I13">
        <f t="shared" si="1"/>
        <v>5.9663023244713852E-3</v>
      </c>
      <c r="J13">
        <f t="shared" si="2"/>
        <v>4.2609993174550143</v>
      </c>
      <c r="K13" s="5">
        <f t="shared" si="3"/>
        <v>8.352139451146752E-2</v>
      </c>
    </row>
    <row r="14" spans="1:16" ht="15" thickBot="1" x14ac:dyDescent="0.35">
      <c r="A14" s="6"/>
      <c r="B14" s="7" t="s">
        <v>16</v>
      </c>
      <c r="C14" s="8">
        <v>4.4400000000000004</v>
      </c>
      <c r="E14" s="6" t="s">
        <v>16</v>
      </c>
      <c r="F14" s="19">
        <v>30</v>
      </c>
      <c r="G14" s="7">
        <v>4.4400000000000004</v>
      </c>
      <c r="H14" s="7">
        <f t="shared" si="0"/>
        <v>3.9775348829809241E-3</v>
      </c>
      <c r="I14" s="7">
        <f t="shared" si="1"/>
        <v>3.9775348829809241E-3</v>
      </c>
      <c r="J14" s="7">
        <f t="shared" si="2"/>
        <v>4.2595662116366766</v>
      </c>
      <c r="K14" s="8">
        <f t="shared" si="3"/>
        <v>3.2556351983140726E-2</v>
      </c>
      <c r="L14" s="22" t="s">
        <v>38</v>
      </c>
    </row>
    <row r="15" spans="1:16" ht="15" thickBot="1" x14ac:dyDescent="0.35">
      <c r="J15" s="24" t="s">
        <v>41</v>
      </c>
      <c r="K15" s="25">
        <f>SUM(K2:K14)</f>
        <v>0.19628074645276142</v>
      </c>
      <c r="L15" s="23" t="s">
        <v>39</v>
      </c>
    </row>
    <row r="16" spans="1:16" ht="15" thickBot="1" x14ac:dyDescent="0.35">
      <c r="B16" s="20" t="s">
        <v>50</v>
      </c>
      <c r="C16" s="20"/>
      <c r="L16" s="23" t="s">
        <v>40</v>
      </c>
    </row>
    <row r="17" spans="1:6" x14ac:dyDescent="0.3">
      <c r="B17" s="9" t="s">
        <v>42</v>
      </c>
      <c r="C17" s="10" t="s">
        <v>1</v>
      </c>
      <c r="D17" s="10" t="s">
        <v>47</v>
      </c>
      <c r="E17" s="10" t="s">
        <v>48</v>
      </c>
      <c r="F17" s="11" t="s">
        <v>49</v>
      </c>
    </row>
    <row r="18" spans="1:6" x14ac:dyDescent="0.3">
      <c r="B18" s="4" t="s">
        <v>43</v>
      </c>
      <c r="C18" s="26">
        <f>1.5/12</f>
        <v>0.125</v>
      </c>
      <c r="D18" s="26">
        <f>(1-EXP(-C18*$P$5))/(C18*$P$5)</f>
        <v>0.61973543248018936</v>
      </c>
      <c r="E18" s="26">
        <f>((1-EXP(-C18*$P$5))/(C18*$P$5)-EXP(-C18*$P$5))</f>
        <v>0.26893928477481183</v>
      </c>
      <c r="F18" s="5">
        <f>$P$2+$P$3*D18+$P$4*E18</f>
        <v>4.7032813526452246</v>
      </c>
    </row>
    <row r="19" spans="1:6" x14ac:dyDescent="0.3">
      <c r="B19" s="4" t="s">
        <v>44</v>
      </c>
      <c r="C19" s="27">
        <f>2.5/12</f>
        <v>0.20833333333333334</v>
      </c>
      <c r="D19" s="26">
        <f t="shared" ref="D19:D22" si="4">(1-EXP(-C19*$P$5))/(C19*$P$5)</f>
        <v>0.47282613464961409</v>
      </c>
      <c r="E19" s="26">
        <f t="shared" ref="E19:E22" si="5">((1-EXP(-C19*$P$5))/(C19*$P$5)-EXP(-C19*$P$5))</f>
        <v>0.29834116356995294</v>
      </c>
      <c r="F19" s="5">
        <f t="shared" ref="F19:F22" si="6">$P$2+$P$3*D19+$P$4*E19</f>
        <v>4.5974185126285123</v>
      </c>
    </row>
    <row r="20" spans="1:6" x14ac:dyDescent="0.3">
      <c r="B20" s="4" t="s">
        <v>45</v>
      </c>
      <c r="C20" s="26">
        <v>6</v>
      </c>
      <c r="D20" s="26">
        <f t="shared" si="4"/>
        <v>1.9887674414904622E-2</v>
      </c>
      <c r="E20" s="26">
        <f t="shared" si="5"/>
        <v>1.9887674414904622E-2</v>
      </c>
      <c r="F20" s="5">
        <f t="shared" si="6"/>
        <v>4.2710310581833806</v>
      </c>
    </row>
    <row r="21" spans="1:6" x14ac:dyDescent="0.3">
      <c r="B21" s="4" t="s">
        <v>46</v>
      </c>
      <c r="C21" s="26">
        <v>27</v>
      </c>
      <c r="D21" s="26">
        <f t="shared" si="4"/>
        <v>4.4194832033121372E-3</v>
      </c>
      <c r="E21" s="26">
        <f t="shared" si="5"/>
        <v>4.4194832033121372E-3</v>
      </c>
      <c r="F21" s="5">
        <f t="shared" si="6"/>
        <v>4.2598846795963068</v>
      </c>
    </row>
    <row r="22" spans="1:6" ht="15" thickBot="1" x14ac:dyDescent="0.35">
      <c r="B22" s="6" t="s">
        <v>16</v>
      </c>
      <c r="C22" s="7">
        <v>30</v>
      </c>
      <c r="D22" s="7">
        <f t="shared" si="4"/>
        <v>3.9775348829809241E-3</v>
      </c>
      <c r="E22" s="7">
        <f t="shared" si="5"/>
        <v>3.9775348829809241E-3</v>
      </c>
      <c r="F22" s="8">
        <f t="shared" si="6"/>
        <v>4.2595662116366766</v>
      </c>
    </row>
    <row r="25" spans="1:6" x14ac:dyDescent="0.3">
      <c r="A25" t="s">
        <v>17</v>
      </c>
      <c r="B25" s="12" t="s">
        <v>18</v>
      </c>
    </row>
  </sheetData>
  <phoneticPr fontId="2" type="noConversion"/>
  <hyperlinks>
    <hyperlink ref="B25" r:id="rId1" xr:uid="{281CB6D5-FF68-4B87-921B-81542CA4DEA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cheval22 cavalli</dc:creator>
  <cp:lastModifiedBy>cheval22 cavalli</cp:lastModifiedBy>
  <dcterms:created xsi:type="dcterms:W3CDTF">2025-09-17T10:48:14Z</dcterms:created>
  <dcterms:modified xsi:type="dcterms:W3CDTF">2025-09-18T12:07:47Z</dcterms:modified>
</cp:coreProperties>
</file>