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GitHub\Modeling-Yield-Curve\Nelson Siegel Svensson Model\"/>
    </mc:Choice>
  </mc:AlternateContent>
  <xr:revisionPtr revIDLastSave="0" documentId="13_ncr:1_{25776407-9882-4687-B7F6-61E7BEC1220F}" xr6:coauthVersionLast="47" xr6:coauthVersionMax="47" xr10:uidLastSave="{00000000-0000-0000-0000-000000000000}"/>
  <bookViews>
    <workbookView xWindow="-108" yWindow="-108" windowWidth="23256" windowHeight="12456" xr2:uid="{A197AF1B-9E93-4449-8877-432D0A7A3AD3}"/>
  </bookViews>
  <sheets>
    <sheet name="Foglio1" sheetId="1" r:id="rId1"/>
  </sheets>
  <externalReferences>
    <externalReference r:id="rId2"/>
  </externalReferences>
  <definedNames>
    <definedName name="solver_adj" localSheetId="0" hidden="1">Foglio1!$Q$2:$Q$7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Foglio1!$Q$6</definedName>
    <definedName name="solver_lhs2" localSheetId="0" hidden="1">Foglio1!$Q$7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Foglio1!$L$15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8" i="1"/>
  <c r="J3" i="1"/>
  <c r="J4" i="1"/>
  <c r="J5" i="1"/>
  <c r="J6" i="1"/>
  <c r="J7" i="1"/>
  <c r="J9" i="1"/>
  <c r="J10" i="1"/>
  <c r="J11" i="1"/>
  <c r="J12" i="1"/>
  <c r="J13" i="1"/>
  <c r="J14" i="1"/>
  <c r="J2" i="1"/>
  <c r="H2" i="1"/>
  <c r="F19" i="1"/>
  <c r="F20" i="1"/>
  <c r="F21" i="1"/>
  <c r="F22" i="1"/>
  <c r="F18" i="1"/>
  <c r="E18" i="1"/>
  <c r="D18" i="1"/>
  <c r="I3" i="1"/>
  <c r="I4" i="1"/>
  <c r="I5" i="1"/>
  <c r="I6" i="1"/>
  <c r="I7" i="1"/>
  <c r="I8" i="1"/>
  <c r="I9" i="1"/>
  <c r="I10" i="1"/>
  <c r="I11" i="1"/>
  <c r="I12" i="1"/>
  <c r="I13" i="1"/>
  <c r="I14" i="1"/>
  <c r="H3" i="1"/>
  <c r="H4" i="1"/>
  <c r="H5" i="1"/>
  <c r="H6" i="1"/>
  <c r="H7" i="1"/>
  <c r="H8" i="1"/>
  <c r="H9" i="1"/>
  <c r="H10" i="1"/>
  <c r="H11" i="1"/>
  <c r="H12" i="1"/>
  <c r="H13" i="1"/>
  <c r="H14" i="1"/>
  <c r="E22" i="1"/>
  <c r="D22" i="1"/>
  <c r="E21" i="1"/>
  <c r="D21" i="1"/>
  <c r="E20" i="1"/>
  <c r="D20" i="1"/>
  <c r="E19" i="1"/>
  <c r="D19" i="1"/>
  <c r="C19" i="1"/>
  <c r="C18" i="1"/>
  <c r="F6" i="1"/>
  <c r="F5" i="1"/>
  <c r="F4" i="1"/>
  <c r="F3" i="1"/>
  <c r="F2" i="1"/>
  <c r="K2" i="1" l="1"/>
  <c r="L2" i="1" s="1"/>
  <c r="K11" i="1"/>
  <c r="L11" i="1" s="1"/>
  <c r="K3" i="1"/>
  <c r="L3" i="1" s="1"/>
  <c r="K8" i="1"/>
  <c r="L8" i="1" s="1"/>
  <c r="K10" i="1"/>
  <c r="L10" i="1" s="1"/>
  <c r="K14" i="1"/>
  <c r="L14" i="1" s="1"/>
  <c r="K6" i="1"/>
  <c r="L6" i="1" s="1"/>
  <c r="K9" i="1"/>
  <c r="L9" i="1" s="1"/>
  <c r="K5" i="1"/>
  <c r="L5" i="1" s="1"/>
  <c r="K12" i="1"/>
  <c r="L12" i="1" s="1"/>
  <c r="K7" i="1"/>
  <c r="L7" i="1" s="1"/>
  <c r="K13" i="1"/>
  <c r="L13" i="1" s="1"/>
  <c r="K4" i="1"/>
  <c r="L4" i="1" s="1"/>
  <c r="G22" i="1"/>
  <c r="G21" i="1"/>
  <c r="G20" i="1"/>
  <c r="G19" i="1"/>
  <c r="G18" i="1"/>
  <c r="L15" i="1" l="1"/>
</calcChain>
</file>

<file path=xl/sharedStrings.xml><?xml version="1.0" encoding="utf-8"?>
<sst xmlns="http://schemas.openxmlformats.org/spreadsheetml/2006/main" count="74" uniqueCount="56">
  <si>
    <t>Date</t>
  </si>
  <si>
    <t>Maturity</t>
  </si>
  <si>
    <t>Actual Yield</t>
  </si>
  <si>
    <t>Actual Yield (%)</t>
  </si>
  <si>
    <t>term 1</t>
  </si>
  <si>
    <t>term 2</t>
  </si>
  <si>
    <t>Model Yield (%)</t>
  </si>
  <si>
    <t>Sq. Error</t>
  </si>
  <si>
    <t>Iterpretation</t>
  </si>
  <si>
    <t>Parameter</t>
  </si>
  <si>
    <t>Initial Value</t>
  </si>
  <si>
    <t>Optimized Value</t>
  </si>
  <si>
    <t>115/5/2024</t>
  </si>
  <si>
    <t>1 Mo</t>
  </si>
  <si>
    <t>long-term (level)</t>
  </si>
  <si>
    <t>beta_0</t>
  </si>
  <si>
    <t>2 Mo</t>
  </si>
  <si>
    <t>slope</t>
  </si>
  <si>
    <t>beta_1</t>
  </si>
  <si>
    <t>3 Mo</t>
  </si>
  <si>
    <t>shape</t>
  </si>
  <si>
    <t>beta_2</t>
  </si>
  <si>
    <t>4 Mo</t>
  </si>
  <si>
    <t>6 Mo</t>
  </si>
  <si>
    <t>1 Yr</t>
  </si>
  <si>
    <t>Nelson Seigel Model</t>
  </si>
  <si>
    <t>2 Yr</t>
  </si>
  <si>
    <t>3 Yr</t>
  </si>
  <si>
    <t>5 Yr</t>
  </si>
  <si>
    <t>7 Yr</t>
  </si>
  <si>
    <t>10 Yr</t>
  </si>
  <si>
    <t>20 Yr</t>
  </si>
  <si>
    <t>30 Yr</t>
  </si>
  <si>
    <t>Calibration:</t>
  </si>
  <si>
    <t>Sum of Sq. Error</t>
  </si>
  <si>
    <t>Ordinary</t>
  </si>
  <si>
    <t>Test for missing maturities</t>
  </si>
  <si>
    <t>Least Square (OLS)</t>
  </si>
  <si>
    <t>Maturitiy</t>
  </si>
  <si>
    <t>term1</t>
  </si>
  <si>
    <t>term2</t>
  </si>
  <si>
    <t xml:space="preserve">Model Yield (%) </t>
  </si>
  <si>
    <t>1.5 Mo</t>
  </si>
  <si>
    <t>2.5 Mo</t>
  </si>
  <si>
    <t>6 Yr</t>
  </si>
  <si>
    <t>27 Yr</t>
  </si>
  <si>
    <t>Link</t>
  </si>
  <si>
    <t>https://home.treasury.gov/resource-center/data-chart-center/interest-rates/TextView?type=daily_treasury_yield_curve&amp;field_tdr_date_value=2024</t>
  </si>
  <si>
    <t>beta_3</t>
  </si>
  <si>
    <t>lambda_1</t>
  </si>
  <si>
    <t>lambda_2</t>
  </si>
  <si>
    <t>decay_2</t>
  </si>
  <si>
    <t>decay_1</t>
  </si>
  <si>
    <t>term3</t>
  </si>
  <si>
    <t>shaoe</t>
  </si>
  <si>
    <t>S_m = b0 + b1 * Term1 + b2* Term2 + b3*Term3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</si>
</sst>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1" fontId="0" fillId="0" borderId="10" xfId="0" applyNumberForma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/>
    <xf numFmtId="0" fontId="4" fillId="0" borderId="9" xfId="0" applyFont="1" applyBorder="1"/>
    <xf numFmtId="2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Model Yield Curve</a:t>
            </a:r>
            <a:r>
              <a:rPr lang="it-IT" baseline="0"/>
              <a:t> Using NSS Method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Foglio1!$G$1</c:f>
              <c:strCache>
                <c:ptCount val="1"/>
                <c:pt idx="0">
                  <c:v>Actual Yield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Foglio1!$E$2:$E$14</c:f>
              <c:strCache>
                <c:ptCount val="13"/>
                <c:pt idx="0">
                  <c:v>1 Mo</c:v>
                </c:pt>
                <c:pt idx="1">
                  <c:v>2 Mo</c:v>
                </c:pt>
                <c:pt idx="2">
                  <c:v>3 Mo</c:v>
                </c:pt>
                <c:pt idx="3">
                  <c:v>4 Mo</c:v>
                </c:pt>
                <c:pt idx="4">
                  <c:v>6 Mo</c:v>
                </c:pt>
                <c:pt idx="5">
                  <c:v>1 Yr</c:v>
                </c:pt>
                <c:pt idx="6">
                  <c:v>2 Yr</c:v>
                </c:pt>
                <c:pt idx="7">
                  <c:v>3 Yr</c:v>
                </c:pt>
                <c:pt idx="8">
                  <c:v>5 Yr</c:v>
                </c:pt>
                <c:pt idx="9">
                  <c:v>7 Yr</c:v>
                </c:pt>
                <c:pt idx="10">
                  <c:v>10 Yr</c:v>
                </c:pt>
                <c:pt idx="11">
                  <c:v>20 Yr</c:v>
                </c:pt>
                <c:pt idx="12">
                  <c:v>30 Yr</c:v>
                </c:pt>
              </c:strCache>
            </c:strRef>
          </c:cat>
          <c:val>
            <c:numRef>
              <c:f>Foglio1!$G$2:$G$14</c:f>
              <c:numCache>
                <c:formatCode>General</c:formatCode>
                <c:ptCount val="13"/>
                <c:pt idx="0">
                  <c:v>4.72</c:v>
                </c:pt>
                <c:pt idx="1">
                  <c:v>4.72</c:v>
                </c:pt>
                <c:pt idx="2">
                  <c:v>4.6399999999999997</c:v>
                </c:pt>
                <c:pt idx="3">
                  <c:v>4.49</c:v>
                </c:pt>
                <c:pt idx="4">
                  <c:v>4.3899999999999997</c:v>
                </c:pt>
                <c:pt idx="5">
                  <c:v>4.2699999999999996</c:v>
                </c:pt>
                <c:pt idx="6">
                  <c:v>4.1900000000000004</c:v>
                </c:pt>
                <c:pt idx="7">
                  <c:v>4.1100000000000003</c:v>
                </c:pt>
                <c:pt idx="8">
                  <c:v>4.16</c:v>
                </c:pt>
                <c:pt idx="9">
                  <c:v>4.22</c:v>
                </c:pt>
                <c:pt idx="10">
                  <c:v>4.26</c:v>
                </c:pt>
                <c:pt idx="11">
                  <c:v>4.55</c:v>
                </c:pt>
                <c:pt idx="12">
                  <c:v>4.4400000000000004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9-4733-9272-9E885AD32D9C}"/>
            </c:ext>
          </c:extLst>
        </c:ser>
        <c:ser>
          <c:idx val="1"/>
          <c:order val="1"/>
          <c:tx>
            <c:strRef>
              <c:f>Foglio1!$K$1</c:f>
              <c:strCache>
                <c:ptCount val="1"/>
                <c:pt idx="0">
                  <c:v>Model Yield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Foglio1!$E$2:$E$14</c:f>
              <c:strCache>
                <c:ptCount val="13"/>
                <c:pt idx="0">
                  <c:v>1 Mo</c:v>
                </c:pt>
                <c:pt idx="1">
                  <c:v>2 Mo</c:v>
                </c:pt>
                <c:pt idx="2">
                  <c:v>3 Mo</c:v>
                </c:pt>
                <c:pt idx="3">
                  <c:v>4 Mo</c:v>
                </c:pt>
                <c:pt idx="4">
                  <c:v>6 Mo</c:v>
                </c:pt>
                <c:pt idx="5">
                  <c:v>1 Yr</c:v>
                </c:pt>
                <c:pt idx="6">
                  <c:v>2 Yr</c:v>
                </c:pt>
                <c:pt idx="7">
                  <c:v>3 Yr</c:v>
                </c:pt>
                <c:pt idx="8">
                  <c:v>5 Yr</c:v>
                </c:pt>
                <c:pt idx="9">
                  <c:v>7 Yr</c:v>
                </c:pt>
                <c:pt idx="10">
                  <c:v>10 Yr</c:v>
                </c:pt>
                <c:pt idx="11">
                  <c:v>20 Yr</c:v>
                </c:pt>
                <c:pt idx="12">
                  <c:v>30 Yr</c:v>
                </c:pt>
              </c:strCache>
            </c:strRef>
          </c:cat>
          <c:val>
            <c:numRef>
              <c:f>Foglio1!$K$2:$K$14</c:f>
              <c:numCache>
                <c:formatCode>General</c:formatCode>
                <c:ptCount val="13"/>
                <c:pt idx="0">
                  <c:v>4.7758994297016031</c:v>
                </c:pt>
                <c:pt idx="1">
                  <c:v>4.6455035408867538</c:v>
                </c:pt>
                <c:pt idx="2">
                  <c:v>4.5587977824942669</c:v>
                </c:pt>
                <c:pt idx="3">
                  <c:v>4.4993136066820201</c:v>
                </c:pt>
                <c:pt idx="4">
                  <c:v>4.4264700545600313</c:v>
                </c:pt>
                <c:pt idx="5">
                  <c:v>4.3430184481419243</c:v>
                </c:pt>
                <c:pt idx="6">
                  <c:v>4.3000190908147102</c:v>
                </c:pt>
                <c:pt idx="7">
                  <c:v>4.2856793953854924</c:v>
                </c:pt>
                <c:pt idx="8">
                  <c:v>4.2742076372315037</c:v>
                </c:pt>
                <c:pt idx="9">
                  <c:v>4.2692911694510736</c:v>
                </c:pt>
                <c:pt idx="10">
                  <c:v>4.2656038186157517</c:v>
                </c:pt>
                <c:pt idx="11">
                  <c:v>4.2613019093078757</c:v>
                </c:pt>
                <c:pt idx="12">
                  <c:v>4.2598679395385837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9-4733-9272-9E885AD32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626816"/>
        <c:axId val="1062630176"/>
      </c:lineChart>
      <c:catAx>
        <c:axId val="106262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2630176"/>
        <c:crosses val="autoZero"/>
        <c:auto val="1"/>
        <c:lblAlgn val="ctr"/>
        <c:lblOffset val="100"/>
        <c:noMultiLvlLbl val="0"/>
      </c:catAx>
      <c:valAx>
        <c:axId val="106263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262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68580</xdr:colOff>
      <xdr:row>9</xdr:row>
      <xdr:rowOff>22860</xdr:rowOff>
    </xdr:from>
    <xdr:to>
      <xdr:col>16</xdr:col>
      <xdr:colOff>1013460</xdr:colOff>
      <xdr:row>24</xdr:row>
      <xdr:rowOff>49530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3402822-9A5E-895E-4A1C-A35C52FDE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esktop\GitHub\Modeling-Yield-Curve\Nelson%20Siegel%20Model\Nelson_Siegel_Model_in_practice.xlsx" TargetMode="External"/><Relationship Id="rId1" Type="http://schemas.openxmlformats.org/officeDocument/2006/relationships/externalLinkPath" Target="/Users/andre/Desktop/GitHub/Modeling-Yield-Curve/Nelson%20Siegel%20Model/Nelson_Siegel_Model_in_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glio1"/>
    </sheetNames>
    <sheetDataSet>
      <sheetData sheetId="0">
        <row r="1">
          <cell r="G1" t="str">
            <v>Actual Yield (%)</v>
          </cell>
          <cell r="J1" t="str">
            <v>Model Yield (%)</v>
          </cell>
        </row>
        <row r="2">
          <cell r="E2" t="str">
            <v>1 Mo</v>
          </cell>
          <cell r="G2">
            <v>4.72</v>
          </cell>
          <cell r="J2">
            <v>4.7753039065521197</v>
          </cell>
        </row>
        <row r="3">
          <cell r="E3" t="str">
            <v>2 Mo</v>
          </cell>
          <cell r="G3">
            <v>4.72</v>
          </cell>
          <cell r="J3">
            <v>4.6449779814172594</v>
          </cell>
        </row>
        <row r="4">
          <cell r="E4" t="str">
            <v>3 Mo</v>
          </cell>
          <cell r="G4">
            <v>4.6399999999999997</v>
          </cell>
          <cell r="J4">
            <v>4.5583201853951136</v>
          </cell>
        </row>
        <row r="5">
          <cell r="E5" t="str">
            <v>4 Mo</v>
          </cell>
          <cell r="G5">
            <v>4.49</v>
          </cell>
          <cell r="J5">
            <v>4.498869720793202</v>
          </cell>
        </row>
        <row r="6">
          <cell r="E6" t="str">
            <v>6 Mo</v>
          </cell>
          <cell r="G6">
            <v>4.3899999999999997</v>
          </cell>
          <cell r="J6">
            <v>4.4260684716206349</v>
          </cell>
        </row>
        <row r="7">
          <cell r="E7" t="str">
            <v>1 Yr</v>
          </cell>
          <cell r="G7">
            <v>4.2699999999999996</v>
          </cell>
          <cell r="J7">
            <v>4.3426666308654962</v>
          </cell>
        </row>
        <row r="8">
          <cell r="E8" t="str">
            <v>2 Yr</v>
          </cell>
          <cell r="G8">
            <v>4.1900000000000004</v>
          </cell>
          <cell r="J8">
            <v>4.299693172289266</v>
          </cell>
        </row>
        <row r="9">
          <cell r="E9" t="str">
            <v>3 Yr</v>
          </cell>
          <cell r="G9">
            <v>4.1100000000000003</v>
          </cell>
          <cell r="J9">
            <v>4.2853621163664153</v>
          </cell>
        </row>
        <row r="10">
          <cell r="E10" t="str">
            <v>5 Yr</v>
          </cell>
          <cell r="G10">
            <v>4.16</v>
          </cell>
          <cell r="J10">
            <v>4.2738972698200568</v>
          </cell>
        </row>
        <row r="11">
          <cell r="E11" t="str">
            <v>7 Yr</v>
          </cell>
          <cell r="G11">
            <v>4.22</v>
          </cell>
          <cell r="J11">
            <v>4.2689837641571833</v>
          </cell>
        </row>
        <row r="12">
          <cell r="E12" t="str">
            <v>10 Yr</v>
          </cell>
          <cell r="G12">
            <v>4.26</v>
          </cell>
          <cell r="J12">
            <v>4.2652986349100281</v>
          </cell>
        </row>
        <row r="13">
          <cell r="E13" t="str">
            <v>20 Yr</v>
          </cell>
          <cell r="G13">
            <v>4.55</v>
          </cell>
          <cell r="J13">
            <v>4.2609993174550143</v>
          </cell>
        </row>
        <row r="14">
          <cell r="E14" t="str">
            <v>30 Yr</v>
          </cell>
          <cell r="G14">
            <v>4.4400000000000004</v>
          </cell>
          <cell r="J14">
            <v>4.2595662116366766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home.treasury.gov/resource-center/data-chart-center/interest-rates/TextView?type=daily_treasury_yield_curve&amp;field_tdr_date_value=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B127-B129-478C-A2E0-92F5A83BD107}">
  <dimension ref="A1:Q25"/>
  <sheetViews>
    <sheetView tabSelected="1" topLeftCell="D1" workbookViewId="0">
      <selection activeCell="R9" sqref="R9"/>
    </sheetView>
  </sheetViews>
  <sheetFormatPr defaultRowHeight="14.4" x14ac:dyDescent="0.3"/>
  <cols>
    <col min="1" max="1" width="10.5546875" bestFit="1" customWidth="1"/>
    <col min="2" max="2" width="8.33203125" bestFit="1" customWidth="1"/>
    <col min="3" max="3" width="12.44140625" bestFit="1" customWidth="1"/>
    <col min="4" max="4" width="9.21875" bestFit="1" customWidth="1"/>
    <col min="5" max="5" width="9.21875" customWidth="1"/>
    <col min="6" max="7" width="14.109375" bestFit="1" customWidth="1"/>
    <col min="8" max="8" width="7.33203125" bestFit="1" customWidth="1"/>
    <col min="9" max="9" width="8.77734375" customWidth="1"/>
    <col min="10" max="10" width="14.21875" bestFit="1" customWidth="1"/>
    <col min="11" max="11" width="14.6640625" bestFit="1" customWidth="1"/>
    <col min="13" max="13" width="16.109375" bestFit="1" customWidth="1"/>
    <col min="14" max="14" width="30.44140625" bestFit="1" customWidth="1"/>
    <col min="15" max="15" width="18.21875" bestFit="1" customWidth="1"/>
    <col min="16" max="16" width="10.88671875" bestFit="1" customWidth="1"/>
    <col min="17" max="17" width="14.88671875" bestFit="1" customWidth="1"/>
  </cols>
  <sheetData>
    <row r="1" spans="1:17" ht="15" thickBot="1" x14ac:dyDescent="0.35">
      <c r="A1" s="1" t="s">
        <v>0</v>
      </c>
      <c r="B1" s="2" t="s">
        <v>1</v>
      </c>
      <c r="C1" s="3" t="s">
        <v>2</v>
      </c>
      <c r="E1" s="4" t="s">
        <v>1</v>
      </c>
      <c r="F1" s="5" t="s">
        <v>1</v>
      </c>
      <c r="G1" s="5" t="s">
        <v>3</v>
      </c>
      <c r="H1" s="5" t="s">
        <v>4</v>
      </c>
      <c r="I1" s="5" t="s">
        <v>5</v>
      </c>
      <c r="J1" s="25" t="s">
        <v>53</v>
      </c>
      <c r="K1" s="5" t="s">
        <v>6</v>
      </c>
      <c r="L1" s="6" t="s">
        <v>7</v>
      </c>
      <c r="N1" s="1" t="s">
        <v>8</v>
      </c>
      <c r="O1" s="2" t="s">
        <v>9</v>
      </c>
      <c r="P1" s="2" t="s">
        <v>10</v>
      </c>
      <c r="Q1" s="3" t="s">
        <v>11</v>
      </c>
    </row>
    <row r="2" spans="1:17" x14ac:dyDescent="0.3">
      <c r="A2" s="7" t="s">
        <v>12</v>
      </c>
      <c r="B2" t="s">
        <v>13</v>
      </c>
      <c r="C2" s="8">
        <v>4.72</v>
      </c>
      <c r="E2" s="9" t="s">
        <v>13</v>
      </c>
      <c r="F2" s="10">
        <f>1/12</f>
        <v>8.3333333333333329E-2</v>
      </c>
      <c r="G2" s="11">
        <v>4.72</v>
      </c>
      <c r="H2" s="11">
        <f>(1-EXP(-F2*$Q$6))/(F2*$Q$6)</f>
        <v>0.71969407725603807</v>
      </c>
      <c r="I2" s="11">
        <f>((1-EXP(-F2*$Q$6))/(F2*$Q$6)-EXP(-F2*$Q$6))</f>
        <v>0.2222804412065047</v>
      </c>
      <c r="J2" s="11">
        <f>((1-EXP(-F2*$Q$7))/(F2*$Q$7)-EXP(-F2*$Q$7))</f>
        <v>3.405289669943512E-2</v>
      </c>
      <c r="K2" s="11">
        <f>$Q$2+$Q$3*H2+$Q$4*I2+$Q$5*J2</f>
        <v>4.7758994297016031</v>
      </c>
      <c r="L2" s="12">
        <f>(G2-K2)^2</f>
        <v>3.1247462409644926E-3</v>
      </c>
      <c r="N2" s="9" t="s">
        <v>14</v>
      </c>
      <c r="O2" s="22" t="s">
        <v>15</v>
      </c>
      <c r="P2" s="11">
        <v>1</v>
      </c>
      <c r="Q2" s="12">
        <v>4.2569999999999997</v>
      </c>
    </row>
    <row r="3" spans="1:17" x14ac:dyDescent="0.3">
      <c r="A3" s="7"/>
      <c r="B3" t="s">
        <v>16</v>
      </c>
      <c r="C3" s="8">
        <v>4.72</v>
      </c>
      <c r="E3" s="7" t="s">
        <v>16</v>
      </c>
      <c r="F3" s="27">
        <f>2/12</f>
        <v>0.16666666666666666</v>
      </c>
      <c r="G3" s="24">
        <v>4.72</v>
      </c>
      <c r="H3" s="24">
        <f t="shared" ref="H3:H14" si="0">(1-EXP(-F3*$Q$6))/(F3*$Q$6)</f>
        <v>0.53883986253363891</v>
      </c>
      <c r="I3" s="24">
        <f t="shared" ref="I3:I14" si="1">((1-EXP(-F3*$Q$6))/(F3*$Q$6)-EXP(-F3*$Q$6))</f>
        <v>0.29141953720562125</v>
      </c>
      <c r="J3" s="24">
        <f t="shared" ref="J3:J14" si="2">((1-EXP(-F3*$Q$7))/(F3*$Q$7)-EXP(-F3*$Q$7))</f>
        <v>6.4966991354752479E-2</v>
      </c>
      <c r="K3" s="24">
        <f t="shared" ref="K3:K14" si="3">$Q$2+$Q$3*H3+$Q$4*I3+$Q$5*J3</f>
        <v>4.6455035408867538</v>
      </c>
      <c r="L3" s="8">
        <f>(G3-K3)^2</f>
        <v>5.5497224204115302E-3</v>
      </c>
      <c r="N3" s="7" t="s">
        <v>17</v>
      </c>
      <c r="O3" s="23" t="s">
        <v>18</v>
      </c>
      <c r="P3" s="24">
        <v>1</v>
      </c>
      <c r="Q3" s="8">
        <v>0.72099999999999997</v>
      </c>
    </row>
    <row r="4" spans="1:17" x14ac:dyDescent="0.3">
      <c r="A4" s="7"/>
      <c r="B4" t="s">
        <v>19</v>
      </c>
      <c r="C4" s="8">
        <v>4.6399999999999997</v>
      </c>
      <c r="E4" s="7" t="s">
        <v>19</v>
      </c>
      <c r="F4" s="27">
        <f>3/12</f>
        <v>0.25</v>
      </c>
      <c r="G4" s="24">
        <v>4.6399999999999997</v>
      </c>
      <c r="H4" s="24">
        <f t="shared" si="0"/>
        <v>0.41858222259953803</v>
      </c>
      <c r="I4" s="24">
        <f t="shared" si="1"/>
        <v>0.29551197894557035</v>
      </c>
      <c r="J4" s="24">
        <f t="shared" si="2"/>
        <v>9.2986107574345001E-2</v>
      </c>
      <c r="K4" s="24">
        <f t="shared" si="3"/>
        <v>4.5587977824942669</v>
      </c>
      <c r="L4" s="8">
        <f>(G4-K4)^2</f>
        <v>6.5938001278483312E-3</v>
      </c>
      <c r="N4" s="7" t="s">
        <v>20</v>
      </c>
      <c r="O4" s="23" t="s">
        <v>21</v>
      </c>
      <c r="P4" s="24">
        <v>1</v>
      </c>
      <c r="Q4" s="8">
        <v>0</v>
      </c>
    </row>
    <row r="5" spans="1:17" x14ac:dyDescent="0.3">
      <c r="A5" s="7"/>
      <c r="B5" t="s">
        <v>22</v>
      </c>
      <c r="C5" s="8">
        <v>4.49</v>
      </c>
      <c r="E5" s="7" t="s">
        <v>22</v>
      </c>
      <c r="F5" s="27">
        <f>4/12</f>
        <v>0.33333333333333331</v>
      </c>
      <c r="G5" s="24">
        <v>4.49</v>
      </c>
      <c r="H5" s="24">
        <f t="shared" si="0"/>
        <v>0.33607989831070806</v>
      </c>
      <c r="I5" s="24">
        <f t="shared" si="1"/>
        <v>0.27486308092528594</v>
      </c>
      <c r="J5" s="24">
        <f t="shared" si="2"/>
        <v>0.11833612134521954</v>
      </c>
      <c r="K5" s="24">
        <f t="shared" si="3"/>
        <v>4.4993136066820201</v>
      </c>
      <c r="L5" s="8">
        <f>(G5-K5)^2</f>
        <v>8.6743269427364973E-5</v>
      </c>
      <c r="N5" s="7" t="s">
        <v>54</v>
      </c>
      <c r="O5" s="23" t="s">
        <v>48</v>
      </c>
      <c r="P5" s="29">
        <v>1</v>
      </c>
      <c r="Q5" s="8">
        <v>0</v>
      </c>
    </row>
    <row r="6" spans="1:17" x14ac:dyDescent="0.3">
      <c r="A6" s="7"/>
      <c r="B6" t="s">
        <v>23</v>
      </c>
      <c r="C6" s="8">
        <v>4.3899999999999997</v>
      </c>
      <c r="E6" s="7" t="s">
        <v>23</v>
      </c>
      <c r="F6" s="27">
        <f>6/12</f>
        <v>0.5</v>
      </c>
      <c r="G6" s="24">
        <v>4.3899999999999997</v>
      </c>
      <c r="H6" s="24">
        <f t="shared" si="0"/>
        <v>0.23504861936204127</v>
      </c>
      <c r="I6" s="24">
        <f t="shared" si="1"/>
        <v>0.21990233448899429</v>
      </c>
      <c r="J6" s="24">
        <f t="shared" si="2"/>
        <v>0.16185025412684095</v>
      </c>
      <c r="K6" s="24">
        <f t="shared" si="3"/>
        <v>4.4264700545600313</v>
      </c>
      <c r="L6" s="8">
        <f>(G6-K6)^2</f>
        <v>1.330064879611682E-3</v>
      </c>
      <c r="N6" s="7" t="s">
        <v>52</v>
      </c>
      <c r="O6" s="23" t="s">
        <v>49</v>
      </c>
      <c r="P6" s="29">
        <v>1</v>
      </c>
      <c r="Q6" s="8">
        <v>8.3800000000000008</v>
      </c>
    </row>
    <row r="7" spans="1:17" ht="15" thickBot="1" x14ac:dyDescent="0.35">
      <c r="A7" s="7"/>
      <c r="B7" t="s">
        <v>24</v>
      </c>
      <c r="C7" s="8">
        <v>4.2699999999999996</v>
      </c>
      <c r="E7" s="7" t="s">
        <v>24</v>
      </c>
      <c r="F7" s="28">
        <v>1</v>
      </c>
      <c r="G7" s="24">
        <v>4.2699999999999996</v>
      </c>
      <c r="H7" s="24">
        <f t="shared" si="0"/>
        <v>0.11930436635495757</v>
      </c>
      <c r="I7" s="24">
        <f t="shared" si="1"/>
        <v>0.11907495640950208</v>
      </c>
      <c r="J7" s="24">
        <f t="shared" si="2"/>
        <v>0.24717273918623073</v>
      </c>
      <c r="K7" s="24">
        <f t="shared" si="3"/>
        <v>4.3430184481419243</v>
      </c>
      <c r="L7" s="8">
        <f>(G7-K7)^2</f>
        <v>5.3316937690549475E-3</v>
      </c>
      <c r="N7" s="14" t="s">
        <v>51</v>
      </c>
      <c r="O7" s="15" t="s">
        <v>50</v>
      </c>
      <c r="P7" s="16">
        <v>1</v>
      </c>
      <c r="Q7" s="17">
        <v>0.85699999999999998</v>
      </c>
    </row>
    <row r="8" spans="1:17" x14ac:dyDescent="0.3">
      <c r="A8" s="7"/>
      <c r="B8" t="s">
        <v>26</v>
      </c>
      <c r="C8" s="8">
        <v>4.1900000000000004</v>
      </c>
      <c r="E8" s="7" t="s">
        <v>26</v>
      </c>
      <c r="F8" s="28">
        <v>2</v>
      </c>
      <c r="G8" s="24">
        <v>4.1900000000000004</v>
      </c>
      <c r="H8" s="24">
        <f t="shared" si="0"/>
        <v>5.9665867981567831E-2</v>
      </c>
      <c r="I8" s="24">
        <f t="shared" si="1"/>
        <v>5.9665815352644758E-2</v>
      </c>
      <c r="J8" s="24">
        <f>((1-EXP(-F8*$Q$7))/(F8*$Q$7)-EXP(-F8*$Q$7))</f>
        <v>0.29818541199206838</v>
      </c>
      <c r="K8" s="24">
        <f t="shared" si="3"/>
        <v>4.3000190908147102</v>
      </c>
      <c r="L8" s="8">
        <f>(G8-K8)^2</f>
        <v>1.2104200343695371E-2</v>
      </c>
      <c r="N8" s="13" t="s">
        <v>25</v>
      </c>
    </row>
    <row r="9" spans="1:17" x14ac:dyDescent="0.3">
      <c r="A9" s="7"/>
      <c r="B9" t="s">
        <v>27</v>
      </c>
      <c r="C9" s="8">
        <v>4.1100000000000003</v>
      </c>
      <c r="E9" s="7" t="s">
        <v>27</v>
      </c>
      <c r="F9" s="28">
        <v>3</v>
      </c>
      <c r="G9" s="24">
        <v>4.1100000000000003</v>
      </c>
      <c r="H9" s="24">
        <f t="shared" si="0"/>
        <v>3.9777247413998663E-2</v>
      </c>
      <c r="I9" s="24">
        <f t="shared" si="1"/>
        <v>3.9777247401925064E-2</v>
      </c>
      <c r="J9" s="24">
        <f t="shared" si="2"/>
        <v>0.28275563559519429</v>
      </c>
      <c r="K9" s="24">
        <f t="shared" si="3"/>
        <v>4.2856793953854924</v>
      </c>
      <c r="L9" s="8">
        <f>(G9-K9)^2</f>
        <v>3.0863249963012044E-2</v>
      </c>
      <c r="N9" t="s">
        <v>55</v>
      </c>
    </row>
    <row r="10" spans="1:17" x14ac:dyDescent="0.3">
      <c r="A10" s="7"/>
      <c r="B10" t="s">
        <v>28</v>
      </c>
      <c r="C10" s="8">
        <v>4.16</v>
      </c>
      <c r="E10" s="7" t="s">
        <v>28</v>
      </c>
      <c r="F10" s="28">
        <v>5</v>
      </c>
      <c r="G10" s="24">
        <v>4.16</v>
      </c>
      <c r="H10" s="24">
        <f t="shared" si="0"/>
        <v>2.3866348448687347E-2</v>
      </c>
      <c r="I10" s="24">
        <f t="shared" si="1"/>
        <v>2.3866348448687347E-2</v>
      </c>
      <c r="J10" s="24">
        <f t="shared" si="2"/>
        <v>0.21638422643172894</v>
      </c>
      <c r="K10" s="24">
        <f t="shared" si="3"/>
        <v>4.2742076372315037</v>
      </c>
      <c r="L10" s="8">
        <f>(G10-K10)^2</f>
        <v>1.3043384402002707E-2</v>
      </c>
    </row>
    <row r="11" spans="1:17" x14ac:dyDescent="0.3">
      <c r="A11" s="7"/>
      <c r="B11" t="s">
        <v>29</v>
      </c>
      <c r="C11" s="8">
        <v>4.22</v>
      </c>
      <c r="E11" s="7" t="s">
        <v>29</v>
      </c>
      <c r="F11" s="28">
        <v>7</v>
      </c>
      <c r="G11" s="24">
        <v>4.22</v>
      </c>
      <c r="H11" s="24">
        <f t="shared" si="0"/>
        <v>1.7047391749062394E-2</v>
      </c>
      <c r="I11" s="24">
        <f t="shared" si="1"/>
        <v>1.7047391749062394E-2</v>
      </c>
      <c r="J11" s="24">
        <f t="shared" si="2"/>
        <v>0.16379960927683654</v>
      </c>
      <c r="K11" s="24">
        <f t="shared" si="3"/>
        <v>4.2692911694510736</v>
      </c>
      <c r="L11" s="8">
        <f>(G11-K11)^2</f>
        <v>2.4296193858544721E-3</v>
      </c>
    </row>
    <row r="12" spans="1:17" x14ac:dyDescent="0.3">
      <c r="A12" s="7"/>
      <c r="B12" t="s">
        <v>30</v>
      </c>
      <c r="C12" s="8">
        <v>4.26</v>
      </c>
      <c r="E12" s="7" t="s">
        <v>30</v>
      </c>
      <c r="F12" s="28">
        <v>10</v>
      </c>
      <c r="G12" s="24">
        <v>4.26</v>
      </c>
      <c r="H12" s="24">
        <f t="shared" si="0"/>
        <v>1.1933174224343673E-2</v>
      </c>
      <c r="I12" s="24">
        <f t="shared" si="1"/>
        <v>1.1933174224343673E-2</v>
      </c>
      <c r="J12" s="24">
        <f t="shared" si="2"/>
        <v>0.11647426487063016</v>
      </c>
      <c r="K12" s="24">
        <f t="shared" si="3"/>
        <v>4.2656038186157517</v>
      </c>
      <c r="L12" s="8">
        <f>(G12-K12)^2</f>
        <v>3.1402783078247281E-5</v>
      </c>
    </row>
    <row r="13" spans="1:17" x14ac:dyDescent="0.3">
      <c r="A13" s="7"/>
      <c r="B13" t="s">
        <v>31</v>
      </c>
      <c r="C13" s="8">
        <v>4.55</v>
      </c>
      <c r="E13" s="7" t="s">
        <v>31</v>
      </c>
      <c r="F13" s="28">
        <v>20</v>
      </c>
      <c r="G13" s="24">
        <v>4.55</v>
      </c>
      <c r="H13" s="24">
        <f t="shared" si="0"/>
        <v>5.9665871121718367E-3</v>
      </c>
      <c r="I13" s="24">
        <f t="shared" si="1"/>
        <v>5.9665871121718367E-3</v>
      </c>
      <c r="J13" s="24">
        <f t="shared" si="2"/>
        <v>5.8343019085488008E-2</v>
      </c>
      <c r="K13" s="24">
        <f t="shared" si="3"/>
        <v>4.2613019093078757</v>
      </c>
      <c r="L13" s="8">
        <f>(G13-K13)^2</f>
        <v>8.3346587569277944E-2</v>
      </c>
    </row>
    <row r="14" spans="1:17" ht="15" thickBot="1" x14ac:dyDescent="0.35">
      <c r="A14" s="14"/>
      <c r="B14" s="16" t="s">
        <v>32</v>
      </c>
      <c r="C14" s="17">
        <v>4.4400000000000004</v>
      </c>
      <c r="E14" s="14" t="s">
        <v>32</v>
      </c>
      <c r="F14" s="18">
        <v>30</v>
      </c>
      <c r="G14" s="16">
        <v>4.4400000000000004</v>
      </c>
      <c r="H14" s="16">
        <f t="shared" si="0"/>
        <v>3.9777247414478911E-3</v>
      </c>
      <c r="I14" s="16">
        <f t="shared" si="1"/>
        <v>3.9777247414478911E-3</v>
      </c>
      <c r="J14" s="16">
        <f t="shared" si="2"/>
        <v>3.8895371443703856E-2</v>
      </c>
      <c r="K14" s="16">
        <f t="shared" si="3"/>
        <v>4.2598679395385837</v>
      </c>
      <c r="L14" s="17">
        <f>(G14-K14)^2</f>
        <v>3.2447559206075491E-2</v>
      </c>
      <c r="M14" s="19" t="s">
        <v>33</v>
      </c>
    </row>
    <row r="15" spans="1:17" ht="15" thickBot="1" x14ac:dyDescent="0.35">
      <c r="K15" s="26" t="s">
        <v>34</v>
      </c>
      <c r="L15" s="17">
        <f>SUM(L2:L14)</f>
        <v>0.1962827743603146</v>
      </c>
      <c r="M15" s="20" t="s">
        <v>35</v>
      </c>
    </row>
    <row r="16" spans="1:17" ht="15" thickBot="1" x14ac:dyDescent="0.35">
      <c r="B16" s="13" t="s">
        <v>36</v>
      </c>
      <c r="C16" s="13"/>
      <c r="M16" s="20" t="s">
        <v>37</v>
      </c>
    </row>
    <row r="17" spans="1:7" ht="15" thickBot="1" x14ac:dyDescent="0.35">
      <c r="B17" s="4" t="s">
        <v>38</v>
      </c>
      <c r="C17" s="5" t="s">
        <v>1</v>
      </c>
      <c r="D17" s="5" t="s">
        <v>39</v>
      </c>
      <c r="E17" s="5" t="s">
        <v>40</v>
      </c>
      <c r="F17" s="5" t="s">
        <v>53</v>
      </c>
      <c r="G17" s="6" t="s">
        <v>41</v>
      </c>
    </row>
    <row r="18" spans="1:7" x14ac:dyDescent="0.3">
      <c r="B18" s="9" t="s">
        <v>42</v>
      </c>
      <c r="C18" s="11">
        <f>1.5/12</f>
        <v>0.125</v>
      </c>
      <c r="D18" s="11">
        <f>(1-EXP(-C18*$Q$6))/(C18*$Q$6)</f>
        <v>0.61974826925893522</v>
      </c>
      <c r="E18" s="11">
        <f>(1-EXP(-C18*$Q$6))/(C18*$Q$6)</f>
        <v>0.61974826925893522</v>
      </c>
      <c r="F18" s="11">
        <f>((1-EXP(-C18*$Q$7))/(C18*$Q$7)-EXP(-C18*$Q$7))</f>
        <v>4.9886618890780277E-2</v>
      </c>
      <c r="G18" s="12">
        <f>$Q$2+$Q$3*D18+$Q$4*E18+$Q$5*F18</f>
        <v>4.7038385021356923</v>
      </c>
    </row>
    <row r="19" spans="1:7" x14ac:dyDescent="0.3">
      <c r="B19" s="7" t="s">
        <v>43</v>
      </c>
      <c r="C19" s="30">
        <f>2.5/12</f>
        <v>0.20833333333333334</v>
      </c>
      <c r="D19" s="24">
        <f>(1-EXP(-C19*$Q$7))/(C19*$Q$7)</f>
        <v>0.91581310188380738</v>
      </c>
      <c r="E19" s="24">
        <f>(1-EXP(-C19*$Q$7))/(C19*$Q$7)</f>
        <v>0.91581310188380738</v>
      </c>
      <c r="F19" s="24">
        <f t="shared" ref="F19:F22" si="4">((1-EXP(-C19*$Q$7))/(C19*$Q$7)-EXP(-C19*$Q$7))</f>
        <v>7.9323899449312174E-2</v>
      </c>
      <c r="G19" s="8">
        <f t="shared" ref="G19:G22" si="5">$Q$2+$Q$3*D19+$Q$4*E19+$Q$5*F19</f>
        <v>4.9173012464582246</v>
      </c>
    </row>
    <row r="20" spans="1:7" x14ac:dyDescent="0.3">
      <c r="B20" s="7" t="s">
        <v>44</v>
      </c>
      <c r="C20" s="24">
        <v>6</v>
      </c>
      <c r="D20" s="24">
        <f>(1-EXP(-C20*$Q$7))/(C20*$Q$7)</f>
        <v>0.19333994826108869</v>
      </c>
      <c r="E20" s="24">
        <f>(1-EXP(-C20*$Q$7))/(C20*$Q$7)</f>
        <v>0.19333994826108869</v>
      </c>
      <c r="F20" s="24">
        <f t="shared" si="4"/>
        <v>0.18749396221960665</v>
      </c>
      <c r="G20" s="8">
        <f t="shared" si="5"/>
        <v>4.3963981026962449</v>
      </c>
    </row>
    <row r="21" spans="1:7" x14ac:dyDescent="0.3">
      <c r="B21" s="7" t="s">
        <v>45</v>
      </c>
      <c r="C21" s="24">
        <v>27</v>
      </c>
      <c r="D21" s="24">
        <f>(1-EXP(-C21*$Q$7))/(C21*$Q$7)</f>
        <v>4.3217079385915479E-2</v>
      </c>
      <c r="E21" s="24">
        <f>(1-EXP(-C21*$Q$7))/(C21*$Q$7)</f>
        <v>4.3217079385915479E-2</v>
      </c>
      <c r="F21" s="24">
        <f t="shared" si="4"/>
        <v>4.3217079296613725E-2</v>
      </c>
      <c r="G21" s="8">
        <f t="shared" si="5"/>
        <v>4.2881595142372451</v>
      </c>
    </row>
    <row r="22" spans="1:7" ht="15" thickBot="1" x14ac:dyDescent="0.35">
      <c r="B22" s="14" t="s">
        <v>32</v>
      </c>
      <c r="C22" s="16">
        <v>30</v>
      </c>
      <c r="D22" s="16">
        <f>(1-EXP(-C22*$Q$7))/(C22*$Q$7)</f>
        <v>3.8895371450531784E-2</v>
      </c>
      <c r="E22" s="16">
        <f>(1-EXP(-C22*$Q$7))/(C22*$Q$7)</f>
        <v>3.8895371450531784E-2</v>
      </c>
      <c r="F22" s="16">
        <f t="shared" si="4"/>
        <v>3.8895371443703856E-2</v>
      </c>
      <c r="G22" s="17">
        <f t="shared" si="5"/>
        <v>4.285043562815833</v>
      </c>
    </row>
    <row r="25" spans="1:7" x14ac:dyDescent="0.3">
      <c r="A25" t="s">
        <v>46</v>
      </c>
      <c r="B25" s="21" t="s">
        <v>47</v>
      </c>
    </row>
  </sheetData>
  <hyperlinks>
    <hyperlink ref="B25" r:id="rId1" xr:uid="{ED74DE88-96A3-46C1-853B-D41ACB339F7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cheval22 cavalli</dc:creator>
  <cp:lastModifiedBy>cheval22 cavalli</cp:lastModifiedBy>
  <dcterms:created xsi:type="dcterms:W3CDTF">2025-09-18T11:59:33Z</dcterms:created>
  <dcterms:modified xsi:type="dcterms:W3CDTF">2025-09-18T12:23:20Z</dcterms:modified>
</cp:coreProperties>
</file>