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My Documents\My Retirement\Rock Retirement Club\"/>
    </mc:Choice>
  </mc:AlternateContent>
  <xr:revisionPtr revIDLastSave="0" documentId="13_ncr:1_{83672AA7-F88A-4599-A3B7-DA32AF79847C}" xr6:coauthVersionLast="47" xr6:coauthVersionMax="47" xr10:uidLastSave="{00000000-0000-0000-0000-000000000000}"/>
  <bookViews>
    <workbookView xWindow="-120" yWindow="-120" windowWidth="51840" windowHeight="21840" xr2:uid="{418A610B-10BA-4BD8-88CC-101BFEBDFC24}"/>
  </bookViews>
  <sheets>
    <sheet name="Instructions" sheetId="12" r:id="rId1"/>
    <sheet name="GK Cash Flow 2024" sheetId="19" r:id="rId2"/>
    <sheet name="GK Cash Flow 2025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8" l="1"/>
  <c r="F2" i="18"/>
  <c r="D2" i="18"/>
  <c r="B2" i="18"/>
  <c r="N2" i="18"/>
  <c r="AY55" i="18"/>
  <c r="AH55" i="18"/>
  <c r="AE55" i="18"/>
  <c r="J51" i="18"/>
  <c r="J50" i="18"/>
  <c r="J49" i="18"/>
  <c r="J47" i="18"/>
  <c r="J46" i="18"/>
  <c r="G46" i="18" s="1"/>
  <c r="J43" i="18"/>
  <c r="E43" i="18" s="1"/>
  <c r="J42" i="18"/>
  <c r="I42" i="18" s="1"/>
  <c r="J41" i="18"/>
  <c r="G41" i="18" s="1"/>
  <c r="J40" i="18"/>
  <c r="E40" i="18" s="1"/>
  <c r="J39" i="18"/>
  <c r="G39" i="18" s="1"/>
  <c r="J38" i="18"/>
  <c r="AJ55" i="18"/>
  <c r="J36" i="18"/>
  <c r="C36" i="18" s="1"/>
  <c r="J35" i="18"/>
  <c r="E35" i="18" s="1"/>
  <c r="J33" i="18"/>
  <c r="J32" i="18"/>
  <c r="J31" i="18"/>
  <c r="J30" i="18"/>
  <c r="J29" i="18"/>
  <c r="J28" i="18"/>
  <c r="I28" i="18" s="1"/>
  <c r="J26" i="18"/>
  <c r="C26" i="18" s="1"/>
  <c r="G26" i="18"/>
  <c r="J25" i="18"/>
  <c r="E25" i="18" s="1"/>
  <c r="J22" i="18"/>
  <c r="J21" i="18"/>
  <c r="J19" i="18"/>
  <c r="J18" i="18"/>
  <c r="E18" i="18" s="1"/>
  <c r="J17" i="18"/>
  <c r="J16" i="18"/>
  <c r="J14" i="18"/>
  <c r="C14" i="18" s="1"/>
  <c r="J13" i="18"/>
  <c r="J12" i="18"/>
  <c r="J11" i="18"/>
  <c r="G11" i="18" s="1"/>
  <c r="J10" i="18"/>
  <c r="J9" i="18"/>
  <c r="G9" i="18" s="1"/>
  <c r="J8" i="18"/>
  <c r="J7" i="18"/>
  <c r="C7" i="18" s="1"/>
  <c r="J5" i="18"/>
  <c r="C5" i="18" s="1"/>
  <c r="J4" i="18"/>
  <c r="C4" i="18" s="1"/>
  <c r="AZ3" i="18"/>
  <c r="AZ4" i="18" s="1"/>
  <c r="AZ5" i="18" s="1"/>
  <c r="AZ6" i="18" s="1"/>
  <c r="AZ7" i="18" s="1"/>
  <c r="AZ8" i="18" s="1"/>
  <c r="AZ9" i="18" s="1"/>
  <c r="AZ10" i="18" s="1"/>
  <c r="AZ11" i="18" s="1"/>
  <c r="AZ12" i="18" s="1"/>
  <c r="AZ13" i="18" s="1"/>
  <c r="AZ14" i="18" s="1"/>
  <c r="AZ15" i="18" s="1"/>
  <c r="AZ16" i="18" s="1"/>
  <c r="AZ17" i="18" s="1"/>
  <c r="AZ18" i="18" s="1"/>
  <c r="AZ19" i="18" s="1"/>
  <c r="AZ20" i="18" s="1"/>
  <c r="AZ21" i="18" s="1"/>
  <c r="AZ22" i="18" s="1"/>
  <c r="AZ23" i="18" s="1"/>
  <c r="AZ24" i="18" s="1"/>
  <c r="AZ25" i="18" s="1"/>
  <c r="AC3" i="18"/>
  <c r="AC4" i="18" s="1"/>
  <c r="AC5" i="18" s="1"/>
  <c r="AC6" i="18" s="1"/>
  <c r="AC7" i="18" s="1"/>
  <c r="AC8" i="18" s="1"/>
  <c r="AC9" i="18" s="1"/>
  <c r="AC10" i="18" s="1"/>
  <c r="AC11" i="18" s="1"/>
  <c r="AC12" i="18" s="1"/>
  <c r="AC13" i="18" s="1"/>
  <c r="AC14" i="18" s="1"/>
  <c r="AC15" i="18" s="1"/>
  <c r="AC16" i="18" s="1"/>
  <c r="AC17" i="18" s="1"/>
  <c r="AC18" i="18" s="1"/>
  <c r="AC19" i="18" s="1"/>
  <c r="AC20" i="18" s="1"/>
  <c r="AC21" i="18" s="1"/>
  <c r="AC22" i="18" s="1"/>
  <c r="AC23" i="18" s="1"/>
  <c r="AC24" i="18" s="1"/>
  <c r="AC25" i="18" s="1"/>
  <c r="W3" i="18"/>
  <c r="W4" i="18" s="1"/>
  <c r="W5" i="18" s="1"/>
  <c r="W6" i="18" s="1"/>
  <c r="W7" i="18" s="1"/>
  <c r="W8" i="18" s="1"/>
  <c r="W9" i="18" s="1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T3" i="18"/>
  <c r="T4" i="18" s="1"/>
  <c r="T5" i="18" s="1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R3" i="18"/>
  <c r="R4" i="18" s="1"/>
  <c r="R5" i="18" s="1"/>
  <c r="R6" i="18" s="1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M3" i="18"/>
  <c r="AW3" i="18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Y2" i="18"/>
  <c r="AW2" i="18"/>
  <c r="AP2" i="18"/>
  <c r="AK2" i="18"/>
  <c r="AK3" i="18" s="1"/>
  <c r="AK4" i="18" s="1"/>
  <c r="AK5" i="18" s="1"/>
  <c r="AK6" i="18" s="1"/>
  <c r="AK7" i="18" s="1"/>
  <c r="AK8" i="18" s="1"/>
  <c r="AK9" i="18" s="1"/>
  <c r="AK10" i="18" s="1"/>
  <c r="AK11" i="18" s="1"/>
  <c r="AK12" i="18" s="1"/>
  <c r="AK13" i="18" s="1"/>
  <c r="AK14" i="18" s="1"/>
  <c r="AK15" i="18" s="1"/>
  <c r="AK16" i="18" s="1"/>
  <c r="AK17" i="18" s="1"/>
  <c r="AK18" i="18" s="1"/>
  <c r="AK19" i="18" s="1"/>
  <c r="AK20" i="18" s="1"/>
  <c r="AK21" i="18" s="1"/>
  <c r="AK22" i="18" s="1"/>
  <c r="AK23" i="18" s="1"/>
  <c r="AK24" i="18" s="1"/>
  <c r="AK25" i="18" s="1"/>
  <c r="AI2" i="18"/>
  <c r="AI3" i="18" s="1"/>
  <c r="AI4" i="18" s="1"/>
  <c r="AI5" i="18" s="1"/>
  <c r="AI6" i="18" s="1"/>
  <c r="AI7" i="18" s="1"/>
  <c r="AI8" i="18" s="1"/>
  <c r="AI9" i="18" s="1"/>
  <c r="AI10" i="18" s="1"/>
  <c r="AI11" i="18" s="1"/>
  <c r="AI12" i="18" s="1"/>
  <c r="AI13" i="18" s="1"/>
  <c r="AI14" i="18" s="1"/>
  <c r="AI15" i="18" s="1"/>
  <c r="AI16" i="18" s="1"/>
  <c r="AI17" i="18" s="1"/>
  <c r="AI18" i="18" s="1"/>
  <c r="AI19" i="18" s="1"/>
  <c r="AI20" i="18" s="1"/>
  <c r="AI21" i="18" s="1"/>
  <c r="AI22" i="18" s="1"/>
  <c r="AI23" i="18" s="1"/>
  <c r="AI24" i="18" s="1"/>
  <c r="AI25" i="18" s="1"/>
  <c r="AF2" i="18"/>
  <c r="AF3" i="18" s="1"/>
  <c r="AF4" i="18" s="1"/>
  <c r="AF5" i="18" s="1"/>
  <c r="AF6" i="18" s="1"/>
  <c r="AF7" i="18" s="1"/>
  <c r="AF8" i="18" s="1"/>
  <c r="AF9" i="18" s="1"/>
  <c r="AF10" i="18" s="1"/>
  <c r="AF11" i="18" s="1"/>
  <c r="AF12" i="18" s="1"/>
  <c r="AF13" i="18" s="1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D2" i="18"/>
  <c r="X2" i="18"/>
  <c r="Y2" i="18" s="1"/>
  <c r="E39" i="18" l="1"/>
  <c r="AO3" i="18"/>
  <c r="AP3" i="18" s="1"/>
  <c r="M4" i="18"/>
  <c r="AW4" i="18" s="1"/>
  <c r="AY3" i="18"/>
  <c r="AD3" i="18"/>
  <c r="AD4" i="18" s="1"/>
  <c r="AD5" i="18" s="1"/>
  <c r="AD6" i="18" s="1"/>
  <c r="AD7" i="18" s="1"/>
  <c r="AD8" i="18" s="1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C43" i="18"/>
  <c r="C42" i="18"/>
  <c r="K51" i="18"/>
  <c r="K42" i="18"/>
  <c r="J2" i="18"/>
  <c r="I2" i="18" s="1"/>
  <c r="I35" i="18"/>
  <c r="I41" i="18"/>
  <c r="G5" i="18"/>
  <c r="K47" i="18"/>
  <c r="I39" i="18"/>
  <c r="C28" i="18"/>
  <c r="G28" i="18"/>
  <c r="AI26" i="18"/>
  <c r="AI28" i="18" s="1"/>
  <c r="AI29" i="18" s="1"/>
  <c r="AI30" i="18" s="1"/>
  <c r="AI31" i="18" s="1"/>
  <c r="AI32" i="18" s="1"/>
  <c r="AI33" i="18" s="1"/>
  <c r="AI34" i="18" s="1"/>
  <c r="AI35" i="18" s="1"/>
  <c r="AI36" i="18" s="1"/>
  <c r="AI37" i="18" s="1"/>
  <c r="AI38" i="18" s="1"/>
  <c r="AI39" i="18" s="1"/>
  <c r="AI40" i="18" s="1"/>
  <c r="AI41" i="18" s="1"/>
  <c r="AI27" i="18"/>
  <c r="T26" i="18"/>
  <c r="T28" i="18" s="1"/>
  <c r="T27" i="18"/>
  <c r="W26" i="18"/>
  <c r="W28" i="18" s="1"/>
  <c r="W27" i="18"/>
  <c r="I38" i="18"/>
  <c r="G38" i="18"/>
  <c r="C38" i="18"/>
  <c r="E38" i="18"/>
  <c r="AC27" i="18"/>
  <c r="AC26" i="18"/>
  <c r="AC28" i="18" s="1"/>
  <c r="G10" i="18"/>
  <c r="C10" i="18"/>
  <c r="I10" i="18"/>
  <c r="E10" i="18"/>
  <c r="K11" i="18"/>
  <c r="L11" i="18" s="1"/>
  <c r="K10" i="18"/>
  <c r="L10" i="18" s="1"/>
  <c r="C16" i="18"/>
  <c r="I16" i="18"/>
  <c r="E16" i="18"/>
  <c r="G16" i="18"/>
  <c r="V27" i="18"/>
  <c r="V26" i="18"/>
  <c r="V28" i="18" s="1"/>
  <c r="I17" i="18"/>
  <c r="G17" i="18"/>
  <c r="C17" i="18"/>
  <c r="E17" i="18"/>
  <c r="K17" i="18"/>
  <c r="L17" i="18" s="1"/>
  <c r="C8" i="18"/>
  <c r="K8" i="18"/>
  <c r="L8" i="18" s="1"/>
  <c r="I8" i="18"/>
  <c r="E8" i="18"/>
  <c r="G8" i="18"/>
  <c r="K9" i="18"/>
  <c r="L9" i="18" s="1"/>
  <c r="G4" i="18"/>
  <c r="E4" i="18"/>
  <c r="I4" i="18"/>
  <c r="AK27" i="18"/>
  <c r="AK26" i="18"/>
  <c r="AK28" i="18" s="1"/>
  <c r="AK29" i="18" s="1"/>
  <c r="AK30" i="18" s="1"/>
  <c r="AK31" i="18" s="1"/>
  <c r="AK32" i="18" s="1"/>
  <c r="AK33" i="18" s="1"/>
  <c r="AK34" i="18" s="1"/>
  <c r="AK35" i="18" s="1"/>
  <c r="AK36" i="18" s="1"/>
  <c r="AK37" i="18" s="1"/>
  <c r="AK38" i="18" s="1"/>
  <c r="AK39" i="18" s="1"/>
  <c r="AK40" i="18" s="1"/>
  <c r="AK41" i="18" s="1"/>
  <c r="AK42" i="18" s="1"/>
  <c r="AK43" i="18" s="1"/>
  <c r="AK44" i="18" s="1"/>
  <c r="AK45" i="18" s="1"/>
  <c r="AK46" i="18" s="1"/>
  <c r="AK47" i="18" s="1"/>
  <c r="AK48" i="18" s="1"/>
  <c r="AK49" i="18" s="1"/>
  <c r="AK50" i="18" s="1"/>
  <c r="AK51" i="18" s="1"/>
  <c r="AK52" i="18" s="1"/>
  <c r="AK53" i="18" s="1"/>
  <c r="AK54" i="18" s="1"/>
  <c r="K12" i="18"/>
  <c r="L12" i="18" s="1"/>
  <c r="G12" i="18"/>
  <c r="E12" i="18"/>
  <c r="C12" i="18"/>
  <c r="I12" i="18"/>
  <c r="M5" i="18"/>
  <c r="AY4" i="18"/>
  <c r="R27" i="18"/>
  <c r="R26" i="18"/>
  <c r="R28" i="18" s="1"/>
  <c r="AF26" i="18"/>
  <c r="AF28" i="18" s="1"/>
  <c r="AF27" i="18"/>
  <c r="AZ27" i="18"/>
  <c r="AZ26" i="18"/>
  <c r="AZ28" i="18" s="1"/>
  <c r="E9" i="18"/>
  <c r="E31" i="18"/>
  <c r="C31" i="18"/>
  <c r="G31" i="18"/>
  <c r="I31" i="18"/>
  <c r="J15" i="18"/>
  <c r="K16" i="18" s="1"/>
  <c r="L16" i="18" s="1"/>
  <c r="E47" i="18"/>
  <c r="G47" i="18"/>
  <c r="C47" i="18"/>
  <c r="G7" i="18"/>
  <c r="C9" i="18"/>
  <c r="I13" i="18"/>
  <c r="G13" i="18"/>
  <c r="E13" i="18"/>
  <c r="I11" i="18"/>
  <c r="E11" i="18"/>
  <c r="C11" i="18"/>
  <c r="C13" i="18"/>
  <c r="I26" i="18"/>
  <c r="E26" i="18"/>
  <c r="K26" i="18"/>
  <c r="L26" i="18" s="1"/>
  <c r="K31" i="18"/>
  <c r="L31" i="18" s="1"/>
  <c r="G50" i="18"/>
  <c r="E50" i="18"/>
  <c r="I50" i="18"/>
  <c r="K50" i="18"/>
  <c r="C50" i="18"/>
  <c r="J53" i="18"/>
  <c r="K18" i="18"/>
  <c r="L18" i="18" s="1"/>
  <c r="I18" i="18"/>
  <c r="G18" i="18"/>
  <c r="C18" i="18"/>
  <c r="J6" i="18"/>
  <c r="K7" i="18" s="1"/>
  <c r="L7" i="18" s="1"/>
  <c r="E19" i="18"/>
  <c r="I19" i="18"/>
  <c r="C19" i="18"/>
  <c r="J24" i="18"/>
  <c r="I47" i="18"/>
  <c r="C29" i="18"/>
  <c r="K29" i="18"/>
  <c r="L29" i="18" s="1"/>
  <c r="I29" i="18"/>
  <c r="E29" i="18"/>
  <c r="I22" i="18"/>
  <c r="G22" i="18"/>
  <c r="C22" i="18"/>
  <c r="K22" i="18"/>
  <c r="L22" i="18" s="1"/>
  <c r="J23" i="18"/>
  <c r="C30" i="18"/>
  <c r="K30" i="18"/>
  <c r="L30" i="18" s="1"/>
  <c r="G30" i="18"/>
  <c r="E30" i="18"/>
  <c r="I30" i="18"/>
  <c r="I46" i="18"/>
  <c r="E46" i="18"/>
  <c r="C46" i="18"/>
  <c r="L47" i="18"/>
  <c r="I9" i="18"/>
  <c r="K13" i="18"/>
  <c r="L13" i="18" s="1"/>
  <c r="G19" i="18"/>
  <c r="E22" i="18"/>
  <c r="G29" i="18"/>
  <c r="K36" i="18"/>
  <c r="L36" i="18" s="1"/>
  <c r="I36" i="18"/>
  <c r="E36" i="18"/>
  <c r="E49" i="18"/>
  <c r="C49" i="18"/>
  <c r="G49" i="18"/>
  <c r="I49" i="18"/>
  <c r="K19" i="18"/>
  <c r="L19" i="18" s="1"/>
  <c r="G21" i="18"/>
  <c r="E21" i="18"/>
  <c r="I21" i="18"/>
  <c r="C21" i="18"/>
  <c r="K14" i="18"/>
  <c r="L14" i="18" s="1"/>
  <c r="I14" i="18"/>
  <c r="G14" i="18"/>
  <c r="J3" i="18"/>
  <c r="K4" i="18" s="1"/>
  <c r="L4" i="18" s="1"/>
  <c r="I5" i="18"/>
  <c r="E5" i="18"/>
  <c r="E14" i="18"/>
  <c r="G36" i="18"/>
  <c r="G32" i="18"/>
  <c r="E32" i="18"/>
  <c r="K32" i="18"/>
  <c r="L32" i="18" s="1"/>
  <c r="I32" i="18"/>
  <c r="C32" i="18"/>
  <c r="I7" i="18"/>
  <c r="K5" i="18"/>
  <c r="L5" i="18" s="1"/>
  <c r="E7" i="18"/>
  <c r="K25" i="18"/>
  <c r="L25" i="18" s="1"/>
  <c r="I25" i="18"/>
  <c r="G25" i="18"/>
  <c r="C25" i="18"/>
  <c r="J37" i="18"/>
  <c r="K38" i="18" s="1"/>
  <c r="L38" i="18" s="1"/>
  <c r="K39" i="18"/>
  <c r="L39" i="18" s="1"/>
  <c r="J34" i="18"/>
  <c r="K35" i="18" s="1"/>
  <c r="L35" i="18" s="1"/>
  <c r="I43" i="18"/>
  <c r="G43" i="18"/>
  <c r="K43" i="18"/>
  <c r="L43" i="18" s="1"/>
  <c r="I33" i="18"/>
  <c r="G33" i="18"/>
  <c r="E33" i="18"/>
  <c r="C33" i="18"/>
  <c r="C40" i="18"/>
  <c r="L40" i="18"/>
  <c r="I40" i="18"/>
  <c r="G40" i="18"/>
  <c r="I51" i="18"/>
  <c r="G51" i="18"/>
  <c r="C51" i="18"/>
  <c r="K33" i="18"/>
  <c r="L33" i="18" s="1"/>
  <c r="K40" i="18"/>
  <c r="E51" i="18"/>
  <c r="J20" i="18"/>
  <c r="K21" i="18" s="1"/>
  <c r="L21" i="18" s="1"/>
  <c r="C35" i="18"/>
  <c r="N55" i="18"/>
  <c r="L51" i="18"/>
  <c r="E28" i="18"/>
  <c r="G35" i="18"/>
  <c r="C39" i="18"/>
  <c r="E41" i="18"/>
  <c r="C41" i="18"/>
  <c r="K41" i="18"/>
  <c r="L41" i="18" s="1"/>
  <c r="J48" i="18"/>
  <c r="K49" i="18" s="1"/>
  <c r="L49" i="18" s="1"/>
  <c r="J54" i="18"/>
  <c r="L42" i="18"/>
  <c r="J44" i="18"/>
  <c r="J27" i="18"/>
  <c r="J45" i="18"/>
  <c r="K46" i="18" s="1"/>
  <c r="L46" i="18" s="1"/>
  <c r="G42" i="18"/>
  <c r="E42" i="18"/>
  <c r="J52" i="18"/>
  <c r="AO4" i="18" l="1"/>
  <c r="Z2" i="18"/>
  <c r="AA2" i="18" s="1"/>
  <c r="C2" i="18"/>
  <c r="G2" i="18"/>
  <c r="P2" i="18"/>
  <c r="L59" i="18"/>
  <c r="E2" i="18"/>
  <c r="L50" i="18"/>
  <c r="K54" i="18"/>
  <c r="L54" i="18" s="1"/>
  <c r="G54" i="18"/>
  <c r="E54" i="18"/>
  <c r="C54" i="18"/>
  <c r="I54" i="18"/>
  <c r="AF54" i="18"/>
  <c r="AF29" i="18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C54" i="18"/>
  <c r="AC29" i="18"/>
  <c r="AC30" i="18" s="1"/>
  <c r="AC31" i="18" s="1"/>
  <c r="AC32" i="18" s="1"/>
  <c r="AC33" i="18" s="1"/>
  <c r="AC34" i="18" s="1"/>
  <c r="AC35" i="18" s="1"/>
  <c r="AC36" i="18" s="1"/>
  <c r="AC37" i="18" s="1"/>
  <c r="AC38" i="18" s="1"/>
  <c r="AC39" i="18" s="1"/>
  <c r="AC40" i="18" s="1"/>
  <c r="AC41" i="18" s="1"/>
  <c r="K15" i="18"/>
  <c r="L15" i="18" s="1"/>
  <c r="I15" i="18"/>
  <c r="C15" i="18"/>
  <c r="G15" i="18"/>
  <c r="E15" i="18"/>
  <c r="AD26" i="18"/>
  <c r="AD27" i="18" s="1"/>
  <c r="AD28" i="18" s="1"/>
  <c r="J55" i="18"/>
  <c r="R54" i="18"/>
  <c r="R29" i="18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K23" i="18"/>
  <c r="I23" i="18"/>
  <c r="E23" i="18"/>
  <c r="C23" i="18"/>
  <c r="L23" i="18"/>
  <c r="G23" i="18"/>
  <c r="K53" i="18"/>
  <c r="L53" i="18" s="1"/>
  <c r="I53" i="18"/>
  <c r="I58" i="18" s="1"/>
  <c r="G53" i="18"/>
  <c r="G58" i="18" s="1"/>
  <c r="E53" i="18"/>
  <c r="E58" i="18" s="1"/>
  <c r="C53" i="18"/>
  <c r="C58" i="18" s="1"/>
  <c r="AW5" i="18"/>
  <c r="M6" i="18"/>
  <c r="AY5" i="18"/>
  <c r="AO5" i="18"/>
  <c r="K24" i="18"/>
  <c r="G24" i="18"/>
  <c r="E24" i="18"/>
  <c r="C24" i="18"/>
  <c r="L24" i="18"/>
  <c r="I24" i="18"/>
  <c r="C48" i="18"/>
  <c r="K48" i="18"/>
  <c r="L48" i="18" s="1"/>
  <c r="I48" i="18"/>
  <c r="G48" i="18"/>
  <c r="E48" i="18"/>
  <c r="K52" i="18"/>
  <c r="I52" i="18"/>
  <c r="L52" i="18"/>
  <c r="G52" i="18"/>
  <c r="E52" i="18"/>
  <c r="C52" i="18"/>
  <c r="AP4" i="18"/>
  <c r="AP5" i="18" s="1"/>
  <c r="C20" i="18"/>
  <c r="K20" i="18"/>
  <c r="G20" i="18"/>
  <c r="L20" i="18"/>
  <c r="I20" i="18"/>
  <c r="E20" i="18"/>
  <c r="K27" i="18"/>
  <c r="L27" i="18" s="1"/>
  <c r="G27" i="18"/>
  <c r="E27" i="18"/>
  <c r="C27" i="18"/>
  <c r="I27" i="18"/>
  <c r="K28" i="18"/>
  <c r="L28" i="18" s="1"/>
  <c r="G37" i="18"/>
  <c r="E37" i="18"/>
  <c r="I37" i="18"/>
  <c r="C37" i="18"/>
  <c r="K37" i="18"/>
  <c r="L37" i="18" s="1"/>
  <c r="T29" i="18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54" i="18"/>
  <c r="AZ54" i="18"/>
  <c r="AZ29" i="18"/>
  <c r="AZ30" i="18" s="1"/>
  <c r="AZ31" i="18" s="1"/>
  <c r="AZ32" i="18" s="1"/>
  <c r="AZ33" i="18" s="1"/>
  <c r="AZ34" i="18" s="1"/>
  <c r="AZ35" i="18" s="1"/>
  <c r="AZ36" i="18" s="1"/>
  <c r="AZ37" i="18" s="1"/>
  <c r="AZ38" i="18" s="1"/>
  <c r="AZ39" i="18" s="1"/>
  <c r="AZ40" i="18" s="1"/>
  <c r="AZ41" i="18" s="1"/>
  <c r="V54" i="18"/>
  <c r="V29" i="18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K44" i="18"/>
  <c r="L44" i="18" s="1"/>
  <c r="I44" i="18"/>
  <c r="G44" i="18"/>
  <c r="E44" i="18"/>
  <c r="C44" i="18"/>
  <c r="K34" i="18"/>
  <c r="L34" i="18" s="1"/>
  <c r="I34" i="18"/>
  <c r="G34" i="18"/>
  <c r="C34" i="18"/>
  <c r="E34" i="18"/>
  <c r="K45" i="18"/>
  <c r="L45" i="18" s="1"/>
  <c r="G45" i="18"/>
  <c r="E45" i="18"/>
  <c r="C45" i="18"/>
  <c r="I45" i="18"/>
  <c r="W54" i="18"/>
  <c r="W29" i="18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I3" i="18"/>
  <c r="E3" i="18"/>
  <c r="G3" i="18"/>
  <c r="C3" i="18"/>
  <c r="O3" i="18"/>
  <c r="P3" i="18" s="1"/>
  <c r="K3" i="18"/>
  <c r="L3" i="18" s="1"/>
  <c r="K6" i="18"/>
  <c r="L6" i="18" s="1"/>
  <c r="G6" i="18"/>
  <c r="I6" i="18"/>
  <c r="E6" i="18"/>
  <c r="C6" i="18"/>
  <c r="AI43" i="18"/>
  <c r="AI42" i="18"/>
  <c r="AI44" i="18" s="1"/>
  <c r="AI45" i="18" s="1"/>
  <c r="AI46" i="18" s="1"/>
  <c r="AI47" i="18" s="1"/>
  <c r="AI48" i="18" s="1"/>
  <c r="AI49" i="18" s="1"/>
  <c r="AI50" i="18" s="1"/>
  <c r="AI51" i="18" s="1"/>
  <c r="AI52" i="18" s="1"/>
  <c r="AI53" i="18" s="1"/>
  <c r="AI54" i="18" s="1"/>
  <c r="AD29" i="18" l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S37" i="18"/>
  <c r="S11" i="18"/>
  <c r="S25" i="18"/>
  <c r="U54" i="18"/>
  <c r="U41" i="18"/>
  <c r="U16" i="18"/>
  <c r="S18" i="18"/>
  <c r="S36" i="18"/>
  <c r="S24" i="18"/>
  <c r="U8" i="18"/>
  <c r="S13" i="18"/>
  <c r="U3" i="18"/>
  <c r="S38" i="18"/>
  <c r="U19" i="18"/>
  <c r="U31" i="18"/>
  <c r="S14" i="18"/>
  <c r="U14" i="18"/>
  <c r="U6" i="18"/>
  <c r="U11" i="18"/>
  <c r="S28" i="18"/>
  <c r="U10" i="18"/>
  <c r="U18" i="18"/>
  <c r="S17" i="18"/>
  <c r="S22" i="18"/>
  <c r="S40" i="18"/>
  <c r="U28" i="18"/>
  <c r="S29" i="18"/>
  <c r="AL2" i="18"/>
  <c r="AU2" i="18" s="1"/>
  <c r="U4" i="18"/>
  <c r="S9" i="18"/>
  <c r="S10" i="18"/>
  <c r="S2" i="18"/>
  <c r="S35" i="18"/>
  <c r="U9" i="18"/>
  <c r="S20" i="18"/>
  <c r="U7" i="18"/>
  <c r="U15" i="18"/>
  <c r="U27" i="18"/>
  <c r="S6" i="18"/>
  <c r="S41" i="18"/>
  <c r="S21" i="18"/>
  <c r="U17" i="18"/>
  <c r="S54" i="18"/>
  <c r="S8" i="18"/>
  <c r="S3" i="18"/>
  <c r="U5" i="18"/>
  <c r="S16" i="18"/>
  <c r="U21" i="18"/>
  <c r="U13" i="18"/>
  <c r="S30" i="18"/>
  <c r="U12" i="18"/>
  <c r="U20" i="18"/>
  <c r="S23" i="18"/>
  <c r="S5" i="18"/>
  <c r="U23" i="18"/>
  <c r="S7" i="18"/>
  <c r="U24" i="18"/>
  <c r="S4" i="18"/>
  <c r="S12" i="18"/>
  <c r="U25" i="18"/>
  <c r="U26" i="18"/>
  <c r="U40" i="18"/>
  <c r="S15" i="18"/>
  <c r="S19" i="18"/>
  <c r="U22" i="18"/>
  <c r="S32" i="18"/>
  <c r="U2" i="18"/>
  <c r="S26" i="18"/>
  <c r="S27" i="18"/>
  <c r="Q3" i="18"/>
  <c r="R58" i="18"/>
  <c r="R59" i="18"/>
  <c r="U36" i="18"/>
  <c r="AZ43" i="18"/>
  <c r="AZ42" i="18"/>
  <c r="AZ44" i="18" s="1"/>
  <c r="AZ45" i="18" s="1"/>
  <c r="AZ46" i="18" s="1"/>
  <c r="AZ47" i="18" s="1"/>
  <c r="W42" i="18"/>
  <c r="W44" i="18" s="1"/>
  <c r="W45" i="18" s="1"/>
  <c r="W46" i="18" s="1"/>
  <c r="W47" i="18" s="1"/>
  <c r="W43" i="18"/>
  <c r="U29" i="18"/>
  <c r="U34" i="18"/>
  <c r="U37" i="18"/>
  <c r="AF42" i="18"/>
  <c r="AF44" i="18" s="1"/>
  <c r="AF45" i="18" s="1"/>
  <c r="AF46" i="18" s="1"/>
  <c r="AF47" i="18" s="1"/>
  <c r="AF43" i="18"/>
  <c r="U39" i="18"/>
  <c r="S39" i="18"/>
  <c r="AC42" i="18"/>
  <c r="AC44" i="18" s="1"/>
  <c r="AC45" i="18" s="1"/>
  <c r="AC46" i="18" s="1"/>
  <c r="AC47" i="18" s="1"/>
  <c r="AC43" i="18"/>
  <c r="U30" i="18"/>
  <c r="S31" i="18"/>
  <c r="M7" i="18"/>
  <c r="AY6" i="18"/>
  <c r="AW6" i="18"/>
  <c r="AO6" i="18"/>
  <c r="AP6" i="18" s="1"/>
  <c r="R42" i="18"/>
  <c r="R43" i="18"/>
  <c r="S43" i="18" s="1"/>
  <c r="U38" i="18"/>
  <c r="U32" i="18"/>
  <c r="V42" i="18"/>
  <c r="V44" i="18" s="1"/>
  <c r="V45" i="18" s="1"/>
  <c r="V46" i="18" s="1"/>
  <c r="V47" i="18" s="1"/>
  <c r="V43" i="18"/>
  <c r="J58" i="18"/>
  <c r="U33" i="18"/>
  <c r="T42" i="18"/>
  <c r="T43" i="18"/>
  <c r="U43" i="18" s="1"/>
  <c r="U35" i="18"/>
  <c r="S33" i="18"/>
  <c r="S34" i="18"/>
  <c r="X3" i="18" l="1"/>
  <c r="Y3" i="18" s="1"/>
  <c r="AR2" i="18"/>
  <c r="AS2" i="18" s="1"/>
  <c r="AM2" i="18"/>
  <c r="AX2" i="18" s="1"/>
  <c r="AC49" i="18"/>
  <c r="AC48" i="18"/>
  <c r="AC50" i="18" s="1"/>
  <c r="AC53" i="18" s="1"/>
  <c r="AF49" i="18"/>
  <c r="AF48" i="18"/>
  <c r="AF50" i="18" s="1"/>
  <c r="AF53" i="18" s="1"/>
  <c r="AZ48" i="18"/>
  <c r="AZ50" i="18" s="1"/>
  <c r="AZ53" i="18" s="1"/>
  <c r="AZ49" i="18"/>
  <c r="AW7" i="18"/>
  <c r="AO7" i="18"/>
  <c r="AP7" i="18" s="1"/>
  <c r="M8" i="18"/>
  <c r="AY7" i="18"/>
  <c r="T44" i="18"/>
  <c r="U42" i="18"/>
  <c r="AD42" i="18"/>
  <c r="AD43" i="18" s="1"/>
  <c r="AD44" i="18" s="1"/>
  <c r="AD45" i="18" s="1"/>
  <c r="AD46" i="18" s="1"/>
  <c r="AD47" i="18" s="1"/>
  <c r="AD48" i="18" s="1"/>
  <c r="AD49" i="18" s="1"/>
  <c r="AD50" i="18" s="1"/>
  <c r="R60" i="18"/>
  <c r="R44" i="18"/>
  <c r="S42" i="18"/>
  <c r="W48" i="18"/>
  <c r="W50" i="18" s="1"/>
  <c r="W53" i="18" s="1"/>
  <c r="W49" i="18"/>
  <c r="V48" i="18"/>
  <c r="V50" i="18" s="1"/>
  <c r="V53" i="18" s="1"/>
  <c r="V49" i="18"/>
  <c r="O4" i="18"/>
  <c r="P4" i="18" s="1"/>
  <c r="AV2" i="18"/>
  <c r="X4" i="18" l="1"/>
  <c r="Q4" i="18"/>
  <c r="T45" i="18"/>
  <c r="U44" i="18"/>
  <c r="BA2" i="18"/>
  <c r="BB2" i="18"/>
  <c r="AZ52" i="18"/>
  <c r="AZ51" i="18"/>
  <c r="V51" i="18"/>
  <c r="V52" i="18"/>
  <c r="AC55" i="18"/>
  <c r="AO8" i="18"/>
  <c r="AP8" i="18" s="1"/>
  <c r="M9" i="18"/>
  <c r="AY8" i="18"/>
  <c r="AW8" i="18"/>
  <c r="Z3" i="18"/>
  <c r="AF52" i="18"/>
  <c r="AF51" i="18"/>
  <c r="W51" i="18"/>
  <c r="W52" i="18"/>
  <c r="AC51" i="18"/>
  <c r="AD51" i="18" s="1"/>
  <c r="AC52" i="18"/>
  <c r="R45" i="18"/>
  <c r="S44" i="18"/>
  <c r="AD52" i="18" l="1"/>
  <c r="AD53" i="18" s="1"/>
  <c r="AD54" i="18" s="1"/>
  <c r="AW9" i="18"/>
  <c r="AY9" i="18"/>
  <c r="AO9" i="18"/>
  <c r="AP9" i="18" s="1"/>
  <c r="M10" i="18"/>
  <c r="R46" i="18"/>
  <c r="S45" i="18"/>
  <c r="T46" i="18"/>
  <c r="U45" i="18"/>
  <c r="Y4" i="18"/>
  <c r="O5" i="18"/>
  <c r="P5" i="18" s="1"/>
  <c r="AL3" i="18"/>
  <c r="AA3" i="18"/>
  <c r="X5" i="18" l="1"/>
  <c r="Q5" i="18"/>
  <c r="AR3" i="18"/>
  <c r="AU3" i="18"/>
  <c r="AM3" i="18"/>
  <c r="Z4" i="18"/>
  <c r="T47" i="18"/>
  <c r="U46" i="18"/>
  <c r="R47" i="18"/>
  <c r="S46" i="18"/>
  <c r="AO10" i="18"/>
  <c r="AP10" i="18" s="1"/>
  <c r="AY10" i="18"/>
  <c r="M11" i="18"/>
  <c r="AW10" i="18"/>
  <c r="R48" i="18" l="1"/>
  <c r="R49" i="18"/>
  <c r="S47" i="18"/>
  <c r="AL4" i="18"/>
  <c r="AV3" i="18"/>
  <c r="T49" i="18"/>
  <c r="T48" i="18"/>
  <c r="U47" i="18"/>
  <c r="AX3" i="18"/>
  <c r="AM4" i="18"/>
  <c r="Y5" i="18"/>
  <c r="O6" i="18"/>
  <c r="P6" i="18" s="1"/>
  <c r="AA4" i="18"/>
  <c r="AS3" i="18"/>
  <c r="AW11" i="18"/>
  <c r="AO11" i="18"/>
  <c r="AP11" i="18" s="1"/>
  <c r="AY11" i="18"/>
  <c r="M12" i="18"/>
  <c r="Z5" i="18" l="1"/>
  <c r="AX4" i="18"/>
  <c r="T52" i="18"/>
  <c r="U52" i="18" s="1"/>
  <c r="T51" i="18"/>
  <c r="U51" i="18" s="1"/>
  <c r="U49" i="18"/>
  <c r="BB3" i="18"/>
  <c r="BA3" i="18"/>
  <c r="M13" i="18"/>
  <c r="AY12" i="18"/>
  <c r="AO12" i="18"/>
  <c r="AP12" i="18" s="1"/>
  <c r="AW12" i="18"/>
  <c r="R50" i="18"/>
  <c r="S48" i="18"/>
  <c r="X6" i="18"/>
  <c r="Q6" i="18"/>
  <c r="T50" i="18"/>
  <c r="U48" i="18"/>
  <c r="AU4" i="18"/>
  <c r="AR4" i="18"/>
  <c r="R52" i="18"/>
  <c r="S52" i="18" s="1"/>
  <c r="R51" i="18"/>
  <c r="S51" i="18" s="1"/>
  <c r="S49" i="18"/>
  <c r="AW13" i="18" l="1"/>
  <c r="M14" i="18"/>
  <c r="AY13" i="18"/>
  <c r="AO13" i="18"/>
  <c r="AP13" i="18" s="1"/>
  <c r="BB4" i="18"/>
  <c r="BA4" i="18"/>
  <c r="T53" i="18"/>
  <c r="U53" i="18" s="1"/>
  <c r="U50" i="18"/>
  <c r="AV4" i="18"/>
  <c r="AL5" i="18"/>
  <c r="R53" i="18"/>
  <c r="S53" i="18" s="1"/>
  <c r="S50" i="18"/>
  <c r="AA5" i="18"/>
  <c r="Y6" i="18"/>
  <c r="Z6" i="18" s="1"/>
  <c r="AL6" i="18" s="1"/>
  <c r="O7" i="18"/>
  <c r="P7" i="18" s="1"/>
  <c r="AS4" i="18"/>
  <c r="AA6" i="18" l="1"/>
  <c r="AR5" i="18"/>
  <c r="AS5" i="18" s="1"/>
  <c r="AU5" i="18"/>
  <c r="AM5" i="18"/>
  <c r="Q7" i="18"/>
  <c r="X7" i="18"/>
  <c r="M15" i="18"/>
  <c r="AY14" i="18"/>
  <c r="AW14" i="18"/>
  <c r="AO14" i="18"/>
  <c r="AP14" i="18" s="1"/>
  <c r="AU6" i="18"/>
  <c r="AR6" i="18"/>
  <c r="M16" i="18" l="1"/>
  <c r="AY15" i="18"/>
  <c r="AW15" i="18"/>
  <c r="AO15" i="18"/>
  <c r="AP15" i="18" s="1"/>
  <c r="Y7" i="18"/>
  <c r="Z7" i="18" s="1"/>
  <c r="O8" i="18"/>
  <c r="P8" i="18" s="1"/>
  <c r="AS6" i="18"/>
  <c r="AX5" i="18"/>
  <c r="AM6" i="18"/>
  <c r="AV5" i="18"/>
  <c r="AV6" i="18" s="1"/>
  <c r="AX6" i="18" l="1"/>
  <c r="BB5" i="18"/>
  <c r="BA5" i="18"/>
  <c r="X8" i="18"/>
  <c r="Q8" i="18"/>
  <c r="AL7" i="18"/>
  <c r="AA7" i="18"/>
  <c r="AO16" i="18"/>
  <c r="AP16" i="18" s="1"/>
  <c r="AW16" i="18"/>
  <c r="AY16" i="18"/>
  <c r="M17" i="18"/>
  <c r="AR7" i="18" l="1"/>
  <c r="AS7" i="18" s="1"/>
  <c r="AU7" i="18"/>
  <c r="AV7" i="18" s="1"/>
  <c r="Y8" i="18"/>
  <c r="Z8" i="18" s="1"/>
  <c r="AL8" i="18" s="1"/>
  <c r="O9" i="18"/>
  <c r="P9" i="18" s="1"/>
  <c r="AY17" i="18"/>
  <c r="AO17" i="18"/>
  <c r="AP17" i="18" s="1"/>
  <c r="M18" i="18"/>
  <c r="AW17" i="18"/>
  <c r="BB6" i="18"/>
  <c r="BA6" i="18"/>
  <c r="AM7" i="18"/>
  <c r="AX7" i="18" l="1"/>
  <c r="AM8" i="18"/>
  <c r="M19" i="18"/>
  <c r="AY18" i="18"/>
  <c r="AO18" i="18"/>
  <c r="AP18" i="18" s="1"/>
  <c r="AW18" i="18"/>
  <c r="Q9" i="18"/>
  <c r="X9" i="18"/>
  <c r="AU8" i="18"/>
  <c r="AV8" i="18" s="1"/>
  <c r="AR8" i="18"/>
  <c r="AS8" i="18" s="1"/>
  <c r="AA8" i="18"/>
  <c r="Y9" i="18" l="1"/>
  <c r="Z9" i="18" s="1"/>
  <c r="AL9" i="18" s="1"/>
  <c r="AM9" i="18" s="1"/>
  <c r="O10" i="18"/>
  <c r="P10" i="18" s="1"/>
  <c r="AY19" i="18"/>
  <c r="M20" i="18"/>
  <c r="AO19" i="18"/>
  <c r="AP19" i="18" s="1"/>
  <c r="AW19" i="18"/>
  <c r="AX8" i="18"/>
  <c r="BB7" i="18"/>
  <c r="BA7" i="18"/>
  <c r="AO20" i="18" l="1"/>
  <c r="AP20" i="18" s="1"/>
  <c r="M21" i="18"/>
  <c r="AY20" i="18"/>
  <c r="AW20" i="18"/>
  <c r="AX9" i="18"/>
  <c r="AR9" i="18"/>
  <c r="AS9" i="18" s="1"/>
  <c r="AU9" i="18"/>
  <c r="AV9" i="18" s="1"/>
  <c r="AA9" i="18"/>
  <c r="BB8" i="18"/>
  <c r="BA8" i="18"/>
  <c r="X10" i="18"/>
  <c r="Q10" i="18"/>
  <c r="Y10" i="18" l="1"/>
  <c r="Z10" i="18" s="1"/>
  <c r="AL10" i="18" s="1"/>
  <c r="O11" i="18"/>
  <c r="P11" i="18" s="1"/>
  <c r="BB9" i="18"/>
  <c r="BA9" i="18"/>
  <c r="M22" i="18"/>
  <c r="AO21" i="18"/>
  <c r="AP21" i="18" s="1"/>
  <c r="AY21" i="18"/>
  <c r="AW21" i="18"/>
  <c r="AA10" i="18" l="1"/>
  <c r="AO22" i="18"/>
  <c r="AP22" i="18" s="1"/>
  <c r="M23" i="18"/>
  <c r="AY22" i="18"/>
  <c r="AW22" i="18"/>
  <c r="Q11" i="18"/>
  <c r="X11" i="18"/>
  <c r="AU10" i="18"/>
  <c r="AV10" i="18" s="1"/>
  <c r="AR10" i="18"/>
  <c r="AS10" i="18" s="1"/>
  <c r="AM10" i="18"/>
  <c r="AX10" i="18" l="1"/>
  <c r="Y11" i="18"/>
  <c r="Z11" i="18" s="1"/>
  <c r="O12" i="18"/>
  <c r="P12" i="18" s="1"/>
  <c r="M24" i="18"/>
  <c r="AY23" i="18"/>
  <c r="AO23" i="18"/>
  <c r="AP23" i="18" s="1"/>
  <c r="AW23" i="18"/>
  <c r="AO24" i="18" l="1"/>
  <c r="AP24" i="18" s="1"/>
  <c r="AY24" i="18"/>
  <c r="M25" i="18"/>
  <c r="AW24" i="18"/>
  <c r="X12" i="18"/>
  <c r="Q12" i="18"/>
  <c r="AL11" i="18"/>
  <c r="AA11" i="18"/>
  <c r="BB10" i="18"/>
  <c r="BA10" i="18"/>
  <c r="Y12" i="18" l="1"/>
  <c r="Z12" i="18" s="1"/>
  <c r="AL12" i="18" s="1"/>
  <c r="O13" i="18"/>
  <c r="P13" i="18" s="1"/>
  <c r="AR11" i="18"/>
  <c r="AS11" i="18" s="1"/>
  <c r="AU11" i="18"/>
  <c r="AV11" i="18" s="1"/>
  <c r="AM11" i="18"/>
  <c r="M27" i="18"/>
  <c r="M26" i="18"/>
  <c r="AY25" i="18"/>
  <c r="AO25" i="18"/>
  <c r="AP25" i="18" s="1"/>
  <c r="AW25" i="18"/>
  <c r="AY27" i="18" l="1"/>
  <c r="AO27" i="18"/>
  <c r="AW27" i="18"/>
  <c r="M28" i="18"/>
  <c r="AY26" i="18"/>
  <c r="AO26" i="18"/>
  <c r="AP26" i="18" s="1"/>
  <c r="AP27" i="18" s="1"/>
  <c r="AW26" i="18"/>
  <c r="AX11" i="18"/>
  <c r="AM12" i="18"/>
  <c r="X13" i="18"/>
  <c r="Q13" i="18"/>
  <c r="AA12" i="18"/>
  <c r="AU12" i="18"/>
  <c r="AV12" i="18" s="1"/>
  <c r="AR12" i="18"/>
  <c r="AS12" i="18" s="1"/>
  <c r="BB11" i="18" l="1"/>
  <c r="BA11" i="18"/>
  <c r="Y13" i="18"/>
  <c r="Z13" i="18" s="1"/>
  <c r="AL13" i="18" s="1"/>
  <c r="O14" i="18"/>
  <c r="P14" i="18" s="1"/>
  <c r="M54" i="18"/>
  <c r="M29" i="18"/>
  <c r="AO28" i="18"/>
  <c r="AP28" i="18" s="1"/>
  <c r="AW28" i="18"/>
  <c r="AY28" i="18"/>
  <c r="AM13" i="18"/>
  <c r="AX12" i="18"/>
  <c r="BB12" i="18" l="1"/>
  <c r="BA12" i="18"/>
  <c r="X14" i="18"/>
  <c r="Q14" i="18"/>
  <c r="AY54" i="18"/>
  <c r="AO54" i="18"/>
  <c r="AW54" i="18"/>
  <c r="AX13" i="18"/>
  <c r="M30" i="18"/>
  <c r="AW29" i="18"/>
  <c r="AO29" i="18"/>
  <c r="AP29" i="18" s="1"/>
  <c r="AY29" i="18"/>
  <c r="AU13" i="18"/>
  <c r="AV13" i="18" s="1"/>
  <c r="AR13" i="18"/>
  <c r="AS13" i="18" s="1"/>
  <c r="AA13" i="18"/>
  <c r="BB13" i="18" l="1"/>
  <c r="BA13" i="18"/>
  <c r="AY30" i="18"/>
  <c r="M31" i="18"/>
  <c r="AW30" i="18"/>
  <c r="AO30" i="18"/>
  <c r="AP30" i="18" s="1"/>
  <c r="Y14" i="18"/>
  <c r="Z14" i="18" s="1"/>
  <c r="AL14" i="18" s="1"/>
  <c r="O15" i="18"/>
  <c r="P15" i="18" s="1"/>
  <c r="AA14" i="18" l="1"/>
  <c r="Q15" i="18"/>
  <c r="X15" i="18"/>
  <c r="AU14" i="18"/>
  <c r="AV14" i="18" s="1"/>
  <c r="AR14" i="18"/>
  <c r="AS14" i="18" s="1"/>
  <c r="AM14" i="18"/>
  <c r="M32" i="18"/>
  <c r="AY31" i="18"/>
  <c r="AW31" i="18"/>
  <c r="AO31" i="18"/>
  <c r="AP31" i="18" s="1"/>
  <c r="AY32" i="18" l="1"/>
  <c r="M33" i="18"/>
  <c r="AO32" i="18"/>
  <c r="AP32" i="18" s="1"/>
  <c r="AW32" i="18"/>
  <c r="AX14" i="18"/>
  <c r="Y15" i="18"/>
  <c r="Z15" i="18" s="1"/>
  <c r="O16" i="18"/>
  <c r="P16" i="18" s="1"/>
  <c r="X16" i="18" l="1"/>
  <c r="Q16" i="18"/>
  <c r="AL15" i="18"/>
  <c r="AA15" i="18"/>
  <c r="BB14" i="18"/>
  <c r="BA14" i="18"/>
  <c r="AO33" i="18"/>
  <c r="AP33" i="18" s="1"/>
  <c r="AY33" i="18"/>
  <c r="M34" i="18"/>
  <c r="AW33" i="18"/>
  <c r="M35" i="18" l="1"/>
  <c r="AY34" i="18"/>
  <c r="AO34" i="18"/>
  <c r="AP34" i="18" s="1"/>
  <c r="AW34" i="18"/>
  <c r="Y16" i="18"/>
  <c r="Z16" i="18" s="1"/>
  <c r="AL16" i="18" s="1"/>
  <c r="O17" i="18"/>
  <c r="P17" i="18" s="1"/>
  <c r="AR15" i="18"/>
  <c r="AS15" i="18" s="1"/>
  <c r="AU15" i="18"/>
  <c r="AV15" i="18" s="1"/>
  <c r="AM15" i="18"/>
  <c r="AX15" i="18" l="1"/>
  <c r="AM16" i="18"/>
  <c r="AU16" i="18"/>
  <c r="AV16" i="18" s="1"/>
  <c r="AR16" i="18"/>
  <c r="AS16" i="18" s="1"/>
  <c r="AA16" i="18"/>
  <c r="X17" i="18"/>
  <c r="Q17" i="18"/>
  <c r="M36" i="18"/>
  <c r="AY35" i="18"/>
  <c r="AO35" i="18"/>
  <c r="AP35" i="18" s="1"/>
  <c r="AW35" i="18"/>
  <c r="M37" i="18" l="1"/>
  <c r="AY36" i="18"/>
  <c r="AW36" i="18"/>
  <c r="AO36" i="18"/>
  <c r="AP36" i="18" s="1"/>
  <c r="Y17" i="18"/>
  <c r="Z17" i="18" s="1"/>
  <c r="AL17" i="18" s="1"/>
  <c r="AM17" i="18" s="1"/>
  <c r="O18" i="18"/>
  <c r="P18" i="18" s="1"/>
  <c r="AX16" i="18"/>
  <c r="BB15" i="18"/>
  <c r="BA15" i="18"/>
  <c r="AX17" i="18" l="1"/>
  <c r="AU17" i="18"/>
  <c r="AV17" i="18" s="1"/>
  <c r="AR17" i="18"/>
  <c r="AS17" i="18" s="1"/>
  <c r="AA17" i="18"/>
  <c r="BB16" i="18"/>
  <c r="BA16" i="18"/>
  <c r="Q18" i="18"/>
  <c r="X18" i="18"/>
  <c r="M38" i="18"/>
  <c r="AY37" i="18"/>
  <c r="AO37" i="18"/>
  <c r="AP37" i="18" s="1"/>
  <c r="AW37" i="18"/>
  <c r="Y18" i="18" l="1"/>
  <c r="Z18" i="18" s="1"/>
  <c r="AL18" i="18" s="1"/>
  <c r="O19" i="18"/>
  <c r="P19" i="18" s="1"/>
  <c r="M39" i="18"/>
  <c r="AO38" i="18"/>
  <c r="AP38" i="18" s="1"/>
  <c r="AY38" i="18"/>
  <c r="AW38" i="18"/>
  <c r="BA17" i="18"/>
  <c r="BB17" i="18"/>
  <c r="AA18" i="18" l="1"/>
  <c r="Q19" i="18"/>
  <c r="X19" i="18"/>
  <c r="AU18" i="18"/>
  <c r="AV18" i="18" s="1"/>
  <c r="AR18" i="18"/>
  <c r="AS18" i="18" s="1"/>
  <c r="AM18" i="18"/>
  <c r="AY39" i="18"/>
  <c r="AO39" i="18"/>
  <c r="AP39" i="18" s="1"/>
  <c r="M40" i="18"/>
  <c r="AW39" i="18"/>
  <c r="AY40" i="18" l="1"/>
  <c r="M41" i="18"/>
  <c r="AW40" i="18"/>
  <c r="AO40" i="18"/>
  <c r="AP40" i="18" s="1"/>
  <c r="AX18" i="18"/>
  <c r="Y19" i="18"/>
  <c r="Z19" i="18" s="1"/>
  <c r="O20" i="18"/>
  <c r="P20" i="18" s="1"/>
  <c r="X20" i="18" l="1"/>
  <c r="Q20" i="18"/>
  <c r="AL19" i="18"/>
  <c r="AA19" i="18"/>
  <c r="BB18" i="18"/>
  <c r="BA18" i="18"/>
  <c r="M43" i="18"/>
  <c r="AY41" i="18"/>
  <c r="AW41" i="18"/>
  <c r="M42" i="18"/>
  <c r="AO41" i="18"/>
  <c r="AP41" i="18" s="1"/>
  <c r="M44" i="18" l="1"/>
  <c r="AO42" i="18"/>
  <c r="AP42" i="18" s="1"/>
  <c r="AY42" i="18"/>
  <c r="AW42" i="18"/>
  <c r="Y20" i="18"/>
  <c r="Z20" i="18" s="1"/>
  <c r="AL20" i="18" s="1"/>
  <c r="O21" i="18"/>
  <c r="P21" i="18" s="1"/>
  <c r="AY43" i="18"/>
  <c r="AO43" i="18"/>
  <c r="AW43" i="18"/>
  <c r="AR19" i="18"/>
  <c r="AS19" i="18" s="1"/>
  <c r="AU19" i="18"/>
  <c r="AV19" i="18" s="1"/>
  <c r="AM19" i="18"/>
  <c r="AA20" i="18" l="1"/>
  <c r="AP43" i="18"/>
  <c r="AX19" i="18"/>
  <c r="AM20" i="18"/>
  <c r="Q21" i="18"/>
  <c r="X21" i="18"/>
  <c r="AU20" i="18"/>
  <c r="AV20" i="18" s="1"/>
  <c r="AR20" i="18"/>
  <c r="AS20" i="18" s="1"/>
  <c r="M45" i="18"/>
  <c r="AY44" i="18"/>
  <c r="AO44" i="18"/>
  <c r="AP44" i="18" s="1"/>
  <c r="AW44" i="18"/>
  <c r="M46" i="18" l="1"/>
  <c r="AY45" i="18"/>
  <c r="AO45" i="18"/>
  <c r="AP45" i="18" s="1"/>
  <c r="AW45" i="18"/>
  <c r="Y21" i="18"/>
  <c r="Z21" i="18" s="1"/>
  <c r="O22" i="18"/>
  <c r="P22" i="18" s="1"/>
  <c r="AX20" i="18"/>
  <c r="BA19" i="18"/>
  <c r="BB19" i="18"/>
  <c r="AL21" i="18" l="1"/>
  <c r="AA21" i="18"/>
  <c r="BA20" i="18"/>
  <c r="BB20" i="18"/>
  <c r="Q22" i="18"/>
  <c r="X22" i="18"/>
  <c r="M47" i="18"/>
  <c r="AY46" i="18"/>
  <c r="AO46" i="18"/>
  <c r="AP46" i="18" s="1"/>
  <c r="AW46" i="18"/>
  <c r="M49" i="18" l="1"/>
  <c r="AO47" i="18"/>
  <c r="AP47" i="18" s="1"/>
  <c r="AY47" i="18"/>
  <c r="M48" i="18"/>
  <c r="AW47" i="18"/>
  <c r="AU21" i="18"/>
  <c r="AV21" i="18" s="1"/>
  <c r="AR21" i="18"/>
  <c r="AS21" i="18" s="1"/>
  <c r="AM21" i="18"/>
  <c r="Y22" i="18"/>
  <c r="Z22" i="18" s="1"/>
  <c r="AL22" i="18" s="1"/>
  <c r="O23" i="18"/>
  <c r="P23" i="18" s="1"/>
  <c r="AA22" i="18" l="1"/>
  <c r="Q23" i="18"/>
  <c r="X23" i="18"/>
  <c r="AU22" i="18"/>
  <c r="AR22" i="18"/>
  <c r="AS22" i="18" s="1"/>
  <c r="AM22" i="18"/>
  <c r="AX21" i="18"/>
  <c r="AV22" i="18"/>
  <c r="AY48" i="18"/>
  <c r="M50" i="18"/>
  <c r="AW48" i="18"/>
  <c r="AO48" i="18"/>
  <c r="AP48" i="18" s="1"/>
  <c r="AP49" i="18" s="1"/>
  <c r="M52" i="18"/>
  <c r="M51" i="18"/>
  <c r="AY49" i="18"/>
  <c r="AW49" i="18"/>
  <c r="AO49" i="18"/>
  <c r="AX22" i="18" l="1"/>
  <c r="AY52" i="18"/>
  <c r="AO52" i="18"/>
  <c r="AW52" i="18"/>
  <c r="M53" i="18"/>
  <c r="AY50" i="18"/>
  <c r="AO50" i="18"/>
  <c r="AP50" i="18" s="1"/>
  <c r="AW50" i="18"/>
  <c r="AO51" i="18"/>
  <c r="AY51" i="18"/>
  <c r="AW51" i="18"/>
  <c r="Y23" i="18"/>
  <c r="Z23" i="18" s="1"/>
  <c r="AL23" i="18" s="1"/>
  <c r="AM23" i="18" s="1"/>
  <c r="O24" i="18"/>
  <c r="P24" i="18" s="1"/>
  <c r="BA21" i="18"/>
  <c r="BB21" i="18"/>
  <c r="AP51" i="18" l="1"/>
  <c r="AP52" i="18" s="1"/>
  <c r="AX23" i="18"/>
  <c r="AA23" i="18"/>
  <c r="BB22" i="18"/>
  <c r="BA22" i="18"/>
  <c r="AR23" i="18"/>
  <c r="AS23" i="18" s="1"/>
  <c r="AU23" i="18"/>
  <c r="AV23" i="18" s="1"/>
  <c r="X24" i="18"/>
  <c r="Q24" i="18"/>
  <c r="AY53" i="18"/>
  <c r="AO53" i="18"/>
  <c r="AP53" i="18" s="1"/>
  <c r="AP54" i="18" s="1"/>
  <c r="AW53" i="18"/>
  <c r="Y24" i="18" l="1"/>
  <c r="Z24" i="18" s="1"/>
  <c r="AL24" i="18" s="1"/>
  <c r="O25" i="18"/>
  <c r="P25" i="18" s="1"/>
  <c r="BA23" i="18"/>
  <c r="BB23" i="18"/>
  <c r="Q25" i="18" l="1"/>
  <c r="X25" i="18"/>
  <c r="AU24" i="18"/>
  <c r="AV24" i="18" s="1"/>
  <c r="AR24" i="18"/>
  <c r="AS24" i="18" s="1"/>
  <c r="AM24" i="18"/>
  <c r="AA24" i="18"/>
  <c r="AX24" i="18" l="1"/>
  <c r="Y25" i="18"/>
  <c r="Z25" i="18" s="1"/>
  <c r="AL25" i="18" s="1"/>
  <c r="AM25" i="18" s="1"/>
  <c r="O26" i="18"/>
  <c r="P26" i="18" s="1"/>
  <c r="AX25" i="18" l="1"/>
  <c r="AU25" i="18"/>
  <c r="AV25" i="18" s="1"/>
  <c r="AR25" i="18"/>
  <c r="AS25" i="18" s="1"/>
  <c r="X26" i="18"/>
  <c r="Q26" i="18"/>
  <c r="BA24" i="18"/>
  <c r="BB24" i="18"/>
  <c r="AA25" i="18"/>
  <c r="Y26" i="18" l="1"/>
  <c r="Z26" i="18" s="1"/>
  <c r="AL26" i="18" s="1"/>
  <c r="O27" i="18"/>
  <c r="P27" i="18" s="1"/>
  <c r="BB25" i="18"/>
  <c r="BA25" i="18"/>
  <c r="X27" i="18" l="1"/>
  <c r="Q27" i="18"/>
  <c r="AU26" i="18"/>
  <c r="AV26" i="18" s="1"/>
  <c r="AR26" i="18"/>
  <c r="AS26" i="18" s="1"/>
  <c r="AM26" i="18"/>
  <c r="AA26" i="18"/>
  <c r="AX26" i="18" l="1"/>
  <c r="Y27" i="18"/>
  <c r="Z27" i="18" s="1"/>
  <c r="AL27" i="18" s="1"/>
  <c r="O28" i="18"/>
  <c r="P28" i="18" s="1"/>
  <c r="AR27" i="18" l="1"/>
  <c r="AS27" i="18" s="1"/>
  <c r="AU27" i="18"/>
  <c r="AV27" i="18" s="1"/>
  <c r="Q28" i="18"/>
  <c r="X28" i="18"/>
  <c r="AA27" i="18"/>
  <c r="BA26" i="18"/>
  <c r="BB26" i="18"/>
  <c r="AM27" i="18"/>
  <c r="Y28" i="18" l="1"/>
  <c r="Z28" i="18" s="1"/>
  <c r="AL28" i="18" s="1"/>
  <c r="AM28" i="18" s="1"/>
  <c r="O29" i="18"/>
  <c r="P29" i="18" s="1"/>
  <c r="AX27" i="18"/>
  <c r="AX28" i="18" l="1"/>
  <c r="BA27" i="18"/>
  <c r="BB27" i="18"/>
  <c r="Q29" i="18"/>
  <c r="X29" i="18"/>
  <c r="AR28" i="18"/>
  <c r="AS28" i="18" s="1"/>
  <c r="AU28" i="18"/>
  <c r="AV28" i="18" s="1"/>
  <c r="AA28" i="18"/>
  <c r="Y29" i="18" l="1"/>
  <c r="Z29" i="18" s="1"/>
  <c r="AL29" i="18" s="1"/>
  <c r="O30" i="18"/>
  <c r="P30" i="18" s="1"/>
  <c r="BA28" i="18"/>
  <c r="BB28" i="18"/>
  <c r="AU29" i="18" l="1"/>
  <c r="AV29" i="18" s="1"/>
  <c r="AR29" i="18"/>
  <c r="AS29" i="18" s="1"/>
  <c r="AM29" i="18"/>
  <c r="Q30" i="18"/>
  <c r="X30" i="18"/>
  <c r="AA29" i="18"/>
  <c r="Y30" i="18" l="1"/>
  <c r="Z30" i="18" s="1"/>
  <c r="AL30" i="18" s="1"/>
  <c r="O31" i="18"/>
  <c r="P31" i="18" s="1"/>
  <c r="AM30" i="18"/>
  <c r="AX29" i="18"/>
  <c r="AX30" i="18" l="1"/>
  <c r="BB29" i="18"/>
  <c r="BA29" i="18"/>
  <c r="Q31" i="18"/>
  <c r="X31" i="18"/>
  <c r="AR30" i="18"/>
  <c r="AS30" i="18" s="1"/>
  <c r="AU30" i="18"/>
  <c r="AV30" i="18" s="1"/>
  <c r="AA30" i="18"/>
  <c r="BA30" i="18" l="1"/>
  <c r="BB30" i="18"/>
  <c r="Y31" i="18"/>
  <c r="Z31" i="18" s="1"/>
  <c r="AL31" i="18" s="1"/>
  <c r="O32" i="18"/>
  <c r="P32" i="18" s="1"/>
  <c r="Q32" i="18" l="1"/>
  <c r="X32" i="18"/>
  <c r="AR31" i="18"/>
  <c r="AS31" i="18" s="1"/>
  <c r="AU31" i="18"/>
  <c r="AV31" i="18" s="1"/>
  <c r="AM31" i="18"/>
  <c r="AA31" i="18"/>
  <c r="AX31" i="18" l="1"/>
  <c r="Y32" i="18"/>
  <c r="Z32" i="18" s="1"/>
  <c r="AL32" i="18" s="1"/>
  <c r="O33" i="18"/>
  <c r="P33" i="18" s="1"/>
  <c r="X33" i="18" l="1"/>
  <c r="Q33" i="18"/>
  <c r="AA32" i="18"/>
  <c r="BA31" i="18"/>
  <c r="BB31" i="18"/>
  <c r="AU32" i="18"/>
  <c r="AV32" i="18" s="1"/>
  <c r="AR32" i="18"/>
  <c r="AS32" i="18" s="1"/>
  <c r="AM32" i="18"/>
  <c r="AX32" i="18" l="1"/>
  <c r="Y33" i="18"/>
  <c r="Z33" i="18" s="1"/>
  <c r="AL33" i="18" s="1"/>
  <c r="O34" i="18"/>
  <c r="P34" i="18" s="1"/>
  <c r="X34" i="18" l="1"/>
  <c r="Q34" i="18"/>
  <c r="AA33" i="18"/>
  <c r="BA32" i="18"/>
  <c r="BB32" i="18"/>
  <c r="AU33" i="18"/>
  <c r="AV33" i="18" s="1"/>
  <c r="AR33" i="18"/>
  <c r="AS33" i="18" s="1"/>
  <c r="AM33" i="18"/>
  <c r="AX33" i="18" l="1"/>
  <c r="Y34" i="18"/>
  <c r="Z34" i="18" s="1"/>
  <c r="AL34" i="18" s="1"/>
  <c r="O35" i="18"/>
  <c r="P35" i="18" s="1"/>
  <c r="X35" i="18" l="1"/>
  <c r="Q35" i="18"/>
  <c r="AU34" i="18"/>
  <c r="AV34" i="18" s="1"/>
  <c r="AR34" i="18"/>
  <c r="AS34" i="18" s="1"/>
  <c r="AM34" i="18"/>
  <c r="AA34" i="18"/>
  <c r="BB33" i="18"/>
  <c r="BA33" i="18"/>
  <c r="AX34" i="18" l="1"/>
  <c r="Y35" i="18"/>
  <c r="Z35" i="18" s="1"/>
  <c r="AL35" i="18" s="1"/>
  <c r="O36" i="18"/>
  <c r="P36" i="18" s="1"/>
  <c r="AR35" i="18" l="1"/>
  <c r="AS35" i="18" s="1"/>
  <c r="AU35" i="18"/>
  <c r="AV35" i="18" s="1"/>
  <c r="Q36" i="18"/>
  <c r="X36" i="18"/>
  <c r="AM35" i="18"/>
  <c r="BB34" i="18"/>
  <c r="BA34" i="18"/>
  <c r="AA35" i="18"/>
  <c r="AX35" i="18" l="1"/>
  <c r="Y36" i="18"/>
  <c r="Z36" i="18" s="1"/>
  <c r="AL36" i="18" s="1"/>
  <c r="AM36" i="18" s="1"/>
  <c r="O37" i="18"/>
  <c r="P37" i="18" s="1"/>
  <c r="AX36" i="18" l="1"/>
  <c r="Q37" i="18"/>
  <c r="X37" i="18"/>
  <c r="AU36" i="18"/>
  <c r="AV36" i="18" s="1"/>
  <c r="AR36" i="18"/>
  <c r="AS36" i="18" s="1"/>
  <c r="AA36" i="18"/>
  <c r="BA35" i="18"/>
  <c r="BB35" i="18"/>
  <c r="Y37" i="18" l="1"/>
  <c r="Z37" i="18" s="1"/>
  <c r="O38" i="18"/>
  <c r="P38" i="18" s="1"/>
  <c r="BB36" i="18"/>
  <c r="BA36" i="18"/>
  <c r="Q38" i="18" l="1"/>
  <c r="X38" i="18"/>
  <c r="AL37" i="18"/>
  <c r="AA37" i="18"/>
  <c r="AU37" i="18" l="1"/>
  <c r="AV37" i="18" s="1"/>
  <c r="AR37" i="18"/>
  <c r="AS37" i="18" s="1"/>
  <c r="AM37" i="18"/>
  <c r="Y38" i="18"/>
  <c r="Z38" i="18" s="1"/>
  <c r="AL38" i="18" s="1"/>
  <c r="O39" i="18"/>
  <c r="P39" i="18" s="1"/>
  <c r="AU38" i="18" l="1"/>
  <c r="AR38" i="18"/>
  <c r="Q39" i="18"/>
  <c r="X39" i="18"/>
  <c r="AV38" i="18"/>
  <c r="AX37" i="18"/>
  <c r="AM38" i="18"/>
  <c r="AS38" i="18"/>
  <c r="AA38" i="18"/>
  <c r="AX38" i="18" l="1"/>
  <c r="BA37" i="18"/>
  <c r="BB37" i="18"/>
  <c r="Y39" i="18"/>
  <c r="Z39" i="18" s="1"/>
  <c r="AL39" i="18" s="1"/>
  <c r="O40" i="18"/>
  <c r="P40" i="18" s="1"/>
  <c r="AU39" i="18" l="1"/>
  <c r="AV39" i="18" s="1"/>
  <c r="AR39" i="18"/>
  <c r="AS39" i="18" s="1"/>
  <c r="AA39" i="18"/>
  <c r="BB38" i="18"/>
  <c r="BA38" i="18"/>
  <c r="Q40" i="18"/>
  <c r="X40" i="18"/>
  <c r="AM39" i="18"/>
  <c r="AX39" i="18" l="1"/>
  <c r="O41" i="18"/>
  <c r="P41" i="18" s="1"/>
  <c r="Y40" i="18"/>
  <c r="Z40" i="18" s="1"/>
  <c r="AL40" i="18" s="1"/>
  <c r="AA40" i="18" l="1"/>
  <c r="AU40" i="18"/>
  <c r="AV40" i="18" s="1"/>
  <c r="AR40" i="18"/>
  <c r="AS40" i="18" s="1"/>
  <c r="BB39" i="18"/>
  <c r="BA39" i="18"/>
  <c r="X41" i="18"/>
  <c r="Q41" i="18"/>
  <c r="AM40" i="18"/>
  <c r="AX40" i="18" l="1"/>
  <c r="Y41" i="18"/>
  <c r="Z41" i="18" s="1"/>
  <c r="O42" i="18"/>
  <c r="P42" i="18" s="1"/>
  <c r="AL41" i="18" l="1"/>
  <c r="AA41" i="18"/>
  <c r="X42" i="18"/>
  <c r="Q42" i="18"/>
  <c r="BB40" i="18"/>
  <c r="BA40" i="18"/>
  <c r="Y42" i="18" l="1"/>
  <c r="Z42" i="18" s="1"/>
  <c r="AL42" i="18" s="1"/>
  <c r="O43" i="18"/>
  <c r="P43" i="18" s="1"/>
  <c r="AR41" i="18"/>
  <c r="AS41" i="18" s="1"/>
  <c r="AU41" i="18"/>
  <c r="AV41" i="18" s="1"/>
  <c r="AM41" i="18"/>
  <c r="AX41" i="18" l="1"/>
  <c r="AM42" i="18"/>
  <c r="AU42" i="18"/>
  <c r="AR42" i="18"/>
  <c r="AV42" i="18"/>
  <c r="AS42" i="18"/>
  <c r="X43" i="18"/>
  <c r="Q43" i="18"/>
  <c r="AA42" i="18"/>
  <c r="Y43" i="18" l="1"/>
  <c r="Z43" i="18" s="1"/>
  <c r="AL43" i="18" s="1"/>
  <c r="AM43" i="18" s="1"/>
  <c r="O44" i="18"/>
  <c r="P44" i="18" s="1"/>
  <c r="AA43" i="18"/>
  <c r="AX42" i="18"/>
  <c r="BB41" i="18"/>
  <c r="BA41" i="18"/>
  <c r="BA42" i="18" l="1"/>
  <c r="BB42" i="18"/>
  <c r="X44" i="18"/>
  <c r="Q44" i="18"/>
  <c r="AX43" i="18"/>
  <c r="AU43" i="18"/>
  <c r="AV43" i="18" s="1"/>
  <c r="AR43" i="18"/>
  <c r="AS43" i="18" s="1"/>
  <c r="BB43" i="18" l="1"/>
  <c r="BA43" i="18"/>
  <c r="Y44" i="18"/>
  <c r="Z44" i="18" s="1"/>
  <c r="O45" i="18"/>
  <c r="P45" i="18" s="1"/>
  <c r="Q45" i="18" l="1"/>
  <c r="X45" i="18"/>
  <c r="AL44" i="18"/>
  <c r="AA44" i="18"/>
  <c r="Y45" i="18" l="1"/>
  <c r="Z45" i="18" s="1"/>
  <c r="AL45" i="18" s="1"/>
  <c r="O46" i="18"/>
  <c r="P46" i="18" s="1"/>
  <c r="AA45" i="18"/>
  <c r="AU44" i="18"/>
  <c r="AV44" i="18" s="1"/>
  <c r="AR44" i="18"/>
  <c r="AS44" i="18" s="1"/>
  <c r="AM44" i="18"/>
  <c r="AX44" i="18" l="1"/>
  <c r="AM45" i="18"/>
  <c r="X46" i="18"/>
  <c r="Q46" i="18"/>
  <c r="AR45" i="18"/>
  <c r="AS45" i="18" s="1"/>
  <c r="AU45" i="18"/>
  <c r="AV45" i="18" s="1"/>
  <c r="AX45" i="18" l="1"/>
  <c r="Y46" i="18"/>
  <c r="Z46" i="18" s="1"/>
  <c r="O47" i="18"/>
  <c r="P47" i="18" s="1"/>
  <c r="BA44" i="18"/>
  <c r="BB44" i="18"/>
  <c r="Q47" i="18" l="1"/>
  <c r="X47" i="18"/>
  <c r="AL46" i="18"/>
  <c r="AA46" i="18"/>
  <c r="BA45" i="18"/>
  <c r="BB45" i="18"/>
  <c r="Y47" i="18" l="1"/>
  <c r="Z47" i="18" s="1"/>
  <c r="AL47" i="18" s="1"/>
  <c r="O48" i="18"/>
  <c r="P48" i="18" s="1"/>
  <c r="AA47" i="18"/>
  <c r="AU46" i="18"/>
  <c r="AV46" i="18" s="1"/>
  <c r="AR46" i="18"/>
  <c r="AS46" i="18" s="1"/>
  <c r="AM46" i="18"/>
  <c r="AX46" i="18" l="1"/>
  <c r="AM47" i="18"/>
  <c r="Q48" i="18"/>
  <c r="X48" i="18"/>
  <c r="AU47" i="18"/>
  <c r="AV47" i="18" s="1"/>
  <c r="AR47" i="18"/>
  <c r="AS47" i="18" s="1"/>
  <c r="Y48" i="18" l="1"/>
  <c r="Z48" i="18" s="1"/>
  <c r="O49" i="18"/>
  <c r="P49" i="18" s="1"/>
  <c r="AX47" i="18"/>
  <c r="BB46" i="18"/>
  <c r="BA46" i="18"/>
  <c r="BB47" i="18" l="1"/>
  <c r="BA47" i="18"/>
  <c r="Q49" i="18"/>
  <c r="X49" i="18"/>
  <c r="AL48" i="18"/>
  <c r="AA48" i="18"/>
  <c r="AU48" i="18" l="1"/>
  <c r="AV48" i="18" s="1"/>
  <c r="AR48" i="18"/>
  <c r="AS48" i="18" s="1"/>
  <c r="AM48" i="18"/>
  <c r="Y49" i="18"/>
  <c r="Z49" i="18" s="1"/>
  <c r="AL49" i="18" s="1"/>
  <c r="O50" i="18"/>
  <c r="P50" i="18" s="1"/>
  <c r="AM49" i="18" l="1"/>
  <c r="AX48" i="18"/>
  <c r="X50" i="18"/>
  <c r="Q50" i="18"/>
  <c r="AR49" i="18"/>
  <c r="AS49" i="18" s="1"/>
  <c r="AU49" i="18"/>
  <c r="AV49" i="18" s="1"/>
  <c r="AA49" i="18"/>
  <c r="Y50" i="18" l="1"/>
  <c r="Z50" i="18" s="1"/>
  <c r="AL50" i="18" s="1"/>
  <c r="O51" i="18"/>
  <c r="P51" i="18" s="1"/>
  <c r="BB48" i="18"/>
  <c r="BA48" i="18"/>
  <c r="AM50" i="18"/>
  <c r="AX49" i="18"/>
  <c r="BB49" i="18" l="1"/>
  <c r="BA49" i="18"/>
  <c r="AX50" i="18"/>
  <c r="X51" i="18"/>
  <c r="Q51" i="18"/>
  <c r="AU50" i="18"/>
  <c r="AV50" i="18" s="1"/>
  <c r="AR50" i="18"/>
  <c r="AS50" i="18" s="1"/>
  <c r="AA50" i="18"/>
  <c r="BB50" i="18" l="1"/>
  <c r="BA50" i="18"/>
  <c r="Y51" i="18"/>
  <c r="Z51" i="18" s="1"/>
  <c r="AL51" i="18" s="1"/>
  <c r="O52" i="18"/>
  <c r="P52" i="18" s="1"/>
  <c r="X52" i="18" l="1"/>
  <c r="Q52" i="18"/>
  <c r="AU51" i="18"/>
  <c r="AV51" i="18" s="1"/>
  <c r="AR51" i="18"/>
  <c r="AS51" i="18" s="1"/>
  <c r="AM51" i="18"/>
  <c r="AA51" i="18"/>
  <c r="AX51" i="18" l="1"/>
  <c r="Y52" i="18"/>
  <c r="Z52" i="18" s="1"/>
  <c r="AL52" i="18" s="1"/>
  <c r="O53" i="18"/>
  <c r="P53" i="18" s="1"/>
  <c r="Q53" i="18" l="1"/>
  <c r="X53" i="18"/>
  <c r="BB51" i="18"/>
  <c r="BA51" i="18"/>
  <c r="AU52" i="18"/>
  <c r="AV52" i="18" s="1"/>
  <c r="AR52" i="18"/>
  <c r="AS52" i="18" s="1"/>
  <c r="AM52" i="18"/>
  <c r="AA52" i="18"/>
  <c r="AX52" i="18" l="1"/>
  <c r="Y53" i="18"/>
  <c r="Z53" i="18" s="1"/>
  <c r="AL53" i="18" s="1"/>
  <c r="O54" i="18"/>
  <c r="P54" i="18" s="1"/>
  <c r="AU53" i="18" l="1"/>
  <c r="AV53" i="18" s="1"/>
  <c r="AR53" i="18"/>
  <c r="AS53" i="18" s="1"/>
  <c r="BA52" i="18"/>
  <c r="BB52" i="18"/>
  <c r="X54" i="18"/>
  <c r="Y54" i="18" s="1"/>
  <c r="Q54" i="18"/>
  <c r="AA53" i="18"/>
  <c r="AM53" i="18"/>
  <c r="Z54" i="18" l="1"/>
  <c r="Y55" i="18"/>
  <c r="AX53" i="18"/>
  <c r="BA53" i="18" l="1"/>
  <c r="BB53" i="18"/>
  <c r="AL54" i="18"/>
  <c r="Z55" i="18"/>
  <c r="AA54" i="18"/>
  <c r="AU54" i="18" l="1"/>
  <c r="AR54" i="18"/>
  <c r="AL55" i="18"/>
  <c r="AM54" i="18"/>
  <c r="AX54" i="18" s="1"/>
  <c r="BB54" i="18" l="1"/>
  <c r="BA54" i="18"/>
  <c r="AR55" i="18"/>
  <c r="AS54" i="18"/>
  <c r="AU55" i="18"/>
  <c r="AV5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tc={2C39A97E-4F0C-496C-B858-0CE048379A0E}</author>
    <author>tc={F94AAFD5-8D86-49F8-9DF5-C68FFE3AE3B6}</author>
    <author>tc={39ACF528-8818-407C-A126-8CB8980D89B4}</author>
    <author>tc={72D9163F-B01A-41ED-BCA6-12A34D57B7D2}</author>
    <author>tc={A27AD975-DB9B-41B9-87DD-F044ABF08DAB}</author>
    <author>tc={EF74C609-06F1-4F0B-A5B6-C6E89185264A}</author>
    <author>tc={148A4BB0-ACDF-4BC9-A9F3-48E528EE89C6}</author>
    <author>tc={94C74070-66E0-4F92-A2F9-2496C9EEC4D7}</author>
    <author>tc={CEAD82EC-FA8C-4C84-B6B9-469CB7664A09}</author>
    <author>tc={B0C51C47-B4FC-4709-A973-090FCB19FD68}</author>
    <author>tc={84AE9E6D-6E69-407F-B39C-7DC4F3A3992A}</author>
    <author>tc={135FF3A7-8902-4C5F-8C45-467B16750718}</author>
    <author>tc={6113016D-DA80-4C15-A846-81EE562A2660}</author>
    <author>tc={F716EE40-355D-4579-859E-8F20C823F2F6}</author>
    <author>tc={11E9B097-9A8D-4DA7-8C4C-046DBABC636F}</author>
    <author>tc={582BC39C-E4BB-49CE-8F15-B843EE5E429D}</author>
    <author>tc={60516CF8-9969-4BFA-815F-FFCD6E76ACD6}</author>
    <author>tc={9D3D516B-BF7D-4085-9A50-40495D3E7E21}</author>
    <author>tc={F97ABFEC-197F-4662-829B-A9FAC20612C9}</author>
    <author>tc={A66E8DB7-2A7E-483B-97E4-52A310E7F71B}</author>
    <author>tc={AA84F825-48D9-4A0A-BEE6-22B825416894}</author>
    <author>tc={8ADD7923-87ED-4F95-B124-F3E8F97E1557}</author>
    <author>tc={95ECFFA5-8047-4B92-89AA-45A72292AD82}</author>
    <author>tc={8857AD4F-F964-4B2B-8C22-D3E85E634983}</author>
    <author>tc={1F7065F7-DC4F-4838-A5CF-F680BABC5B7E}</author>
  </authors>
  <commentList>
    <comment ref="A2" authorId="0" shapeId="0" xr:uid="{2C39A97E-4F0C-496C-B858-0CE048379A0E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Start date of major period, normally one year.</t>
      </text>
    </comment>
    <comment ref="B2" authorId="1" shapeId="0" xr:uid="{F94AAFD5-8D86-49F8-9DF5-C68FFE3AE3B6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taxable assets for each sub period.</t>
      </text>
    </comment>
    <comment ref="D2" authorId="2" shapeId="0" xr:uid="{39ACF528-8818-407C-A126-8CB8980D89B4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free assets for each sub period.</t>
      </text>
    </comment>
    <comment ref="F2" authorId="3" shapeId="0" xr:uid="{72D9163F-B01A-41ED-BCA6-12A34D57B7D2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deferred assets for each sub period.</t>
      </text>
    </comment>
    <comment ref="H2" authorId="4" shapeId="0" xr:uid="{A27AD975-DB9B-41B9-87DD-F044ABF08DAB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cash assets for each sub period.</t>
      </text>
    </comment>
    <comment ref="M2" authorId="5" shapeId="0" xr:uid="{EF74C609-06F1-4F0B-A5B6-C6E89185264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sub periods to be calculated.</t>
      </text>
    </comment>
    <comment ref="N2" authorId="6" shapeId="0" xr:uid="{148A4BB0-ACDF-4BC9-A9F3-48E528EE89C6}">
      <text>
        <t>[Threaded comment]
Your version of Excel allows you to read this threaded comment; however, any edits to it will get removed if the file is opened in a newer version of Excel. Learn more: https://go.microsoft.com/fwlink/?linkid=870924
Comment:
    CPI-U for sub period. I pull these numbers from here: https://www.bls.gov/cpi/latest-numbers.htm. I use CPI-U, US CITY AVERAGE, ALL ITEMS NSA.</t>
      </text>
    </comment>
    <comment ref="O2" authorId="7" shapeId="0" xr:uid="{94C74070-66E0-4F92-A2F9-2496C9EEC4D7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withdrawal rate. Using the GK guardrails you may use a higher withdrawal rate as it will correct up or down between the limits you set.</t>
      </text>
    </comment>
    <comment ref="R2" authorId="8" shapeId="0" xr:uid="{CEAD82EC-FA8C-4C84-B6B9-469CB7664A09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 limit guardrail.</t>
      </text>
    </comment>
    <comment ref="T2" authorId="9" shapeId="0" xr:uid="{B0C51C47-B4FC-4709-A973-090FCB19FD68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limit guardrail.</t>
      </text>
    </comment>
    <comment ref="V2" authorId="10" shapeId="0" xr:uid="{84AE9E6D-6E69-407F-B39C-7DC4F3A3992A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raise if paycheck is below lower limit.</t>
      </text>
    </comment>
    <comment ref="W2" authorId="11" shapeId="0" xr:uid="{135FF3A7-8902-4C5F-8C45-467B16750718}">
      <text>
        <t>[Threaded comment]
Your version of Excel allows you to read this threaded comment; however, any edits to it will get removed if the file is opened in a newer version of Excel. Learn more: https://go.microsoft.com/fwlink/?linkid=870924
Comment:
    GK cut if paycheck is greater than upper limit.</t>
      </text>
    </comment>
    <comment ref="AC2" authorId="12" shapeId="0" xr:uid="{6113016D-DA80-4C15-A846-81EE562A266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pension amount divided by number of annual periods considered.</t>
      </text>
    </comment>
    <comment ref="AE2" authorId="13" shapeId="0" xr:uid="{F716EE40-355D-4579-859E-8F20C823F2F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social security benefit amount divided by number of annual periods considered.</t>
      </text>
    </comment>
    <comment ref="AH2" authorId="14" shapeId="0" xr:uid="{11E9B097-9A8D-4DA7-8C4C-046DBABC636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ROTH conversion amount for this period.</t>
      </text>
    </comment>
    <comment ref="AJ2" authorId="15" shapeId="0" xr:uid="{582BC39C-E4BB-49CE-8F15-B843EE5E429D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other income each period.</t>
      </text>
    </comment>
    <comment ref="AO2" authorId="16" shapeId="0" xr:uid="{60516CF8-9969-4BFA-815F-FFCD6E76ACD6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Flow minus taxes report in Quicken (Less Federal, State and Local Taxes only)</t>
      </text>
    </comment>
    <comment ref="AQ2" authorId="17" shapeId="0" xr:uid="{9D3D516B-BF7D-4085-9A50-40495D3E7E21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of pay to be reinvested. In my case I reinvest in my taxable as it is hyper tax efficient using Indexed ETFs and Wealthfront's parametric rebalancing and tax loss harvesting.</t>
      </text>
    </comment>
    <comment ref="AT2" authorId="18" shapeId="0" xr:uid="{F97ABFEC-197F-4662-829B-A9FAC20612C9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saved to be pulled for spending when markets are performing poorly.</t>
      </text>
    </comment>
    <comment ref="AZ2" authorId="19" shapeId="0" xr:uid="{A66E8DB7-2A7E-483B-97E4-52A310E7F71B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Tax bracket to fill up.</t>
      </text>
    </comment>
    <comment ref="A40" authorId="20" shapeId="0" xr:uid="{AA84F825-48D9-4A0A-BEE6-22B825416894}">
      <text>
        <t>[Threaded comment]
Your version of Excel allows you to read this threaded comment; however, any edits to it will get removed if the file is opened in a newer version of Excel. Learn more: https://go.microsoft.com/fwlink/?linkid=870924
Comment:
    9/27/2024</t>
      </text>
    </comment>
    <comment ref="AW55" authorId="21" shapeId="0" xr:uid="{8ADD7923-87ED-4F95-B124-F3E8F97E1557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total tax deductions. I normally use the last years as a starting point.</t>
      </text>
    </comment>
    <comment ref="L58" authorId="22" shapeId="0" xr:uid="{95ECFFA5-8047-4B92-89AA-45A72292AD82}">
      <text>
        <t>[Threaded comment]
Your version of Excel allows you to read this threaded comment; however, any edits to it will get removed if the file is opened in a newer version of Excel. Learn more: https://go.microsoft.com/fwlink/?linkid=870924
Comment:
    Normalization target.</t>
      </text>
    </comment>
    <comment ref="L60" authorId="23" shapeId="0" xr:uid="{8857AD4F-F964-4B2B-8C22-D3E85E634983}">
      <text>
        <t>[Threaded comment]
Your version of Excel allows you to read this threaded comment; however, any edits to it will get removed if the file is opened in a newer version of Excel. Learn more: https://go.microsoft.com/fwlink/?linkid=870924
Comment:
    Copy calculated factor and paste value to apply to all fixed entry amounts.</t>
      </text>
    </comment>
    <comment ref="AC64" authorId="24" shapeId="0" xr:uid="{1F7065F7-DC4F-4838-A5CF-F680BABC5B7E}">
      <text>
        <t>[Threaded comment]
Your version of Excel allows you to read this threaded comment; however, any edits to it will get removed if the file is opened in a newer version of Excel. Learn more: https://go.microsoft.com/fwlink/?linkid=870924
Comment:
    Lump Sum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tc={74277917-27D5-4174-843E-068A13513872}</author>
    <author>tc={AB2239B2-4F2F-4822-86A1-48C0AC8FB86D}</author>
    <author>tc={A6AA39C3-CD75-4C91-B1AE-100B4A7ADC98}</author>
    <author>tc={01146590-1AEA-4E64-8861-16535BA30DE6}</author>
    <author>tc={E19EA085-1A5C-4FC3-B925-661525B63D90}</author>
    <author>tc={B7310141-DD59-4604-9BE1-546685EB58C8}</author>
    <author>tc={626FF2FC-A3AC-42CC-AF2B-3BF78639256E}</author>
    <author>tc={93AEA1A0-B6D9-45EF-91D0-75A49093CDDA}</author>
    <author>tc={65B89D0B-2F92-44D7-933D-05828BFE959A}</author>
    <author>tc={1759DA1D-6716-41F1-BD99-72D0722671D4}</author>
    <author>tc={D6D61386-B309-4F8A-866C-80E33823B299}</author>
    <author>tc={7D8A3887-1AE9-46EC-8513-3370CF94F39D}</author>
    <author>tc={194962E0-389F-4F99-888B-1D04C1289A09}</author>
    <author>tc={E03B3C0D-4918-473A-8E85-A7E94E24E508}</author>
    <author>tc={1392407A-A781-45E4-919D-B6E156C75C22}</author>
    <author>tc={8A9F74DE-C66C-4898-BC9B-ED3CC7740540}</author>
    <author>tc={F3234B69-7F0E-4194-9B9F-36F00F5E830F}</author>
    <author>tc={9C7BA716-C59B-4948-B286-A20A3FDE8F2C}</author>
    <author>tc={CB37BA3E-C138-4CC3-BC6C-A976AFA00C67}</author>
    <author>tc={10369F94-418F-40C3-9CB8-FDEAA6434A80}</author>
    <author>tc={BBD7998F-70E6-474E-97B7-FCF1DCA8E09F}</author>
    <author>tc={507CC15D-F6D6-4AE2-92F2-C3C348B008AA}</author>
    <author>tc={2BA5E361-C373-484C-8AAB-601CC70DEA0C}</author>
    <author>tc={BB9D0C82-0B74-4768-90D7-6BEB10B210AA}</author>
    <author>tc={56A46377-9014-4ADF-ABE6-127D189A5BE0}</author>
  </authors>
  <commentList>
    <comment ref="A2" authorId="0" shapeId="0" xr:uid="{74277917-27D5-4174-843E-068A13513872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Start date of major period, normally one year.</t>
      </text>
    </comment>
    <comment ref="B2" authorId="1" shapeId="0" xr:uid="{AB2239B2-4F2F-4822-86A1-48C0AC8FB86D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taxable assets for each sub period.</t>
      </text>
    </comment>
    <comment ref="D2" authorId="2" shapeId="0" xr:uid="{A6AA39C3-CD75-4C91-B1AE-100B4A7ADC98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free assets for each sub period.</t>
      </text>
    </comment>
    <comment ref="F2" authorId="3" shapeId="0" xr:uid="{01146590-1AEA-4E64-8861-16535BA30DE6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tax deferred assets for each sub period.</t>
      </text>
    </comment>
    <comment ref="H2" authorId="4" shapeId="0" xr:uid="{E19EA085-1A5C-4FC3-B925-661525B63D90}">
      <text>
        <t>[Threaded comment]
Your version of Excel allows you to read this threaded comment; however, any edits to it will get removed if the file is opened in a newer version of Excel. Learn more: https://go.microsoft.com/fwlink/?linkid=870924
Comment:
    Balance of all cash assets for each sub period.</t>
      </text>
    </comment>
    <comment ref="M2" authorId="5" shapeId="0" xr:uid="{B7310141-DD59-4604-9BE1-546685EB58C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sub periods to be calculated.</t>
      </text>
    </comment>
    <comment ref="N2" authorId="6" shapeId="0" xr:uid="{626FF2FC-A3AC-42CC-AF2B-3BF78639256E}">
      <text>
        <t>[Threaded comment]
Your version of Excel allows you to read this threaded comment; however, any edits to it will get removed if the file is opened in a newer version of Excel. Learn more: https://go.microsoft.com/fwlink/?linkid=870924
Comment:
    CPI-U for sub period. I pull these numbers from here: https://www.bls.gov/cpi/latest-numbers.htm. I use CPI-U, US CITY AVERAGE, ALL ITEMS NSA.</t>
      </text>
    </comment>
    <comment ref="O2" authorId="7" shapeId="0" xr:uid="{93AEA1A0-B6D9-45EF-91D0-75A49093CDDA}">
      <text>
        <t>[Threaded comment]
Your version of Excel allows you to read this threaded comment; however, any edits to it will get removed if the file is opened in a newer version of Excel. Learn more: https://go.microsoft.com/fwlink/?linkid=870924
Comment:
    Initial withdrawal rate. Using the GK guardrails you may use a higher withdrawal rate as it will correct up or down between the limits you set.
I carry forward the inflated rate from the end of the last year.</t>
      </text>
    </comment>
    <comment ref="R2" authorId="8" shapeId="0" xr:uid="{65B89D0B-2F92-44D7-933D-05828BFE959A}">
      <text>
        <t>[Threaded comment]
Your version of Excel allows you to read this threaded comment; however, any edits to it will get removed if the file is opened in a newer version of Excel. Learn more: https://go.microsoft.com/fwlink/?linkid=870924
Comment:
    Upper limit guardrail.</t>
      </text>
    </comment>
    <comment ref="T2" authorId="9" shapeId="0" xr:uid="{1759DA1D-6716-41F1-BD99-72D0722671D4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Lower limit guardrail.</t>
      </text>
    </comment>
    <comment ref="V2" authorId="10" shapeId="0" xr:uid="{D6D61386-B309-4F8A-866C-80E33823B299}">
      <text>
        <t>[Threaded comment]
Your version of Excel allows you to read this threaded comment; however, any edits to it will get removed if the file is opened in a newer version of Excel. Learn more: https://go.microsoft.com/fwlink/?linkid=870924
Comment:
    GK pay raise if paycheck is below lower limit.</t>
      </text>
    </comment>
    <comment ref="W2" authorId="11" shapeId="0" xr:uid="{7D8A3887-1AE9-46EC-8513-3370CF94F39D}">
      <text>
        <t>[Threaded comment]
Your version of Excel allows you to read this threaded comment; however, any edits to it will get removed if the file is opened in a newer version of Excel. Learn more: https://go.microsoft.com/fwlink/?linkid=870924
Comment:
    GK cut if paycheck is greater than upper limit.</t>
      </text>
    </comment>
    <comment ref="AC2" authorId="12" shapeId="0" xr:uid="{194962E0-389F-4F99-888B-1D04C1289A0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pension amount divided by number of annual periods considered.</t>
      </text>
    </comment>
    <comment ref="AE2" authorId="13" shapeId="0" xr:uid="{E03B3C0D-4918-473A-8E85-A7E94E24E50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annual social security benefit amount divided by number of annual periods considered.</t>
      </text>
    </comment>
    <comment ref="AH2" authorId="14" shapeId="0" xr:uid="{1392407A-A781-45E4-919D-B6E156C75C2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your ROTH conversion amount for this period.</t>
      </text>
    </comment>
    <comment ref="AJ2" authorId="15" shapeId="0" xr:uid="{8A9F74DE-C66C-4898-BC9B-ED3CC774054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other income each period.</t>
      </text>
    </comment>
    <comment ref="AO2" authorId="16" shapeId="0" xr:uid="{F3234B69-7F0E-4194-9B9F-36F00F5E830F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Flow minus taxes report in Quicken (Less Federal, State and Local Taxes only)</t>
      </text>
    </comment>
    <comment ref="AQ2" authorId="17" shapeId="0" xr:uid="{9C7BA716-C59B-4948-B286-A20A3FDE8F2C}">
      <text>
        <t>[Threaded comment]
Your version of Excel allows you to read this threaded comment; however, any edits to it will get removed if the file is opened in a newer version of Excel. Learn more: https://go.microsoft.com/fwlink/?linkid=870924
Comment:
    Percent of pay to be reinvested. In my case I reinvest in my taxable as it is hyper tax efficient using Indexed ETFs and Wealthfront's parametric rebalancing and tax loss harvesting.</t>
      </text>
    </comment>
    <comment ref="AT2" authorId="18" shapeId="0" xr:uid="{CB37BA3E-C138-4CC3-BC6C-A976AFA00C67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saved to be pulled for spending when markets are performing poorly.</t>
      </text>
    </comment>
    <comment ref="AZ2" authorId="19" shapeId="0" xr:uid="{10369F94-418F-40C3-9CB8-FDEAA6434A80}">
      <text>
        <t>[Threaded comment]
Your version of Excel allows you to read this threaded comment; however, any edits to it will get removed if the file is opened in a newer version of Excel. Learn more: https://go.microsoft.com/fwlink/?linkid=870924
Comment:
    Federal Tax bracket to fill up.</t>
      </text>
    </comment>
    <comment ref="A40" authorId="20" shapeId="0" xr:uid="{BBD7998F-70E6-474E-97B7-FCF1DCA8E09F}">
      <text>
        <t>[Threaded comment]
Your version of Excel allows you to read this threaded comment; however, any edits to it will get removed if the file is opened in a newer version of Excel. Learn more: https://go.microsoft.com/fwlink/?linkid=870924
Comment:
    9/27/2024</t>
      </text>
    </comment>
    <comment ref="AW55" authorId="21" shapeId="0" xr:uid="{507CC15D-F6D6-4AE2-92F2-C3C348B008A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Estimated total tax deductions. I normally use the last years as a starting point.</t>
      </text>
    </comment>
    <comment ref="L58" authorId="22" shapeId="0" xr:uid="{2BA5E361-C373-484C-8AAB-601CC70DEA0C}">
      <text>
        <t>[Threaded comment]
Your version of Excel allows you to read this threaded comment; however, any edits to it will get removed if the file is opened in a newer version of Excel. Learn more: https://go.microsoft.com/fwlink/?linkid=870924
Comment:
    Normalization target.</t>
      </text>
    </comment>
    <comment ref="L60" authorId="23" shapeId="0" xr:uid="{BB9D0C82-0B74-4768-90D7-6BEB10B210AA}">
      <text>
        <t>[Threaded comment]
Your version of Excel allows you to read this threaded comment; however, any edits to it will get removed if the file is opened in a newer version of Excel. Learn more: https://go.microsoft.com/fwlink/?linkid=870924
Comment:
    Copy calculated factor and paste value to apply to all fixed entry amounts.</t>
      </text>
    </comment>
    <comment ref="AC64" authorId="24" shapeId="0" xr:uid="{56A46377-9014-4ADF-ABE6-127D189A5BE0}">
      <text>
        <t>[Threaded comment]
Your version of Excel allows you to read this threaded comment; however, any edits to it will get removed if the file is opened in a newer version of Excel. Learn more: https://go.microsoft.com/fwlink/?linkid=870924
Comment:
    Lump Sum</t>
      </text>
    </comment>
  </commentList>
</comments>
</file>

<file path=xl/sharedStrings.xml><?xml version="1.0" encoding="utf-8"?>
<sst xmlns="http://schemas.openxmlformats.org/spreadsheetml/2006/main" count="233" uniqueCount="139">
  <si>
    <t>Cash</t>
  </si>
  <si>
    <t>Taxable</t>
  </si>
  <si>
    <t>Pension</t>
  </si>
  <si>
    <t>Tax Deferred</t>
  </si>
  <si>
    <t>Tax Free</t>
  </si>
  <si>
    <t>Date</t>
  </si>
  <si>
    <t>Tax Target</t>
  </si>
  <si>
    <t>Invest</t>
  </si>
  <si>
    <t>Social Security</t>
  </si>
  <si>
    <t>Total Assets</t>
  </si>
  <si>
    <t>Paycheck</t>
  </si>
  <si>
    <t>Delta</t>
  </si>
  <si>
    <t>Roth Conversion</t>
  </si>
  <si>
    <t>Totals</t>
  </si>
  <si>
    <t>Tax Rate</t>
  </si>
  <si>
    <t>Inflated Withdrawal</t>
  </si>
  <si>
    <t>Guyton Klinger  Upper</t>
  </si>
  <si>
    <t>Guyton Klinger Lower</t>
  </si>
  <si>
    <t>Guyton Klinger Adjustment</t>
  </si>
  <si>
    <t>Guyton Klinger  Lower</t>
  </si>
  <si>
    <t>Married Filing Joint Tax</t>
  </si>
  <si>
    <t>Single Filing Tax</t>
  </si>
  <si>
    <t>Tax MFJ</t>
  </si>
  <si>
    <t>Tax SF</t>
  </si>
  <si>
    <t>CPI-U</t>
  </si>
  <si>
    <t>Pension Total</t>
  </si>
  <si>
    <t>Invest Total</t>
  </si>
  <si>
    <t>Paycheck Total</t>
  </si>
  <si>
    <t>Withdrawal Delta</t>
  </si>
  <si>
    <t>Guyton Klinger  Pay Cut</t>
  </si>
  <si>
    <t>Guyton Klinger  Pay Raise</t>
  </si>
  <si>
    <t>Annual Periods</t>
  </si>
  <si>
    <t>Annual Periods Adjustment</t>
  </si>
  <si>
    <t>Income Total</t>
  </si>
  <si>
    <t>Taxable Income Total</t>
  </si>
  <si>
    <t>Social Security Total</t>
  </si>
  <si>
    <t>Roth Conversion Total</t>
  </si>
  <si>
    <t>Other Income</t>
  </si>
  <si>
    <t>Estimated Deductions</t>
  </si>
  <si>
    <t>Cash Saved</t>
  </si>
  <si>
    <t>Cash Saved  Total</t>
  </si>
  <si>
    <t>Use:</t>
  </si>
  <si>
    <t>Developed by: Cave Arnold</t>
  </si>
  <si>
    <t>Date: 12/15/2022</t>
  </si>
  <si>
    <t>! Review the backtesting sheets in blue for 2017-2022, then use the empty form in green for 2023.</t>
  </si>
  <si>
    <t>! User input fields are highlighted and commented.</t>
  </si>
  <si>
    <t>! All historical CPI-U are in place and accurate.</t>
  </si>
  <si>
    <t>! All Federal tax brackets are in place and accurate.</t>
  </si>
  <si>
    <t>! The final account balances are carried forward from the year prior.</t>
  </si>
  <si>
    <t>! The final Guyton Klinger adjusted withdrawal percentage is caried forward as the starting withdrawal percentage.</t>
  </si>
  <si>
    <t>Backtesting:</t>
  </si>
  <si>
    <t>! A paycheck amount is calculated for each sub period using the Guyton Klinger guardrails withdrawal approach.</t>
  </si>
  <si>
    <t>! In the backtesting paycheck withdrawals were from tax deferred and reinvestments made to taxable. This aligns with my personal strategy, yours may differ.</t>
  </si>
  <si>
    <t>! This tracks both married filing jointly and single filing for the bracket to be filled and highlights in red once bracket is filled for either.</t>
  </si>
  <si>
    <t>! Enter your actual balances each period.</t>
  </si>
  <si>
    <t xml:space="preserve">! </t>
  </si>
  <si>
    <t>Version: 1.0 Beta</t>
  </si>
  <si>
    <t>Planned Changes:</t>
  </si>
  <si>
    <t>! Update the Federal Tax table values with the new bracket limits.</t>
  </si>
  <si>
    <t>! Decide the percent you will spend and save as cash or reinvest in taxable. If you are able to invest in Roth because of earned income that would be where I would reinvest.</t>
  </si>
  <si>
    <t>! Update the CPI-U NSA value from the website : https://www.bls.gov/cpi/latest-numbers.htm. If you want you may use the SA, just be sure to remain consistent.</t>
  </si>
  <si>
    <t>Estimated Tax Withholding</t>
  </si>
  <si>
    <t>Income</t>
  </si>
  <si>
    <t>! I will add year over year statistics and charts. This is why I kept most all the calculation variables as distinct columns.</t>
  </si>
  <si>
    <t>! The calculated withdrawal is just a suggestion, feel free to modify the Paycheck to your expense needs. Each periods calculation is stateless, there is no direct feedback/feedforward as in the backtesting.</t>
  </si>
  <si>
    <t>! At start of each year copy the Orange template form and update the year in the tab name and date column. 2023 in green is already setup.</t>
  </si>
  <si>
    <t>Contact: CaveArnold@gmail.com</t>
  </si>
  <si>
    <t>I created this spreadsheet for automating and tracking withdrawals using the Guyton-Klinger guardrails methodology. It also tracks other sources of cash flow. It can be used to set a tax target bracket to fill.</t>
  </si>
  <si>
    <t>It also tracks taxable income less standard deductions. I was unable to find any commercial software that had this capability so I created this spreadsheet for myself and others if interested.</t>
  </si>
  <si>
    <t>! Real annual returns from Wealthfront are used in the historical back testing in the examples. I hardcoded in the formulas, if you want you may substitute your own returns.</t>
  </si>
  <si>
    <t>! Set your starting withdrawal rate, I carry the final Guyton Klinger result forward to use as a start in the next year.</t>
  </si>
  <si>
    <t>The more frequent Guyton Klinger guardrail adjustments should lead to a quicker convergence on a sustainable withdrawal rate.</t>
  </si>
  <si>
    <t>Pilot Testing:</t>
  </si>
  <si>
    <t>! I began my 2-4 year pilot of using this adaptive GK Cash Flow tracking methodology in 1/2023.</t>
  </si>
  <si>
    <t>! The purple tabs with the year then N are using the same relative distributions of my actual accounts/pension, but scaled to $1,000,000 for easy reference.</t>
  </si>
  <si>
    <t>Spending Less Tax Total</t>
  </si>
  <si>
    <t>Spending Less Tax</t>
  </si>
  <si>
    <t>Paycheck Taxed</t>
  </si>
  <si>
    <t>Social Security Taxed</t>
  </si>
  <si>
    <t>Income Tax Total?</t>
  </si>
  <si>
    <t>Normalization Factor</t>
  </si>
  <si>
    <t>Calculated</t>
  </si>
  <si>
    <t>Applied</t>
  </si>
  <si>
    <t>Taxable Portfolio</t>
  </si>
  <si>
    <t>Tax Free Portfolio</t>
  </si>
  <si>
    <t>Tax Deferred Portfolio</t>
  </si>
  <si>
    <t>! The taxes part seems a bit fiddley, I will probably make several changes/additions to the calculations for clarification at year end 2023.</t>
  </si>
  <si>
    <t>! I wanted to release the beta version before year end 2022 in case anyone wanted to use or test this out in 2023. I plan to use and enhance in 2023.</t>
  </si>
  <si>
    <t>Change Log:</t>
  </si>
  <si>
    <t>! Added normalization factor calculation so that I and others may share our normalized actuals. Once factor is calculated copy and paste values so actuals are obfuscated.</t>
  </si>
  <si>
    <t>Date: 5/28/2023</t>
  </si>
  <si>
    <t>Version: 1.1 Beta</t>
  </si>
  <si>
    <t>! Included first five months of 2023 normalized calculations.</t>
  </si>
  <si>
    <t>! Included assett allocation for each account type for futher clarification.</t>
  </si>
  <si>
    <t>! For second half of 2023 plan to continue to update 26 periods and  52 periods examples.</t>
  </si>
  <si>
    <t>7/21/2023 56.5</t>
  </si>
  <si>
    <t>Pension Projection</t>
  </si>
  <si>
    <t>1/1/2023 59.5</t>
  </si>
  <si>
    <t>5/21/2023 59.5</t>
  </si>
  <si>
    <t>7/21/2023 59.5</t>
  </si>
  <si>
    <t>Version: 1.2 Beta</t>
  </si>
  <si>
    <t>! Still working out how best to distribute CPI-U so that it is accurate for the smaller periods. I have begun divinding it by the number of weeks in the month it is recorded for. I may switch this if it does not seem accurate over the course of a year.</t>
  </si>
  <si>
    <t>Date: 8/6/2023</t>
  </si>
  <si>
    <t>! Converting to weekly distributions in 2023, but continuing  every two weeks for comparison at YE2023.</t>
  </si>
  <si>
    <t>4/28/2024 60</t>
  </si>
  <si>
    <t>Spending Percentage</t>
  </si>
  <si>
    <t>Tax</t>
  </si>
  <si>
    <t>Total</t>
  </si>
  <si>
    <t>Estimated</t>
  </si>
  <si>
    <t>Actual</t>
  </si>
  <si>
    <t>Money Weighted Return</t>
  </si>
  <si>
    <t>Taxable Return</t>
  </si>
  <si>
    <t>Taxable %</t>
  </si>
  <si>
    <t>Tax Free Return</t>
  </si>
  <si>
    <t>Tax Free %</t>
  </si>
  <si>
    <t>Tax Deferred Return</t>
  </si>
  <si>
    <t>Tax Deferred %</t>
  </si>
  <si>
    <t>Cash Return</t>
  </si>
  <si>
    <t>Cash %</t>
  </si>
  <si>
    <t>Composite Return</t>
  </si>
  <si>
    <t>Spent</t>
  </si>
  <si>
    <t>Date: 10/27/2024</t>
  </si>
  <si>
    <t>Version: 2.0 Beta</t>
  </si>
  <si>
    <t>! Verifying in 2024 first year of retirement with no regular income but all spending cash generated from sale of assetts.</t>
  </si>
  <si>
    <t>! Converting to weekly distributions in 2024, dropped every other week methodology.</t>
  </si>
  <si>
    <t>! Added annual return for each assett location plus cash buffer and caculated composite based on percent in each location at the end of the year.</t>
  </si>
  <si>
    <t>Current Date and Commencement Age</t>
  </si>
  <si>
    <t>! Added annual actual spending as a percentage of total assetts and cash. Included separate calcualtion of taxes paid for withdrawals and Roth conversions. This will be higher as I plan large Roth conversions while I presume taxes are at their lowest and I have no income.</t>
  </si>
  <si>
    <t>Date: 1/5/2025</t>
  </si>
  <si>
    <t>Version: 1.0 Production - Except Estimated Tax withholding.</t>
  </si>
  <si>
    <t>! Used the CPI-U NSA monthly divided by the periods and also compared the sum to the annual at the end of the year and they were very close to equal.</t>
  </si>
  <si>
    <t>! Corrected the 52 period GK adjustment calculation for 2024, I introduced a compounding error when I switched from 26 to 52 periods per year in 2023.</t>
  </si>
  <si>
    <t>! In order to share the calculations, but not my specific balances, I normalized all back to the most commonly used $1,000,000 liquid assets in retirement.</t>
  </si>
  <si>
    <t>! At start of each year I will publish a new empty form with updated calculations for that year. 2025 is available.</t>
  </si>
  <si>
    <t>Single Filing
Tax</t>
  </si>
  <si>
    <t>Date: 1/7/2025</t>
  </si>
  <si>
    <t>Version: 1.0 Production</t>
  </si>
  <si>
    <t>! Initial release posted to RRC shared google drive.</t>
  </si>
  <si>
    <r>
      <t xml:space="preserve">! Comfortable with all the calculations </t>
    </r>
    <r>
      <rPr>
        <b/>
        <sz val="11"/>
        <color rgb="FFFF0000"/>
        <rFont val="Comic Sans MS"/>
        <family val="4"/>
      </rPr>
      <t>EXCEPT</t>
    </r>
    <r>
      <rPr>
        <sz val="11"/>
        <color rgb="FF000000"/>
        <rFont val="Comic Sans MS"/>
        <family val="4"/>
      </rPr>
      <t xml:space="preserve"> estiamted tax witholding as I calculate a total witholding then linearize it over the periods of the year. Please do not use this for estimated taxes.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</si>
</sst>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%"/>
    <numFmt numFmtId="165" formatCode="_([$$-409]* #,##0.00_);_([$$-409]* \(#,##0.00\);_([$$-409]* &quot;-&quot;??_);_(@_)"/>
    <numFmt numFmtId="166" formatCode="0.0000%"/>
    <numFmt numFmtId="167" formatCode="_([$$-409]* #,##0_);_([$$-409]* \(#,##0\);_([$$-409]* &quot;-&quot;??_);_(@_)"/>
    <numFmt numFmtId="168" formatCode="0.000%"/>
  </numFmts>
  <fonts count="13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omic Sans MS"/>
      <family val="4"/>
    </font>
    <font>
      <b/>
      <sz val="11"/>
      <color rgb="FF000000"/>
      <name val="Comic Sans MS"/>
      <family val="4"/>
    </font>
    <font>
      <b/>
      <sz val="11"/>
      <name val="Comic Sans MS"/>
      <family val="4"/>
    </font>
    <font>
      <b/>
      <sz val="11"/>
      <color rgb="FF00B050"/>
      <name val="Comic Sans MS"/>
      <family val="4"/>
    </font>
    <font>
      <b/>
      <sz val="11"/>
      <color rgb="FF0070C0"/>
      <name val="Comic Sans MS"/>
      <family val="4"/>
    </font>
    <font>
      <u/>
      <sz val="11"/>
      <color theme="10"/>
      <name val="Calibri"/>
      <family val="2"/>
    </font>
    <font>
      <b/>
      <sz val="11"/>
      <color rgb="FFFF0000"/>
      <name val="Comic Sans MS"/>
      <family val="4"/>
    </font>
    <font>
      <strike/>
      <sz val="11"/>
      <color rgb="FF000000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 applyBorder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0" xfId="0" applyFont="1" applyBorder="1" applyAlignment="1">
      <alignment horizontal="center" wrapText="1"/>
    </xf>
    <xf numFmtId="44" fontId="8" fillId="0" borderId="6" xfId="5" applyFont="1" applyFill="1" applyBorder="1" applyAlignment="1" applyProtection="1">
      <alignment horizontal="center"/>
    </xf>
    <xf numFmtId="10" fontId="9" fillId="0" borderId="6" xfId="4" applyNumberFormat="1" applyFont="1" applyFill="1" applyBorder="1" applyAlignment="1" applyProtection="1">
      <alignment horizontal="center"/>
    </xf>
    <xf numFmtId="165" fontId="8" fillId="0" borderId="6" xfId="1" applyNumberFormat="1" applyFont="1" applyFill="1" applyBorder="1" applyAlignment="1" applyProtection="1">
      <alignment horizontal="center"/>
    </xf>
    <xf numFmtId="166" fontId="9" fillId="0" borderId="6" xfId="4" applyNumberFormat="1" applyFont="1" applyFill="1" applyBorder="1" applyAlignment="1" applyProtection="1">
      <alignment horizontal="center"/>
    </xf>
    <xf numFmtId="9" fontId="9" fillId="0" borderId="6" xfId="4" applyFont="1" applyFill="1" applyBorder="1" applyAlignment="1" applyProtection="1">
      <alignment horizontal="center"/>
    </xf>
    <xf numFmtId="165" fontId="8" fillId="0" borderId="6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7" fontId="8" fillId="0" borderId="6" xfId="1" applyNumberFormat="1" applyFont="1" applyFill="1" applyBorder="1" applyAlignment="1">
      <alignment horizontal="center"/>
    </xf>
    <xf numFmtId="44" fontId="8" fillId="0" borderId="2" xfId="5" applyFont="1" applyFill="1" applyBorder="1" applyAlignment="1">
      <alignment horizontal="center"/>
    </xf>
    <xf numFmtId="44" fontId="8" fillId="0" borderId="2" xfId="5" applyFont="1" applyFill="1" applyBorder="1" applyAlignment="1" applyProtection="1">
      <alignment horizontal="center"/>
    </xf>
    <xf numFmtId="3" fontId="7" fillId="0" borderId="2" xfId="1" applyNumberFormat="1" applyFont="1" applyFill="1" applyBorder="1" applyAlignment="1" applyProtection="1">
      <alignment horizontal="center"/>
    </xf>
    <xf numFmtId="10" fontId="9" fillId="0" borderId="2" xfId="4" applyNumberFormat="1" applyFont="1" applyFill="1" applyBorder="1" applyAlignment="1" applyProtection="1">
      <alignment horizontal="center"/>
    </xf>
    <xf numFmtId="166" fontId="9" fillId="0" borderId="2" xfId="4" applyNumberFormat="1" applyFont="1" applyFill="1" applyBorder="1" applyAlignment="1" applyProtection="1">
      <alignment horizontal="center"/>
    </xf>
    <xf numFmtId="9" fontId="9" fillId="0" borderId="2" xfId="4" applyFont="1" applyFill="1" applyBorder="1" applyAlignment="1" applyProtection="1">
      <alignment horizontal="center"/>
    </xf>
    <xf numFmtId="44" fontId="8" fillId="0" borderId="2" xfId="5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7" fontId="8" fillId="0" borderId="2" xfId="5" applyNumberFormat="1" applyFont="1" applyBorder="1" applyAlignment="1">
      <alignment horizontal="center"/>
    </xf>
    <xf numFmtId="44" fontId="8" fillId="0" borderId="4" xfId="5" applyFont="1" applyFill="1" applyBorder="1" applyAlignment="1">
      <alignment horizontal="center"/>
    </xf>
    <xf numFmtId="44" fontId="5" fillId="0" borderId="0" xfId="0" applyNumberFormat="1" applyFont="1" applyBorder="1" applyAlignment="1">
      <alignment horizontal="center"/>
    </xf>
    <xf numFmtId="168" fontId="9" fillId="0" borderId="2" xfId="4" applyNumberFormat="1" applyFont="1" applyFill="1" applyBorder="1" applyAlignment="1" applyProtection="1">
      <alignment horizontal="center"/>
    </xf>
    <xf numFmtId="168" fontId="9" fillId="0" borderId="6" xfId="4" applyNumberFormat="1" applyFont="1" applyFill="1" applyBorder="1" applyAlignment="1" applyProtection="1">
      <alignment horizontal="center"/>
    </xf>
    <xf numFmtId="44" fontId="6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44" fontId="8" fillId="4" borderId="6" xfId="5" applyFont="1" applyFill="1" applyBorder="1" applyAlignment="1">
      <alignment horizontal="center"/>
    </xf>
    <xf numFmtId="44" fontId="8" fillId="4" borderId="2" xfId="5" applyFont="1" applyFill="1" applyBorder="1" applyAlignment="1">
      <alignment horizontal="center"/>
    </xf>
    <xf numFmtId="44" fontId="8" fillId="4" borderId="2" xfId="5" applyFont="1" applyFill="1" applyBorder="1" applyAlignment="1" applyProtection="1">
      <alignment horizontal="center"/>
    </xf>
    <xf numFmtId="0" fontId="6" fillId="0" borderId="3" xfId="0" applyFont="1" applyBorder="1" applyAlignment="1">
      <alignment horizontal="center" vertical="center" wrapText="1"/>
    </xf>
    <xf numFmtId="168" fontId="9" fillId="4" borderId="7" xfId="4" applyNumberFormat="1" applyFont="1" applyFill="1" applyBorder="1" applyAlignment="1" applyProtection="1">
      <alignment horizontal="center"/>
    </xf>
    <xf numFmtId="10" fontId="9" fillId="4" borderId="6" xfId="4" applyNumberFormat="1" applyFont="1" applyFill="1" applyBorder="1" applyAlignment="1" applyProtection="1">
      <alignment horizontal="center"/>
    </xf>
    <xf numFmtId="10" fontId="9" fillId="4" borderId="2" xfId="4" applyNumberFormat="1" applyFont="1" applyFill="1" applyBorder="1" applyAlignment="1" applyProtection="1">
      <alignment horizontal="center"/>
    </xf>
    <xf numFmtId="9" fontId="9" fillId="4" borderId="6" xfId="4" applyFont="1" applyFill="1" applyBorder="1" applyAlignment="1" applyProtection="1">
      <alignment horizontal="center"/>
    </xf>
    <xf numFmtId="9" fontId="9" fillId="4" borderId="2" xfId="4" applyFont="1" applyFill="1" applyBorder="1" applyAlignment="1" applyProtection="1">
      <alignment horizontal="center"/>
    </xf>
    <xf numFmtId="44" fontId="8" fillId="4" borderId="4" xfId="5" applyFont="1" applyFill="1" applyBorder="1" applyAlignment="1">
      <alignment horizontal="center"/>
    </xf>
    <xf numFmtId="3" fontId="7" fillId="4" borderId="6" xfId="1" applyNumberFormat="1" applyFont="1" applyFill="1" applyBorder="1" applyAlignment="1" applyProtection="1">
      <alignment horizontal="center"/>
    </xf>
    <xf numFmtId="0" fontId="6" fillId="0" borderId="3" xfId="0" applyFont="1" applyBorder="1"/>
    <xf numFmtId="165" fontId="8" fillId="0" borderId="2" xfId="5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10" fillId="0" borderId="0" xfId="6"/>
    <xf numFmtId="4" fontId="5" fillId="0" borderId="0" xfId="0" applyNumberFormat="1" applyFont="1" applyBorder="1" applyAlignment="1">
      <alignment horizontal="center"/>
    </xf>
    <xf numFmtId="44" fontId="8" fillId="0" borderId="7" xfId="5" applyFont="1" applyFill="1" applyBorder="1" applyAlignment="1">
      <alignment horizontal="center"/>
    </xf>
    <xf numFmtId="0" fontId="6" fillId="0" borderId="8" xfId="0" applyFont="1" applyBorder="1" applyAlignment="1">
      <alignment horizontal="left"/>
    </xf>
    <xf numFmtId="14" fontId="7" fillId="0" borderId="7" xfId="0" applyNumberFormat="1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49" fontId="6" fillId="0" borderId="3" xfId="0" applyNumberFormat="1" applyFont="1" applyBorder="1" applyAlignment="1">
      <alignment horizontal="center" wrapText="1"/>
    </xf>
    <xf numFmtId="44" fontId="8" fillId="0" borderId="3" xfId="5" applyFont="1" applyFill="1" applyBorder="1" applyAlignment="1" applyProtection="1">
      <alignment horizontal="center"/>
    </xf>
    <xf numFmtId="168" fontId="9" fillId="0" borderId="7" xfId="4" applyNumberFormat="1" applyFont="1" applyFill="1" applyBorder="1" applyAlignment="1" applyProtection="1">
      <alignment horizontal="center"/>
    </xf>
    <xf numFmtId="0" fontId="6" fillId="0" borderId="0" xfId="0" applyFont="1" applyBorder="1" applyAlignment="1">
      <alignment horizontal="left"/>
    </xf>
    <xf numFmtId="44" fontId="8" fillId="4" borderId="7" xfId="5" applyFont="1" applyFill="1" applyBorder="1" applyAlignment="1" applyProtection="1">
      <alignment horizontal="center"/>
    </xf>
    <xf numFmtId="168" fontId="9" fillId="0" borderId="0" xfId="4" applyNumberFormat="1" applyFont="1" applyFill="1" applyBorder="1" applyAlignment="1" applyProtection="1">
      <alignment horizontal="center"/>
    </xf>
    <xf numFmtId="44" fontId="8" fillId="0" borderId="0" xfId="5" applyFont="1" applyFill="1" applyBorder="1" applyAlignment="1">
      <alignment horizontal="center"/>
    </xf>
    <xf numFmtId="164" fontId="9" fillId="0" borderId="0" xfId="4" applyNumberFormat="1" applyFont="1" applyFill="1" applyBorder="1" applyAlignment="1" applyProtection="1">
      <alignment horizontal="center"/>
    </xf>
    <xf numFmtId="0" fontId="6" fillId="0" borderId="9" xfId="0" applyFont="1" applyBorder="1" applyAlignment="1">
      <alignment horizontal="center" vertical="center" wrapText="1"/>
    </xf>
    <xf numFmtId="44" fontId="8" fillId="4" borderId="10" xfId="5" applyFont="1" applyFill="1" applyBorder="1" applyAlignment="1" applyProtection="1">
      <alignment horizontal="center"/>
    </xf>
    <xf numFmtId="44" fontId="8" fillId="4" borderId="11" xfId="5" applyFont="1" applyFill="1" applyBorder="1" applyAlignment="1">
      <alignment horizontal="center"/>
    </xf>
    <xf numFmtId="14" fontId="7" fillId="4" borderId="12" xfId="2" applyNumberFormat="1" applyFont="1" applyFill="1" applyBorder="1"/>
    <xf numFmtId="14" fontId="7" fillId="0" borderId="13" xfId="0" applyNumberFormat="1" applyFont="1" applyBorder="1"/>
    <xf numFmtId="9" fontId="9" fillId="0" borderId="7" xfId="4" applyFont="1" applyFill="1" applyBorder="1" applyAlignment="1" applyProtection="1">
      <alignment horizontal="center"/>
    </xf>
    <xf numFmtId="0" fontId="5" fillId="0" borderId="0" xfId="0" applyFont="1" applyBorder="1" applyAlignment="1">
      <alignment horizontal="right"/>
    </xf>
    <xf numFmtId="10" fontId="6" fillId="0" borderId="3" xfId="0" applyNumberFormat="1" applyFont="1" applyBorder="1" applyAlignment="1">
      <alignment horizontal="center" vertical="center"/>
    </xf>
    <xf numFmtId="168" fontId="9" fillId="0" borderId="3" xfId="4" applyNumberFormat="1" applyFont="1" applyFill="1" applyBorder="1" applyAlignment="1" applyProtection="1">
      <alignment horizontal="center" vertical="center"/>
    </xf>
    <xf numFmtId="168" fontId="9" fillId="0" borderId="0" xfId="4" applyNumberFormat="1" applyFont="1" applyFill="1" applyBorder="1" applyAlignment="1" applyProtection="1">
      <alignment horizontal="center" vertical="center"/>
    </xf>
    <xf numFmtId="168" fontId="11" fillId="0" borderId="3" xfId="4" applyNumberFormat="1" applyFont="1" applyFill="1" applyBorder="1" applyAlignment="1" applyProtection="1">
      <alignment horizontal="center" vertical="center"/>
    </xf>
    <xf numFmtId="10" fontId="11" fillId="0" borderId="3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/>
    <xf numFmtId="44" fontId="6" fillId="0" borderId="0" xfId="0" applyNumberFormat="1" applyFont="1" applyBorder="1" applyAlignment="1">
      <alignment horizontal="center"/>
    </xf>
    <xf numFmtId="4" fontId="5" fillId="0" borderId="0" xfId="0" applyNumberFormat="1" applyFont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0" fontId="6" fillId="5" borderId="3" xfId="0" applyNumberFormat="1" applyFont="1" applyFill="1" applyBorder="1" applyAlignment="1">
      <alignment horizontal="center"/>
    </xf>
    <xf numFmtId="168" fontId="6" fillId="0" borderId="3" xfId="0" applyNumberFormat="1" applyFont="1" applyBorder="1" applyAlignment="1">
      <alignment horizontal="center"/>
    </xf>
    <xf numFmtId="0" fontId="5" fillId="0" borderId="0" xfId="0" applyFont="1" applyAlignment="1">
      <alignment wrapText="1"/>
    </xf>
    <xf numFmtId="0" fontId="12" fillId="0" borderId="0" xfId="0" applyFont="1"/>
    <xf numFmtId="0" fontId="6" fillId="0" borderId="3" xfId="0" applyFont="1" applyBorder="1" applyAlignment="1">
      <alignment horizontal="left" wrapText="1"/>
    </xf>
  </cellXfs>
  <cellStyles count="7">
    <cellStyle name="Currency" xfId="5" builtinId="4"/>
    <cellStyle name="Good" xfId="1" builtinId="26"/>
    <cellStyle name="Hyperlink" xfId="6" builtinId="8"/>
    <cellStyle name="Input" xfId="2" builtinId="20"/>
    <cellStyle name="Normal" xfId="0" builtinId="0"/>
    <cellStyle name="Normal 2" xfId="3" xr:uid="{00000000-0005-0000-0000-000003000000}"/>
    <cellStyle name="Percent" xfId="4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Asset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'GK Cash Flow 2024'!$C$1</c:f>
              <c:strCache>
                <c:ptCount val="1"/>
                <c:pt idx="0">
                  <c:v>Taxable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'GK Cash Flow 2024'!$A$2:$A$54</c15:sqref>
                  </c15:fullRef>
                </c:ext>
              </c:extLst>
              <c:f>'GK Cash Flow 2024'!$A$2:$A$54</c:f>
              <c:numCache>
                <c:formatCode>m/d/yyyy</c:formatCode>
                <c:ptCount val="53"/>
                <c:pt idx="0">
                  <c:v>45292</c:v>
                </c:pt>
                <c:pt idx="1">
                  <c:v>45299</c:v>
                </c:pt>
                <c:pt idx="2">
                  <c:v>45306</c:v>
                </c:pt>
                <c:pt idx="3">
                  <c:v>45313</c:v>
                </c:pt>
                <c:pt idx="4">
                  <c:v>45320</c:v>
                </c:pt>
                <c:pt idx="5">
                  <c:v>45327</c:v>
                </c:pt>
                <c:pt idx="6">
                  <c:v>45334</c:v>
                </c:pt>
                <c:pt idx="7">
                  <c:v>45341</c:v>
                </c:pt>
                <c:pt idx="8">
                  <c:v>45348</c:v>
                </c:pt>
                <c:pt idx="9">
                  <c:v>45355</c:v>
                </c:pt>
                <c:pt idx="10">
                  <c:v>45362</c:v>
                </c:pt>
                <c:pt idx="11">
                  <c:v>45369</c:v>
                </c:pt>
                <c:pt idx="12">
                  <c:v>45376</c:v>
                </c:pt>
                <c:pt idx="13">
                  <c:v>45383</c:v>
                </c:pt>
                <c:pt idx="14">
                  <c:v>45390</c:v>
                </c:pt>
                <c:pt idx="15">
                  <c:v>45397</c:v>
                </c:pt>
                <c:pt idx="16">
                  <c:v>45404</c:v>
                </c:pt>
                <c:pt idx="17">
                  <c:v>45411</c:v>
                </c:pt>
                <c:pt idx="18">
                  <c:v>45418</c:v>
                </c:pt>
                <c:pt idx="19">
                  <c:v>45425</c:v>
                </c:pt>
                <c:pt idx="20">
                  <c:v>45432</c:v>
                </c:pt>
                <c:pt idx="21">
                  <c:v>45439</c:v>
                </c:pt>
                <c:pt idx="22">
                  <c:v>45446</c:v>
                </c:pt>
                <c:pt idx="23">
                  <c:v>45453</c:v>
                </c:pt>
                <c:pt idx="24">
                  <c:v>45460</c:v>
                </c:pt>
                <c:pt idx="25">
                  <c:v>45467</c:v>
                </c:pt>
                <c:pt idx="26">
                  <c:v>45474</c:v>
                </c:pt>
                <c:pt idx="27">
                  <c:v>45481</c:v>
                </c:pt>
                <c:pt idx="28">
                  <c:v>45488</c:v>
                </c:pt>
                <c:pt idx="29">
                  <c:v>45495</c:v>
                </c:pt>
                <c:pt idx="30">
                  <c:v>45502</c:v>
                </c:pt>
                <c:pt idx="31">
                  <c:v>45509</c:v>
                </c:pt>
                <c:pt idx="32">
                  <c:v>45516</c:v>
                </c:pt>
                <c:pt idx="33">
                  <c:v>45523</c:v>
                </c:pt>
                <c:pt idx="34">
                  <c:v>45530</c:v>
                </c:pt>
                <c:pt idx="35">
                  <c:v>45537</c:v>
                </c:pt>
                <c:pt idx="36">
                  <c:v>45544</c:v>
                </c:pt>
                <c:pt idx="37">
                  <c:v>45551</c:v>
                </c:pt>
                <c:pt idx="38">
                  <c:v>45558</c:v>
                </c:pt>
                <c:pt idx="39">
                  <c:v>45565</c:v>
                </c:pt>
                <c:pt idx="40">
                  <c:v>45572</c:v>
                </c:pt>
                <c:pt idx="41">
                  <c:v>45579</c:v>
                </c:pt>
                <c:pt idx="42">
                  <c:v>45586</c:v>
                </c:pt>
                <c:pt idx="43">
                  <c:v>45593</c:v>
                </c:pt>
                <c:pt idx="44">
                  <c:v>45600</c:v>
                </c:pt>
                <c:pt idx="45">
                  <c:v>45607</c:v>
                </c:pt>
                <c:pt idx="46">
                  <c:v>45614</c:v>
                </c:pt>
                <c:pt idx="47">
                  <c:v>45621</c:v>
                </c:pt>
                <c:pt idx="48">
                  <c:v>45628</c:v>
                </c:pt>
                <c:pt idx="49">
                  <c:v>45635</c:v>
                </c:pt>
                <c:pt idx="50">
                  <c:v>45642</c:v>
                </c:pt>
                <c:pt idx="51">
                  <c:v>45649</c:v>
                </c:pt>
                <c:pt idx="52">
                  <c:v>45656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'GK Cash Flow 2024'!$C$2:$C$63</c15:sqref>
                  </c15:fullRef>
                </c:ext>
              </c:extLst>
              <c:f>'GK Cash Flow 2024'!$C$2:$C$54</c:f>
              <c:numCache>
                <c:formatCode>0.000%</c:formatCode>
                <c:ptCount val="53"/>
                <c:pt idx="0">
                  <c:v>9.5248038294149087E-2</c:v>
                </c:pt>
                <c:pt idx="1">
                  <c:v>9.5261906481337214E-2</c:v>
                </c:pt>
                <c:pt idx="2">
                  <c:v>6.5019375969749382E-2</c:v>
                </c:pt>
                <c:pt idx="3">
                  <c:v>6.5411367163200326E-2</c:v>
                </c:pt>
                <c:pt idx="4">
                  <c:v>6.4650280938215621E-2</c:v>
                </c:pt>
                <c:pt idx="5">
                  <c:v>6.4257449647526471E-2</c:v>
                </c:pt>
                <c:pt idx="6">
                  <c:v>6.347079633840591E-2</c:v>
                </c:pt>
                <c:pt idx="7">
                  <c:v>6.149506938263876E-2</c:v>
                </c:pt>
                <c:pt idx="8">
                  <c:v>5.9624538954748146E-2</c:v>
                </c:pt>
                <c:pt idx="9">
                  <c:v>5.986565767054431E-2</c:v>
                </c:pt>
                <c:pt idx="10">
                  <c:v>5.8200596556276615E-2</c:v>
                </c:pt>
                <c:pt idx="11">
                  <c:v>5.6718547042304904E-2</c:v>
                </c:pt>
                <c:pt idx="12">
                  <c:v>5.488366181870203E-2</c:v>
                </c:pt>
                <c:pt idx="13">
                  <c:v>5.4494693795881642E-2</c:v>
                </c:pt>
                <c:pt idx="14">
                  <c:v>5.484101468731982E-2</c:v>
                </c:pt>
                <c:pt idx="15">
                  <c:v>5.5075742088169212E-2</c:v>
                </c:pt>
                <c:pt idx="16">
                  <c:v>5.4669411464068382E-2</c:v>
                </c:pt>
                <c:pt idx="17">
                  <c:v>5.5440817017625842E-2</c:v>
                </c:pt>
                <c:pt idx="18">
                  <c:v>5.5332439248197848E-2</c:v>
                </c:pt>
                <c:pt idx="19">
                  <c:v>5.5257361863538954E-2</c:v>
                </c:pt>
                <c:pt idx="20">
                  <c:v>5.5372256571723663E-2</c:v>
                </c:pt>
                <c:pt idx="21">
                  <c:v>5.5974546021939076E-2</c:v>
                </c:pt>
                <c:pt idx="22">
                  <c:v>5.625053504281427E-2</c:v>
                </c:pt>
                <c:pt idx="23">
                  <c:v>5.6963239636221401E-2</c:v>
                </c:pt>
                <c:pt idx="24">
                  <c:v>5.7658537690701485E-2</c:v>
                </c:pt>
                <c:pt idx="25">
                  <c:v>5.744861844444147E-2</c:v>
                </c:pt>
                <c:pt idx="26">
                  <c:v>5.750884475706651E-2</c:v>
                </c:pt>
                <c:pt idx="27">
                  <c:v>5.8079539200062452E-2</c:v>
                </c:pt>
                <c:pt idx="28">
                  <c:v>5.7461631604372239E-2</c:v>
                </c:pt>
                <c:pt idx="29">
                  <c:v>5.6540566651029883E-2</c:v>
                </c:pt>
                <c:pt idx="30">
                  <c:v>5.6726715216558074E-2</c:v>
                </c:pt>
                <c:pt idx="31">
                  <c:v>5.6170509659837477E-2</c:v>
                </c:pt>
                <c:pt idx="32">
                  <c:v>5.6217844339274715E-2</c:v>
                </c:pt>
                <c:pt idx="33">
                  <c:v>5.6787962432080799E-2</c:v>
                </c:pt>
                <c:pt idx="34">
                  <c:v>5.6802886062080948E-2</c:v>
                </c:pt>
                <c:pt idx="35">
                  <c:v>5.8727175751599803E-2</c:v>
                </c:pt>
                <c:pt idx="36">
                  <c:v>6.2168261213476607E-2</c:v>
                </c:pt>
                <c:pt idx="37">
                  <c:v>6.3757157185935304E-2</c:v>
                </c:pt>
                <c:pt idx="38">
                  <c:v>6.3333964592300784E-2</c:v>
                </c:pt>
                <c:pt idx="39">
                  <c:v>6.4048582996261164E-2</c:v>
                </c:pt>
                <c:pt idx="40">
                  <c:v>6.4377230393355037E-2</c:v>
                </c:pt>
                <c:pt idx="41">
                  <c:v>6.4494692550019078E-2</c:v>
                </c:pt>
                <c:pt idx="42">
                  <c:v>6.4377788463075736E-2</c:v>
                </c:pt>
                <c:pt idx="43">
                  <c:v>6.4688127663758324E-2</c:v>
                </c:pt>
                <c:pt idx="44">
                  <c:v>6.5632400114844752E-2</c:v>
                </c:pt>
                <c:pt idx="45">
                  <c:v>6.4436590202024593E-2</c:v>
                </c:pt>
                <c:pt idx="46">
                  <c:v>6.4168485729238695E-2</c:v>
                </c:pt>
                <c:pt idx="47">
                  <c:v>6.4245164272141414E-2</c:v>
                </c:pt>
                <c:pt idx="48">
                  <c:v>6.3720535991307017E-2</c:v>
                </c:pt>
                <c:pt idx="49">
                  <c:v>6.4236393433895617E-2</c:v>
                </c:pt>
                <c:pt idx="50">
                  <c:v>6.4363656364307187E-2</c:v>
                </c:pt>
                <c:pt idx="51">
                  <c:v>6.5170338755213428E-2</c:v>
                </c:pt>
                <c:pt idx="52">
                  <c:v>6.5302334061537043E-2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9-4D56-A88D-D4DE5A6B9FE6}"/>
            </c:ext>
          </c:extLst>
        </c:ser>
        <c:ser>
          <c:idx val="1"/>
          <c:order val="1"/>
          <c:tx>
            <c:strRef>
              <c:f>'GK Cash Flow 2024'!$E$1</c:f>
              <c:strCache>
                <c:ptCount val="1"/>
                <c:pt idx="0">
                  <c:v>Tax Free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'GK Cash Flow 2024'!$A$2:$A$54</c15:sqref>
                  </c15:fullRef>
                </c:ext>
              </c:extLst>
              <c:f>'GK Cash Flow 2024'!$A$2:$A$54</c:f>
              <c:numCache>
                <c:formatCode>m/d/yyyy</c:formatCode>
                <c:ptCount val="53"/>
                <c:pt idx="0">
                  <c:v>45292</c:v>
                </c:pt>
                <c:pt idx="1">
                  <c:v>45299</c:v>
                </c:pt>
                <c:pt idx="2">
                  <c:v>45306</c:v>
                </c:pt>
                <c:pt idx="3">
                  <c:v>45313</c:v>
                </c:pt>
                <c:pt idx="4">
                  <c:v>45320</c:v>
                </c:pt>
                <c:pt idx="5">
                  <c:v>45327</c:v>
                </c:pt>
                <c:pt idx="6">
                  <c:v>45334</c:v>
                </c:pt>
                <c:pt idx="7">
                  <c:v>45341</c:v>
                </c:pt>
                <c:pt idx="8">
                  <c:v>45348</c:v>
                </c:pt>
                <c:pt idx="9">
                  <c:v>45355</c:v>
                </c:pt>
                <c:pt idx="10">
                  <c:v>45362</c:v>
                </c:pt>
                <c:pt idx="11">
                  <c:v>45369</c:v>
                </c:pt>
                <c:pt idx="12">
                  <c:v>45376</c:v>
                </c:pt>
                <c:pt idx="13">
                  <c:v>45383</c:v>
                </c:pt>
                <c:pt idx="14">
                  <c:v>45390</c:v>
                </c:pt>
                <c:pt idx="15">
                  <c:v>45397</c:v>
                </c:pt>
                <c:pt idx="16">
                  <c:v>45404</c:v>
                </c:pt>
                <c:pt idx="17">
                  <c:v>45411</c:v>
                </c:pt>
                <c:pt idx="18">
                  <c:v>45418</c:v>
                </c:pt>
                <c:pt idx="19">
                  <c:v>45425</c:v>
                </c:pt>
                <c:pt idx="20">
                  <c:v>45432</c:v>
                </c:pt>
                <c:pt idx="21">
                  <c:v>45439</c:v>
                </c:pt>
                <c:pt idx="22">
                  <c:v>45446</c:v>
                </c:pt>
                <c:pt idx="23">
                  <c:v>45453</c:v>
                </c:pt>
                <c:pt idx="24">
                  <c:v>45460</c:v>
                </c:pt>
                <c:pt idx="25">
                  <c:v>45467</c:v>
                </c:pt>
                <c:pt idx="26">
                  <c:v>45474</c:v>
                </c:pt>
                <c:pt idx="27">
                  <c:v>45481</c:v>
                </c:pt>
                <c:pt idx="28">
                  <c:v>45488</c:v>
                </c:pt>
                <c:pt idx="29">
                  <c:v>45495</c:v>
                </c:pt>
                <c:pt idx="30">
                  <c:v>45502</c:v>
                </c:pt>
                <c:pt idx="31">
                  <c:v>45509</c:v>
                </c:pt>
                <c:pt idx="32">
                  <c:v>45516</c:v>
                </c:pt>
                <c:pt idx="33">
                  <c:v>45523</c:v>
                </c:pt>
                <c:pt idx="34">
                  <c:v>45530</c:v>
                </c:pt>
                <c:pt idx="35">
                  <c:v>45537</c:v>
                </c:pt>
                <c:pt idx="36">
                  <c:v>45544</c:v>
                </c:pt>
                <c:pt idx="37">
                  <c:v>45551</c:v>
                </c:pt>
                <c:pt idx="38">
                  <c:v>45558</c:v>
                </c:pt>
                <c:pt idx="39">
                  <c:v>45565</c:v>
                </c:pt>
                <c:pt idx="40">
                  <c:v>45572</c:v>
                </c:pt>
                <c:pt idx="41">
                  <c:v>45579</c:v>
                </c:pt>
                <c:pt idx="42">
                  <c:v>45586</c:v>
                </c:pt>
                <c:pt idx="43">
                  <c:v>45593</c:v>
                </c:pt>
                <c:pt idx="44">
                  <c:v>45600</c:v>
                </c:pt>
                <c:pt idx="45">
                  <c:v>45607</c:v>
                </c:pt>
                <c:pt idx="46">
                  <c:v>45614</c:v>
                </c:pt>
                <c:pt idx="47">
                  <c:v>45621</c:v>
                </c:pt>
                <c:pt idx="48">
                  <c:v>45628</c:v>
                </c:pt>
                <c:pt idx="49">
                  <c:v>45635</c:v>
                </c:pt>
                <c:pt idx="50">
                  <c:v>45642</c:v>
                </c:pt>
                <c:pt idx="51">
                  <c:v>45649</c:v>
                </c:pt>
                <c:pt idx="52">
                  <c:v>45656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'GK Cash Flow 2024'!$E$2:$E$63</c15:sqref>
                  </c15:fullRef>
                </c:ext>
              </c:extLst>
              <c:f>'GK Cash Flow 2024'!$E$2:$E$54</c:f>
              <c:numCache>
                <c:formatCode>0.000%</c:formatCode>
                <c:ptCount val="53"/>
                <c:pt idx="0">
                  <c:v>0.14606758679241882</c:v>
                </c:pt>
                <c:pt idx="1">
                  <c:v>0.14602786878499913</c:v>
                </c:pt>
                <c:pt idx="2">
                  <c:v>0.14574483558092177</c:v>
                </c:pt>
                <c:pt idx="3">
                  <c:v>0.14636943173227673</c:v>
                </c:pt>
                <c:pt idx="4">
                  <c:v>0.14648862830105175</c:v>
                </c:pt>
                <c:pt idx="5">
                  <c:v>0.14655015108312358</c:v>
                </c:pt>
                <c:pt idx="6">
                  <c:v>0.14667335180885552</c:v>
                </c:pt>
                <c:pt idx="7">
                  <c:v>0.14608340290219851</c:v>
                </c:pt>
                <c:pt idx="8">
                  <c:v>0.14629194475776605</c:v>
                </c:pt>
                <c:pt idx="9">
                  <c:v>0.14739979220621768</c:v>
                </c:pt>
                <c:pt idx="10">
                  <c:v>0.14888917264140789</c:v>
                </c:pt>
                <c:pt idx="11">
                  <c:v>0.14417429235085896</c:v>
                </c:pt>
                <c:pt idx="12">
                  <c:v>0.14403699415157165</c:v>
                </c:pt>
                <c:pt idx="13">
                  <c:v>0.14422155287582114</c:v>
                </c:pt>
                <c:pt idx="14">
                  <c:v>0.14468258418036667</c:v>
                </c:pt>
                <c:pt idx="15">
                  <c:v>0.14423305106427028</c:v>
                </c:pt>
                <c:pt idx="16">
                  <c:v>0.14469051993222562</c:v>
                </c:pt>
                <c:pt idx="17">
                  <c:v>0.14528310609617476</c:v>
                </c:pt>
                <c:pt idx="18">
                  <c:v>0.14549137647569518</c:v>
                </c:pt>
                <c:pt idx="19">
                  <c:v>0.14519412048920888</c:v>
                </c:pt>
                <c:pt idx="20">
                  <c:v>0.1456078157811575</c:v>
                </c:pt>
                <c:pt idx="21">
                  <c:v>0.14488997229335576</c:v>
                </c:pt>
                <c:pt idx="22">
                  <c:v>0.14537077858480354</c:v>
                </c:pt>
                <c:pt idx="23">
                  <c:v>0.14559420445418508</c:v>
                </c:pt>
                <c:pt idx="24">
                  <c:v>0.14549115407848287</c:v>
                </c:pt>
                <c:pt idx="25">
                  <c:v>0.14534925847077604</c:v>
                </c:pt>
                <c:pt idx="26">
                  <c:v>0.14581769985010562</c:v>
                </c:pt>
                <c:pt idx="27">
                  <c:v>0.14637892880739226</c:v>
                </c:pt>
                <c:pt idx="28">
                  <c:v>0.14627031435577073</c:v>
                </c:pt>
                <c:pt idx="29">
                  <c:v>0.14604806653334984</c:v>
                </c:pt>
                <c:pt idx="30">
                  <c:v>0.14641625143733231</c:v>
                </c:pt>
                <c:pt idx="31">
                  <c:v>0.14753478192944336</c:v>
                </c:pt>
                <c:pt idx="32">
                  <c:v>0.14790438161841524</c:v>
                </c:pt>
                <c:pt idx="33">
                  <c:v>0.14733479996121221</c:v>
                </c:pt>
                <c:pt idx="34">
                  <c:v>0.14784394652789995</c:v>
                </c:pt>
                <c:pt idx="35">
                  <c:v>0.23204434915869623</c:v>
                </c:pt>
                <c:pt idx="36">
                  <c:v>0.23124726364416356</c:v>
                </c:pt>
                <c:pt idx="37">
                  <c:v>0.23343453589598126</c:v>
                </c:pt>
                <c:pt idx="38">
                  <c:v>0.23287570864663373</c:v>
                </c:pt>
                <c:pt idx="39">
                  <c:v>0.23416392418710805</c:v>
                </c:pt>
                <c:pt idx="40">
                  <c:v>0.23450211745633873</c:v>
                </c:pt>
                <c:pt idx="41">
                  <c:v>0.23313305917295263</c:v>
                </c:pt>
                <c:pt idx="42">
                  <c:v>0.23309195201491567</c:v>
                </c:pt>
                <c:pt idx="43">
                  <c:v>0.23297751802755581</c:v>
                </c:pt>
                <c:pt idx="44">
                  <c:v>0.21955033931849882</c:v>
                </c:pt>
                <c:pt idx="45">
                  <c:v>0.2312815582899439</c:v>
                </c:pt>
                <c:pt idx="46">
                  <c:v>0.23079582491067921</c:v>
                </c:pt>
                <c:pt idx="47">
                  <c:v>0.23256079790451678</c:v>
                </c:pt>
                <c:pt idx="48">
                  <c:v>0.23155660290078425</c:v>
                </c:pt>
                <c:pt idx="49">
                  <c:v>0.23092628731708537</c:v>
                </c:pt>
                <c:pt idx="50">
                  <c:v>0.23048466125215789</c:v>
                </c:pt>
                <c:pt idx="51">
                  <c:v>0.23104376533087792</c:v>
                </c:pt>
                <c:pt idx="52">
                  <c:v>0.22989392705621262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9-4D56-A88D-D4DE5A6B9FE6}"/>
            </c:ext>
          </c:extLst>
        </c:ser>
        <c:ser>
          <c:idx val="2"/>
          <c:order val="2"/>
          <c:tx>
            <c:strRef>
              <c:f>'GK Cash Flow 2024'!$G$1</c:f>
              <c:strCache>
                <c:ptCount val="1"/>
                <c:pt idx="0">
                  <c:v>Tax Deferred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'GK Cash Flow 2024'!$A$2:$A$54</c15:sqref>
                  </c15:fullRef>
                </c:ext>
              </c:extLst>
              <c:f>'GK Cash Flow 2024'!$A$2:$A$54</c:f>
              <c:numCache>
                <c:formatCode>m/d/yyyy</c:formatCode>
                <c:ptCount val="53"/>
                <c:pt idx="0">
                  <c:v>45292</c:v>
                </c:pt>
                <c:pt idx="1">
                  <c:v>45299</c:v>
                </c:pt>
                <c:pt idx="2">
                  <c:v>45306</c:v>
                </c:pt>
                <c:pt idx="3">
                  <c:v>45313</c:v>
                </c:pt>
                <c:pt idx="4">
                  <c:v>45320</c:v>
                </c:pt>
                <c:pt idx="5">
                  <c:v>45327</c:v>
                </c:pt>
                <c:pt idx="6">
                  <c:v>45334</c:v>
                </c:pt>
                <c:pt idx="7">
                  <c:v>45341</c:v>
                </c:pt>
                <c:pt idx="8">
                  <c:v>45348</c:v>
                </c:pt>
                <c:pt idx="9">
                  <c:v>45355</c:v>
                </c:pt>
                <c:pt idx="10">
                  <c:v>45362</c:v>
                </c:pt>
                <c:pt idx="11">
                  <c:v>45369</c:v>
                </c:pt>
                <c:pt idx="12">
                  <c:v>45376</c:v>
                </c:pt>
                <c:pt idx="13">
                  <c:v>45383</c:v>
                </c:pt>
                <c:pt idx="14">
                  <c:v>45390</c:v>
                </c:pt>
                <c:pt idx="15">
                  <c:v>45397</c:v>
                </c:pt>
                <c:pt idx="16">
                  <c:v>45404</c:v>
                </c:pt>
                <c:pt idx="17">
                  <c:v>45411</c:v>
                </c:pt>
                <c:pt idx="18">
                  <c:v>45418</c:v>
                </c:pt>
                <c:pt idx="19">
                  <c:v>45425</c:v>
                </c:pt>
                <c:pt idx="20">
                  <c:v>45432</c:v>
                </c:pt>
                <c:pt idx="21">
                  <c:v>45439</c:v>
                </c:pt>
                <c:pt idx="22">
                  <c:v>45446</c:v>
                </c:pt>
                <c:pt idx="23">
                  <c:v>45453</c:v>
                </c:pt>
                <c:pt idx="24">
                  <c:v>45460</c:v>
                </c:pt>
                <c:pt idx="25">
                  <c:v>45467</c:v>
                </c:pt>
                <c:pt idx="26">
                  <c:v>45474</c:v>
                </c:pt>
                <c:pt idx="27">
                  <c:v>45481</c:v>
                </c:pt>
                <c:pt idx="28">
                  <c:v>45488</c:v>
                </c:pt>
                <c:pt idx="29">
                  <c:v>45495</c:v>
                </c:pt>
                <c:pt idx="30">
                  <c:v>45502</c:v>
                </c:pt>
                <c:pt idx="31">
                  <c:v>45509</c:v>
                </c:pt>
                <c:pt idx="32">
                  <c:v>45516</c:v>
                </c:pt>
                <c:pt idx="33">
                  <c:v>45523</c:v>
                </c:pt>
                <c:pt idx="34">
                  <c:v>45530</c:v>
                </c:pt>
                <c:pt idx="35">
                  <c:v>45537</c:v>
                </c:pt>
                <c:pt idx="36">
                  <c:v>45544</c:v>
                </c:pt>
                <c:pt idx="37">
                  <c:v>45551</c:v>
                </c:pt>
                <c:pt idx="38">
                  <c:v>45558</c:v>
                </c:pt>
                <c:pt idx="39">
                  <c:v>45565</c:v>
                </c:pt>
                <c:pt idx="40">
                  <c:v>45572</c:v>
                </c:pt>
                <c:pt idx="41">
                  <c:v>45579</c:v>
                </c:pt>
                <c:pt idx="42">
                  <c:v>45586</c:v>
                </c:pt>
                <c:pt idx="43">
                  <c:v>45593</c:v>
                </c:pt>
                <c:pt idx="44">
                  <c:v>45600</c:v>
                </c:pt>
                <c:pt idx="45">
                  <c:v>45607</c:v>
                </c:pt>
                <c:pt idx="46">
                  <c:v>45614</c:v>
                </c:pt>
                <c:pt idx="47">
                  <c:v>45621</c:v>
                </c:pt>
                <c:pt idx="48">
                  <c:v>45628</c:v>
                </c:pt>
                <c:pt idx="49">
                  <c:v>45635</c:v>
                </c:pt>
                <c:pt idx="50">
                  <c:v>45642</c:v>
                </c:pt>
                <c:pt idx="51">
                  <c:v>45649</c:v>
                </c:pt>
                <c:pt idx="52">
                  <c:v>45656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'GK Cash Flow 2024'!$G$2:$G$63</c15:sqref>
                  </c15:fullRef>
                </c:ext>
              </c:extLst>
              <c:f>'GK Cash Flow 2024'!$G$2:$G$54</c:f>
              <c:numCache>
                <c:formatCode>0.000%</c:formatCode>
                <c:ptCount val="53"/>
                <c:pt idx="0">
                  <c:v>0.75826201175247732</c:v>
                </c:pt>
                <c:pt idx="1">
                  <c:v>0.75828761566412439</c:v>
                </c:pt>
                <c:pt idx="2">
                  <c:v>0.75928963587898579</c:v>
                </c:pt>
                <c:pt idx="3">
                  <c:v>0.76073742038603898</c:v>
                </c:pt>
                <c:pt idx="4">
                  <c:v>0.76135693013732786</c:v>
                </c:pt>
                <c:pt idx="5">
                  <c:v>0.76167668735694938</c:v>
                </c:pt>
                <c:pt idx="6">
                  <c:v>0.76231700822978321</c:v>
                </c:pt>
                <c:pt idx="7">
                  <c:v>0.76555020143116115</c:v>
                </c:pt>
                <c:pt idx="8">
                  <c:v>0.76529607655312548</c:v>
                </c:pt>
                <c:pt idx="9">
                  <c:v>0.75308683604057125</c:v>
                </c:pt>
                <c:pt idx="10">
                  <c:v>0.75089690993709213</c:v>
                </c:pt>
                <c:pt idx="11">
                  <c:v>0.75837523706292853</c:v>
                </c:pt>
                <c:pt idx="12">
                  <c:v>0.76089849482922156</c:v>
                </c:pt>
                <c:pt idx="13">
                  <c:v>0.75976487365636103</c:v>
                </c:pt>
                <c:pt idx="14">
                  <c:v>0.75966387298759985</c:v>
                </c:pt>
                <c:pt idx="15">
                  <c:v>0.75920059831144227</c:v>
                </c:pt>
                <c:pt idx="16">
                  <c:v>0.75809076528575747</c:v>
                </c:pt>
                <c:pt idx="17">
                  <c:v>0.76142505376436653</c:v>
                </c:pt>
                <c:pt idx="18">
                  <c:v>0.75937170135487919</c:v>
                </c:pt>
                <c:pt idx="19">
                  <c:v>0.76067233593461536</c:v>
                </c:pt>
                <c:pt idx="20">
                  <c:v>0.7602180534727816</c:v>
                </c:pt>
                <c:pt idx="21">
                  <c:v>0.76041520362956772</c:v>
                </c:pt>
                <c:pt idx="22">
                  <c:v>0.76148260403177914</c:v>
                </c:pt>
                <c:pt idx="23">
                  <c:v>0.76355744631257261</c:v>
                </c:pt>
                <c:pt idx="24">
                  <c:v>0.76302816600812828</c:v>
                </c:pt>
                <c:pt idx="25">
                  <c:v>0.76265983529510673</c:v>
                </c:pt>
                <c:pt idx="26">
                  <c:v>0.76581361475712428</c:v>
                </c:pt>
                <c:pt idx="27">
                  <c:v>0.76774331830771514</c:v>
                </c:pt>
                <c:pt idx="28">
                  <c:v>0.76630757033972363</c:v>
                </c:pt>
                <c:pt idx="29">
                  <c:v>0.7669838790516702</c:v>
                </c:pt>
                <c:pt idx="30">
                  <c:v>0.76657723265619004</c:v>
                </c:pt>
                <c:pt idx="31">
                  <c:v>0.76753753124979374</c:v>
                </c:pt>
                <c:pt idx="32">
                  <c:v>0.76670505563661695</c:v>
                </c:pt>
                <c:pt idx="33">
                  <c:v>0.76857101369913372</c:v>
                </c:pt>
                <c:pt idx="34">
                  <c:v>0.77125957364769371</c:v>
                </c:pt>
                <c:pt idx="35">
                  <c:v>0.60489330328613244</c:v>
                </c:pt>
                <c:pt idx="36">
                  <c:v>0.60505325145530242</c:v>
                </c:pt>
                <c:pt idx="37">
                  <c:v>0.60265275003723429</c:v>
                </c:pt>
                <c:pt idx="38">
                  <c:v>0.60526137931568524</c:v>
                </c:pt>
                <c:pt idx="39">
                  <c:v>0.60795679616794462</c:v>
                </c:pt>
                <c:pt idx="40">
                  <c:v>0.60660794261583195</c:v>
                </c:pt>
                <c:pt idx="41">
                  <c:v>0.60836203283074253</c:v>
                </c:pt>
                <c:pt idx="42">
                  <c:v>0.60906015165947491</c:v>
                </c:pt>
                <c:pt idx="43">
                  <c:v>0.60973516359733992</c:v>
                </c:pt>
                <c:pt idx="44">
                  <c:v>0.620152866942701</c:v>
                </c:pt>
                <c:pt idx="45">
                  <c:v>0.61497084162749027</c:v>
                </c:pt>
                <c:pt idx="46">
                  <c:v>0.61465810742251947</c:v>
                </c:pt>
                <c:pt idx="47">
                  <c:v>0.61532525657075288</c:v>
                </c:pt>
                <c:pt idx="48">
                  <c:v>0.61913914557961625</c:v>
                </c:pt>
                <c:pt idx="49">
                  <c:v>0.62025066990474298</c:v>
                </c:pt>
                <c:pt idx="50">
                  <c:v>0.61945595447370272</c:v>
                </c:pt>
                <c:pt idx="51">
                  <c:v>0.61508690354614548</c:v>
                </c:pt>
                <c:pt idx="52">
                  <c:v>0.62067253901710295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9-4D56-A88D-D4DE5A6B9FE6}"/>
            </c:ext>
          </c:extLst>
        </c:ser>
        <c:ser>
          <c:idx val="3"/>
          <c:order val="3"/>
          <c:tx>
            <c:strRef>
              <c:f>'GK Cash Flow 2024'!$I$1</c:f>
              <c:strCache>
                <c:ptCount val="1"/>
                <c:pt idx="0">
                  <c:v>Cash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'GK Cash Flow 2024'!$A$2:$A$54</c15:sqref>
                  </c15:fullRef>
                </c:ext>
              </c:extLst>
              <c:f>'GK Cash Flow 2024'!$A$2:$A$54</c:f>
              <c:numCache>
                <c:formatCode>m/d/yyyy</c:formatCode>
                <c:ptCount val="53"/>
                <c:pt idx="0">
                  <c:v>45292</c:v>
                </c:pt>
                <c:pt idx="1">
                  <c:v>45299</c:v>
                </c:pt>
                <c:pt idx="2">
                  <c:v>45306</c:v>
                </c:pt>
                <c:pt idx="3">
                  <c:v>45313</c:v>
                </c:pt>
                <c:pt idx="4">
                  <c:v>45320</c:v>
                </c:pt>
                <c:pt idx="5">
                  <c:v>45327</c:v>
                </c:pt>
                <c:pt idx="6">
                  <c:v>45334</c:v>
                </c:pt>
                <c:pt idx="7">
                  <c:v>45341</c:v>
                </c:pt>
                <c:pt idx="8">
                  <c:v>45348</c:v>
                </c:pt>
                <c:pt idx="9">
                  <c:v>45355</c:v>
                </c:pt>
                <c:pt idx="10">
                  <c:v>45362</c:v>
                </c:pt>
                <c:pt idx="11">
                  <c:v>45369</c:v>
                </c:pt>
                <c:pt idx="12">
                  <c:v>45376</c:v>
                </c:pt>
                <c:pt idx="13">
                  <c:v>45383</c:v>
                </c:pt>
                <c:pt idx="14">
                  <c:v>45390</c:v>
                </c:pt>
                <c:pt idx="15">
                  <c:v>45397</c:v>
                </c:pt>
                <c:pt idx="16">
                  <c:v>45404</c:v>
                </c:pt>
                <c:pt idx="17">
                  <c:v>45411</c:v>
                </c:pt>
                <c:pt idx="18">
                  <c:v>45418</c:v>
                </c:pt>
                <c:pt idx="19">
                  <c:v>45425</c:v>
                </c:pt>
                <c:pt idx="20">
                  <c:v>45432</c:v>
                </c:pt>
                <c:pt idx="21">
                  <c:v>45439</c:v>
                </c:pt>
                <c:pt idx="22">
                  <c:v>45446</c:v>
                </c:pt>
                <c:pt idx="23">
                  <c:v>45453</c:v>
                </c:pt>
                <c:pt idx="24">
                  <c:v>45460</c:v>
                </c:pt>
                <c:pt idx="25">
                  <c:v>45467</c:v>
                </c:pt>
                <c:pt idx="26">
                  <c:v>45474</c:v>
                </c:pt>
                <c:pt idx="27">
                  <c:v>45481</c:v>
                </c:pt>
                <c:pt idx="28">
                  <c:v>45488</c:v>
                </c:pt>
                <c:pt idx="29">
                  <c:v>45495</c:v>
                </c:pt>
                <c:pt idx="30">
                  <c:v>45502</c:v>
                </c:pt>
                <c:pt idx="31">
                  <c:v>45509</c:v>
                </c:pt>
                <c:pt idx="32">
                  <c:v>45516</c:v>
                </c:pt>
                <c:pt idx="33">
                  <c:v>45523</c:v>
                </c:pt>
                <c:pt idx="34">
                  <c:v>45530</c:v>
                </c:pt>
                <c:pt idx="35">
                  <c:v>45537</c:v>
                </c:pt>
                <c:pt idx="36">
                  <c:v>45544</c:v>
                </c:pt>
                <c:pt idx="37">
                  <c:v>45551</c:v>
                </c:pt>
                <c:pt idx="38">
                  <c:v>45558</c:v>
                </c:pt>
                <c:pt idx="39">
                  <c:v>45565</c:v>
                </c:pt>
                <c:pt idx="40">
                  <c:v>45572</c:v>
                </c:pt>
                <c:pt idx="41">
                  <c:v>45579</c:v>
                </c:pt>
                <c:pt idx="42">
                  <c:v>45586</c:v>
                </c:pt>
                <c:pt idx="43">
                  <c:v>45593</c:v>
                </c:pt>
                <c:pt idx="44">
                  <c:v>45600</c:v>
                </c:pt>
                <c:pt idx="45">
                  <c:v>45607</c:v>
                </c:pt>
                <c:pt idx="46">
                  <c:v>45614</c:v>
                </c:pt>
                <c:pt idx="47">
                  <c:v>45621</c:v>
                </c:pt>
                <c:pt idx="48">
                  <c:v>45628</c:v>
                </c:pt>
                <c:pt idx="49">
                  <c:v>45635</c:v>
                </c:pt>
                <c:pt idx="50">
                  <c:v>45642</c:v>
                </c:pt>
                <c:pt idx="51">
                  <c:v>45649</c:v>
                </c:pt>
                <c:pt idx="52">
                  <c:v>45656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'GK Cash Flow 2024'!$I$2:$I$63</c15:sqref>
                  </c15:fullRef>
                </c:ext>
              </c:extLst>
              <c:f>'GK Cash Flow 2024'!$I$2:$I$54</c:f>
              <c:numCache>
                <c:formatCode>0.000%</c:formatCode>
                <c:ptCount val="53"/>
                <c:pt idx="0">
                  <c:v>4.223631609547577E-4</c:v>
                </c:pt>
                <c:pt idx="1">
                  <c:v>4.2260906953913298E-4</c:v>
                </c:pt>
                <c:pt idx="2">
                  <c:v>2.9946152570343026E-2</c:v>
                </c:pt>
                <c:pt idx="3">
                  <c:v>2.7481780718483954E-2</c:v>
                </c:pt>
                <c:pt idx="4">
                  <c:v>2.7504160623404689E-2</c:v>
                </c:pt>
                <c:pt idx="5">
                  <c:v>2.751571191240048E-2</c:v>
                </c:pt>
                <c:pt idx="6">
                  <c:v>2.7538843622955427E-2</c:v>
                </c:pt>
                <c:pt idx="7">
                  <c:v>2.6871326284001528E-2</c:v>
                </c:pt>
                <c:pt idx="8">
                  <c:v>2.8787439734360355E-2</c:v>
                </c:pt>
                <c:pt idx="9">
                  <c:v>3.9647714082666666E-2</c:v>
                </c:pt>
                <c:pt idx="10">
                  <c:v>4.2013320865223358E-2</c:v>
                </c:pt>
                <c:pt idx="11">
                  <c:v>4.073192354390745E-2</c:v>
                </c:pt>
                <c:pt idx="12">
                  <c:v>4.0180849200504729E-2</c:v>
                </c:pt>
                <c:pt idx="13">
                  <c:v>4.1518879671936154E-2</c:v>
                </c:pt>
                <c:pt idx="14">
                  <c:v>4.0812528144713721E-2</c:v>
                </c:pt>
                <c:pt idx="15">
                  <c:v>4.1490608536118238E-2</c:v>
                </c:pt>
                <c:pt idx="16">
                  <c:v>4.2549303317948484E-2</c:v>
                </c:pt>
                <c:pt idx="17">
                  <c:v>3.7851023121832833E-2</c:v>
                </c:pt>
                <c:pt idx="18">
                  <c:v>3.9804482921227707E-2</c:v>
                </c:pt>
                <c:pt idx="19">
                  <c:v>3.8876181712636897E-2</c:v>
                </c:pt>
                <c:pt idx="20">
                  <c:v>3.8801874174337343E-2</c:v>
                </c:pt>
                <c:pt idx="21">
                  <c:v>3.8720278055137579E-2</c:v>
                </c:pt>
                <c:pt idx="22">
                  <c:v>3.6896082340602952E-2</c:v>
                </c:pt>
                <c:pt idx="23">
                  <c:v>3.388510959702095E-2</c:v>
                </c:pt>
                <c:pt idx="24">
                  <c:v>3.3822142222687389E-2</c:v>
                </c:pt>
                <c:pt idx="25">
                  <c:v>3.4542287789675857E-2</c:v>
                </c:pt>
                <c:pt idx="26">
                  <c:v>3.085984063570351E-2</c:v>
                </c:pt>
                <c:pt idx="27">
                  <c:v>2.7798213684830132E-2</c:v>
                </c:pt>
                <c:pt idx="28">
                  <c:v>2.9960483700133423E-2</c:v>
                </c:pt>
                <c:pt idx="29">
                  <c:v>3.0427487763950205E-2</c:v>
                </c:pt>
                <c:pt idx="30">
                  <c:v>3.0279800689919509E-2</c:v>
                </c:pt>
                <c:pt idx="31">
                  <c:v>2.8757177160925393E-2</c:v>
                </c:pt>
                <c:pt idx="32">
                  <c:v>2.9172718405693035E-2</c:v>
                </c:pt>
                <c:pt idx="33">
                  <c:v>2.7306223907573385E-2</c:v>
                </c:pt>
                <c:pt idx="34">
                  <c:v>2.4093593762325463E-2</c:v>
                </c:pt>
                <c:pt idx="35">
                  <c:v>0.10433517180357152</c:v>
                </c:pt>
                <c:pt idx="36">
                  <c:v>0.10153122368705746</c:v>
                </c:pt>
                <c:pt idx="37">
                  <c:v>0.10015555688084907</c:v>
                </c:pt>
                <c:pt idx="38">
                  <c:v>9.8528947445380155E-2</c:v>
                </c:pt>
                <c:pt idx="39">
                  <c:v>9.383069664868629E-2</c:v>
                </c:pt>
                <c:pt idx="40">
                  <c:v>9.4512709534474243E-2</c:v>
                </c:pt>
                <c:pt idx="41">
                  <c:v>9.4010215446285628E-2</c:v>
                </c:pt>
                <c:pt idx="42">
                  <c:v>9.3470107862533527E-2</c:v>
                </c:pt>
                <c:pt idx="43">
                  <c:v>9.2599190711345966E-2</c:v>
                </c:pt>
                <c:pt idx="44">
                  <c:v>9.4664393623955331E-2</c:v>
                </c:pt>
                <c:pt idx="45">
                  <c:v>8.9311009880541331E-2</c:v>
                </c:pt>
                <c:pt idx="46">
                  <c:v>9.0377581937562554E-2</c:v>
                </c:pt>
                <c:pt idx="47">
                  <c:v>8.7868781252588846E-2</c:v>
                </c:pt>
                <c:pt idx="48">
                  <c:v>8.5583715528292359E-2</c:v>
                </c:pt>
                <c:pt idx="49">
                  <c:v>8.458664934427601E-2</c:v>
                </c:pt>
                <c:pt idx="50">
                  <c:v>8.5695727909832251E-2</c:v>
                </c:pt>
                <c:pt idx="51">
                  <c:v>8.8698992367763171E-2</c:v>
                </c:pt>
                <c:pt idx="52">
                  <c:v>8.4131199865147416E-2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19-4D56-A88D-D4DE5A6B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112896"/>
        <c:axId val="1632102816"/>
      </c:lineChart>
      <c:dateAx>
        <c:axId val="1632112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02816"/>
        <c:crosses val="autoZero"/>
        <c:auto val="1"/>
        <c:lblOffset val="100"/>
        <c:baseTimeUnit val="days"/>
      </c:dateAx>
      <c:valAx>
        <c:axId val="1632102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Withdrawn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'GK Cash Flow 2024'!$O$1</c:f>
              <c:strCache>
                <c:ptCount val="1"/>
                <c:pt idx="0">
                  <c:v>Inflated Withdrawal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'GK Cash Flow 2024'!$A$2:$A$54</c:f>
              <c:numCache>
                <c:formatCode>m/d/yyyy</c:formatCode>
                <c:ptCount val="53"/>
                <c:pt idx="0">
                  <c:v>45292</c:v>
                </c:pt>
                <c:pt idx="1">
                  <c:v>45299</c:v>
                </c:pt>
                <c:pt idx="2">
                  <c:v>45306</c:v>
                </c:pt>
                <c:pt idx="3">
                  <c:v>45313</c:v>
                </c:pt>
                <c:pt idx="4">
                  <c:v>45320</c:v>
                </c:pt>
                <c:pt idx="5">
                  <c:v>45327</c:v>
                </c:pt>
                <c:pt idx="6">
                  <c:v>45334</c:v>
                </c:pt>
                <c:pt idx="7">
                  <c:v>45341</c:v>
                </c:pt>
                <c:pt idx="8">
                  <c:v>45348</c:v>
                </c:pt>
                <c:pt idx="9">
                  <c:v>45355</c:v>
                </c:pt>
                <c:pt idx="10">
                  <c:v>45362</c:v>
                </c:pt>
                <c:pt idx="11">
                  <c:v>45369</c:v>
                </c:pt>
                <c:pt idx="12">
                  <c:v>45376</c:v>
                </c:pt>
                <c:pt idx="13">
                  <c:v>45383</c:v>
                </c:pt>
                <c:pt idx="14">
                  <c:v>45390</c:v>
                </c:pt>
                <c:pt idx="15">
                  <c:v>45397</c:v>
                </c:pt>
                <c:pt idx="16">
                  <c:v>45404</c:v>
                </c:pt>
                <c:pt idx="17">
                  <c:v>45411</c:v>
                </c:pt>
                <c:pt idx="18">
                  <c:v>45418</c:v>
                </c:pt>
                <c:pt idx="19">
                  <c:v>45425</c:v>
                </c:pt>
                <c:pt idx="20">
                  <c:v>45432</c:v>
                </c:pt>
                <c:pt idx="21">
                  <c:v>45439</c:v>
                </c:pt>
                <c:pt idx="22">
                  <c:v>45446</c:v>
                </c:pt>
                <c:pt idx="23">
                  <c:v>45453</c:v>
                </c:pt>
                <c:pt idx="24">
                  <c:v>45460</c:v>
                </c:pt>
                <c:pt idx="25">
                  <c:v>45467</c:v>
                </c:pt>
                <c:pt idx="26">
                  <c:v>45474</c:v>
                </c:pt>
                <c:pt idx="27">
                  <c:v>45481</c:v>
                </c:pt>
                <c:pt idx="28">
                  <c:v>45488</c:v>
                </c:pt>
                <c:pt idx="29">
                  <c:v>45495</c:v>
                </c:pt>
                <c:pt idx="30">
                  <c:v>45502</c:v>
                </c:pt>
                <c:pt idx="31">
                  <c:v>45509</c:v>
                </c:pt>
                <c:pt idx="32">
                  <c:v>45516</c:v>
                </c:pt>
                <c:pt idx="33">
                  <c:v>45523</c:v>
                </c:pt>
                <c:pt idx="34">
                  <c:v>45530</c:v>
                </c:pt>
                <c:pt idx="35">
                  <c:v>45537</c:v>
                </c:pt>
                <c:pt idx="36">
                  <c:v>45544</c:v>
                </c:pt>
                <c:pt idx="37">
                  <c:v>45551</c:v>
                </c:pt>
                <c:pt idx="38">
                  <c:v>45558</c:v>
                </c:pt>
                <c:pt idx="39">
                  <c:v>45565</c:v>
                </c:pt>
                <c:pt idx="40">
                  <c:v>45572</c:v>
                </c:pt>
                <c:pt idx="41">
                  <c:v>45579</c:v>
                </c:pt>
                <c:pt idx="42">
                  <c:v>45586</c:v>
                </c:pt>
                <c:pt idx="43">
                  <c:v>45593</c:v>
                </c:pt>
                <c:pt idx="44">
                  <c:v>45600</c:v>
                </c:pt>
                <c:pt idx="45">
                  <c:v>45607</c:v>
                </c:pt>
                <c:pt idx="46">
                  <c:v>45614</c:v>
                </c:pt>
                <c:pt idx="47">
                  <c:v>45621</c:v>
                </c:pt>
                <c:pt idx="48">
                  <c:v>45628</c:v>
                </c:pt>
                <c:pt idx="49">
                  <c:v>45635</c:v>
                </c:pt>
                <c:pt idx="50">
                  <c:v>45642</c:v>
                </c:pt>
                <c:pt idx="51">
                  <c:v>45649</c:v>
                </c:pt>
                <c:pt idx="52">
                  <c:v>45656</c:v>
                </c:pt>
              </c:numCache>
            </c:numRef>
          </c:cat>
          <c:val>
            <c:numRef>
              <c:f>'GK Cash Flow 2024'!$O$2:$O$54</c:f>
              <c:numCache>
                <c:formatCode>0.000%</c:formatCode>
                <c:ptCount val="53"/>
                <c:pt idx="0">
                  <c:v>0.05</c:v>
                </c:pt>
                <c:pt idx="1">
                  <c:v>4.9987500000000004E-2</c:v>
                </c:pt>
                <c:pt idx="2">
                  <c:v>4.9975003125000007E-2</c:v>
                </c:pt>
                <c:pt idx="3">
                  <c:v>4.9962509374218755E-2</c:v>
                </c:pt>
                <c:pt idx="4">
                  <c:v>4.9998196880914621E-2</c:v>
                </c:pt>
                <c:pt idx="5">
                  <c:v>5.0033909878686701E-2</c:v>
                </c:pt>
                <c:pt idx="6">
                  <c:v>5.0069648385742904E-2</c:v>
                </c:pt>
                <c:pt idx="7">
                  <c:v>5.0105412420304148E-2</c:v>
                </c:pt>
                <c:pt idx="8">
                  <c:v>5.014120200060436E-2</c:v>
                </c:pt>
                <c:pt idx="9">
                  <c:v>5.0177017144890507E-2</c:v>
                </c:pt>
                <c:pt idx="10">
                  <c:v>5.0212857871422566E-2</c:v>
                </c:pt>
                <c:pt idx="11">
                  <c:v>5.0273113300868276E-2</c:v>
                </c:pt>
                <c:pt idx="12">
                  <c:v>5.0333441036829324E-2</c:v>
                </c:pt>
                <c:pt idx="13">
                  <c:v>5.0393841166073525E-2</c:v>
                </c:pt>
                <c:pt idx="14">
                  <c:v>5.0454313775472819E-2</c:v>
                </c:pt>
                <c:pt idx="15">
                  <c:v>5.0514858952003389E-2</c:v>
                </c:pt>
                <c:pt idx="16">
                  <c:v>5.05754767827458E-2</c:v>
                </c:pt>
                <c:pt idx="17">
                  <c:v>5.0636167354885096E-2</c:v>
                </c:pt>
                <c:pt idx="18">
                  <c:v>5.069693075571096E-2</c:v>
                </c:pt>
                <c:pt idx="19">
                  <c:v>5.0757767072617817E-2</c:v>
                </c:pt>
                <c:pt idx="20">
                  <c:v>5.0798373286275907E-2</c:v>
                </c:pt>
                <c:pt idx="21">
                  <c:v>5.0839011984904925E-2</c:v>
                </c:pt>
                <c:pt idx="22">
                  <c:v>5.0879683194492847E-2</c:v>
                </c:pt>
                <c:pt idx="23">
                  <c:v>5.0920386941048439E-2</c:v>
                </c:pt>
                <c:pt idx="24">
                  <c:v>5.0940755095824852E-2</c:v>
                </c:pt>
                <c:pt idx="25">
                  <c:v>5.096113139786318E-2</c:v>
                </c:pt>
                <c:pt idx="26">
                  <c:v>5.0981515850422321E-2</c:v>
                </c:pt>
                <c:pt idx="27">
                  <c:v>5.1001908456762488E-2</c:v>
                </c:pt>
                <c:pt idx="28">
                  <c:v>5.1022309220145189E-2</c:v>
                </c:pt>
                <c:pt idx="29">
                  <c:v>5.1042718143833245E-2</c:v>
                </c:pt>
                <c:pt idx="30">
                  <c:v>5.1063135231090774E-2</c:v>
                </c:pt>
                <c:pt idx="31">
                  <c:v>5.1083560485183206E-2</c:v>
                </c:pt>
                <c:pt idx="32">
                  <c:v>5.1103993909377275E-2</c:v>
                </c:pt>
                <c:pt idx="33">
                  <c:v>5.1114214708159147E-2</c:v>
                </c:pt>
                <c:pt idx="34">
                  <c:v>5.1124437551100778E-2</c:v>
                </c:pt>
                <c:pt idx="35">
                  <c:v>5.1134662438610999E-2</c:v>
                </c:pt>
                <c:pt idx="36">
                  <c:v>5.114488937109872E-2</c:v>
                </c:pt>
                <c:pt idx="37">
                  <c:v>5.115511834897294E-2</c:v>
                </c:pt>
                <c:pt idx="38">
                  <c:v>5.1165349372642735E-2</c:v>
                </c:pt>
                <c:pt idx="39">
                  <c:v>5.1185815512391791E-2</c:v>
                </c:pt>
                <c:pt idx="40">
                  <c:v>5.1206289838596743E-2</c:v>
                </c:pt>
                <c:pt idx="41">
                  <c:v>5.1226772354532178E-2</c:v>
                </c:pt>
                <c:pt idx="42">
                  <c:v>5.1247263063473991E-2</c:v>
                </c:pt>
                <c:pt idx="43">
                  <c:v>5.126776196869938E-2</c:v>
                </c:pt>
                <c:pt idx="44">
                  <c:v>5.128826907348686E-2</c:v>
                </c:pt>
                <c:pt idx="45">
                  <c:v>5.1308784381116253E-2</c:v>
                </c:pt>
                <c:pt idx="46">
                  <c:v>5.1319046137992472E-2</c:v>
                </c:pt>
                <c:pt idx="47">
                  <c:v>5.132930994722007E-2</c:v>
                </c:pt>
                <c:pt idx="48">
                  <c:v>5.133957580920951E-2</c:v>
                </c:pt>
                <c:pt idx="49">
                  <c:v>5.1349843724371354E-2</c:v>
                </c:pt>
                <c:pt idx="50">
                  <c:v>5.1339573755626478E-2</c:v>
                </c:pt>
                <c:pt idx="51">
                  <c:v>5.1329305840875354E-2</c:v>
                </c:pt>
                <c:pt idx="52">
                  <c:v>5.131903997970718E-2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E-4994-91F1-7AABE2634326}"/>
            </c:ext>
          </c:extLst>
        </c:ser>
        <c:ser>
          <c:idx val="1"/>
          <c:order val="1"/>
          <c:tx>
            <c:strRef>
              <c:f>'GK Cash Flow 2024'!$X$1</c:f>
              <c:strCache>
                <c:ptCount val="1"/>
                <c:pt idx="0">
                  <c:v>Guyton Klinger Adjustment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'GK Cash Flow 2024'!$A$2:$A$54</c:f>
              <c:numCache>
                <c:formatCode>m/d/yyyy</c:formatCode>
                <c:ptCount val="53"/>
                <c:pt idx="0">
                  <c:v>45292</c:v>
                </c:pt>
                <c:pt idx="1">
                  <c:v>45299</c:v>
                </c:pt>
                <c:pt idx="2">
                  <c:v>45306</c:v>
                </c:pt>
                <c:pt idx="3">
                  <c:v>45313</c:v>
                </c:pt>
                <c:pt idx="4">
                  <c:v>45320</c:v>
                </c:pt>
                <c:pt idx="5">
                  <c:v>45327</c:v>
                </c:pt>
                <c:pt idx="6">
                  <c:v>45334</c:v>
                </c:pt>
                <c:pt idx="7">
                  <c:v>45341</c:v>
                </c:pt>
                <c:pt idx="8">
                  <c:v>45348</c:v>
                </c:pt>
                <c:pt idx="9">
                  <c:v>45355</c:v>
                </c:pt>
                <c:pt idx="10">
                  <c:v>45362</c:v>
                </c:pt>
                <c:pt idx="11">
                  <c:v>45369</c:v>
                </c:pt>
                <c:pt idx="12">
                  <c:v>45376</c:v>
                </c:pt>
                <c:pt idx="13">
                  <c:v>45383</c:v>
                </c:pt>
                <c:pt idx="14">
                  <c:v>45390</c:v>
                </c:pt>
                <c:pt idx="15">
                  <c:v>45397</c:v>
                </c:pt>
                <c:pt idx="16">
                  <c:v>45404</c:v>
                </c:pt>
                <c:pt idx="17">
                  <c:v>45411</c:v>
                </c:pt>
                <c:pt idx="18">
                  <c:v>45418</c:v>
                </c:pt>
                <c:pt idx="19">
                  <c:v>45425</c:v>
                </c:pt>
                <c:pt idx="20">
                  <c:v>45432</c:v>
                </c:pt>
                <c:pt idx="21">
                  <c:v>45439</c:v>
                </c:pt>
                <c:pt idx="22">
                  <c:v>45446</c:v>
                </c:pt>
                <c:pt idx="23">
                  <c:v>45453</c:v>
                </c:pt>
                <c:pt idx="24">
                  <c:v>45460</c:v>
                </c:pt>
                <c:pt idx="25">
                  <c:v>45467</c:v>
                </c:pt>
                <c:pt idx="26">
                  <c:v>45474</c:v>
                </c:pt>
                <c:pt idx="27">
                  <c:v>45481</c:v>
                </c:pt>
                <c:pt idx="28">
                  <c:v>45488</c:v>
                </c:pt>
                <c:pt idx="29">
                  <c:v>45495</c:v>
                </c:pt>
                <c:pt idx="30">
                  <c:v>45502</c:v>
                </c:pt>
                <c:pt idx="31">
                  <c:v>45509</c:v>
                </c:pt>
                <c:pt idx="32">
                  <c:v>45516</c:v>
                </c:pt>
                <c:pt idx="33">
                  <c:v>45523</c:v>
                </c:pt>
                <c:pt idx="34">
                  <c:v>45530</c:v>
                </c:pt>
                <c:pt idx="35">
                  <c:v>45537</c:v>
                </c:pt>
                <c:pt idx="36">
                  <c:v>45544</c:v>
                </c:pt>
                <c:pt idx="37">
                  <c:v>45551</c:v>
                </c:pt>
                <c:pt idx="38">
                  <c:v>45558</c:v>
                </c:pt>
                <c:pt idx="39">
                  <c:v>45565</c:v>
                </c:pt>
                <c:pt idx="40">
                  <c:v>45572</c:v>
                </c:pt>
                <c:pt idx="41">
                  <c:v>45579</c:v>
                </c:pt>
                <c:pt idx="42">
                  <c:v>45586</c:v>
                </c:pt>
                <c:pt idx="43">
                  <c:v>45593</c:v>
                </c:pt>
                <c:pt idx="44">
                  <c:v>45600</c:v>
                </c:pt>
                <c:pt idx="45">
                  <c:v>45607</c:v>
                </c:pt>
                <c:pt idx="46">
                  <c:v>45614</c:v>
                </c:pt>
                <c:pt idx="47">
                  <c:v>45621</c:v>
                </c:pt>
                <c:pt idx="48">
                  <c:v>45628</c:v>
                </c:pt>
                <c:pt idx="49">
                  <c:v>45635</c:v>
                </c:pt>
                <c:pt idx="50">
                  <c:v>45642</c:v>
                </c:pt>
                <c:pt idx="51">
                  <c:v>45649</c:v>
                </c:pt>
                <c:pt idx="52">
                  <c:v>45656</c:v>
                </c:pt>
              </c:numCache>
            </c:numRef>
          </c:cat>
          <c:val>
            <c:numRef>
              <c:f>'GK Cash Flow 2024'!$X$2:$X$54</c:f>
              <c:numCache>
                <c:formatCode>0.000%</c:formatCode>
                <c:ptCount val="53"/>
                <c:pt idx="0">
                  <c:v>0.05</c:v>
                </c:pt>
                <c:pt idx="1">
                  <c:v>4.9987500000000004E-2</c:v>
                </c:pt>
                <c:pt idx="2">
                  <c:v>4.9975003125000007E-2</c:v>
                </c:pt>
                <c:pt idx="3">
                  <c:v>4.9962509374218755E-2</c:v>
                </c:pt>
                <c:pt idx="4">
                  <c:v>4.9998196880914621E-2</c:v>
                </c:pt>
                <c:pt idx="5">
                  <c:v>5.0033909878686701E-2</c:v>
                </c:pt>
                <c:pt idx="6">
                  <c:v>5.0069648385742904E-2</c:v>
                </c:pt>
                <c:pt idx="7">
                  <c:v>5.0105412420304148E-2</c:v>
                </c:pt>
                <c:pt idx="8">
                  <c:v>5.014120200060436E-2</c:v>
                </c:pt>
                <c:pt idx="9">
                  <c:v>5.0177017144890507E-2</c:v>
                </c:pt>
                <c:pt idx="10">
                  <c:v>5.0212857871422566E-2</c:v>
                </c:pt>
                <c:pt idx="11">
                  <c:v>5.0273113300868276E-2</c:v>
                </c:pt>
                <c:pt idx="12">
                  <c:v>5.0333441036829324E-2</c:v>
                </c:pt>
                <c:pt idx="13">
                  <c:v>5.0393841166073525E-2</c:v>
                </c:pt>
                <c:pt idx="14">
                  <c:v>5.0454313775472819E-2</c:v>
                </c:pt>
                <c:pt idx="15">
                  <c:v>5.0514858952003389E-2</c:v>
                </c:pt>
                <c:pt idx="16">
                  <c:v>5.05754767827458E-2</c:v>
                </c:pt>
                <c:pt idx="17">
                  <c:v>5.0636167354885096E-2</c:v>
                </c:pt>
                <c:pt idx="18">
                  <c:v>5.069693075571096E-2</c:v>
                </c:pt>
                <c:pt idx="19">
                  <c:v>5.0757767072617817E-2</c:v>
                </c:pt>
                <c:pt idx="20">
                  <c:v>5.0798373286275907E-2</c:v>
                </c:pt>
                <c:pt idx="21">
                  <c:v>5.0839011984904925E-2</c:v>
                </c:pt>
                <c:pt idx="22">
                  <c:v>5.0879683194492847E-2</c:v>
                </c:pt>
                <c:pt idx="23">
                  <c:v>5.0920386941048439E-2</c:v>
                </c:pt>
                <c:pt idx="24">
                  <c:v>5.0940755095824852E-2</c:v>
                </c:pt>
                <c:pt idx="25">
                  <c:v>5.096113139786318E-2</c:v>
                </c:pt>
                <c:pt idx="26">
                  <c:v>5.0981515850422321E-2</c:v>
                </c:pt>
                <c:pt idx="27">
                  <c:v>5.1001908456762488E-2</c:v>
                </c:pt>
                <c:pt idx="28">
                  <c:v>5.1022309220145189E-2</c:v>
                </c:pt>
                <c:pt idx="29">
                  <c:v>5.1042718143833245E-2</c:v>
                </c:pt>
                <c:pt idx="30">
                  <c:v>5.1063135231090774E-2</c:v>
                </c:pt>
                <c:pt idx="31">
                  <c:v>5.1083560485183206E-2</c:v>
                </c:pt>
                <c:pt idx="32">
                  <c:v>5.1103993909377275E-2</c:v>
                </c:pt>
                <c:pt idx="33">
                  <c:v>5.1114214708159147E-2</c:v>
                </c:pt>
                <c:pt idx="34">
                  <c:v>5.1124437551100778E-2</c:v>
                </c:pt>
                <c:pt idx="35">
                  <c:v>5.1134662438610999E-2</c:v>
                </c:pt>
                <c:pt idx="36">
                  <c:v>5.114488937109872E-2</c:v>
                </c:pt>
                <c:pt idx="37">
                  <c:v>5.115511834897294E-2</c:v>
                </c:pt>
                <c:pt idx="38">
                  <c:v>5.1165349372642735E-2</c:v>
                </c:pt>
                <c:pt idx="39">
                  <c:v>5.1185815512391791E-2</c:v>
                </c:pt>
                <c:pt idx="40">
                  <c:v>5.1206289838596743E-2</c:v>
                </c:pt>
                <c:pt idx="41">
                  <c:v>5.1226772354532178E-2</c:v>
                </c:pt>
                <c:pt idx="42">
                  <c:v>5.1247263063473991E-2</c:v>
                </c:pt>
                <c:pt idx="43">
                  <c:v>5.126776196869938E-2</c:v>
                </c:pt>
                <c:pt idx="44">
                  <c:v>5.128826907348686E-2</c:v>
                </c:pt>
                <c:pt idx="45">
                  <c:v>5.1308784381116253E-2</c:v>
                </c:pt>
                <c:pt idx="46">
                  <c:v>5.1319046137992472E-2</c:v>
                </c:pt>
                <c:pt idx="47">
                  <c:v>5.132930994722007E-2</c:v>
                </c:pt>
                <c:pt idx="48">
                  <c:v>5.133957580920951E-2</c:v>
                </c:pt>
                <c:pt idx="49">
                  <c:v>5.1349843724371354E-2</c:v>
                </c:pt>
                <c:pt idx="50">
                  <c:v>5.1339573755626478E-2</c:v>
                </c:pt>
                <c:pt idx="51">
                  <c:v>5.1329305840875354E-2</c:v>
                </c:pt>
                <c:pt idx="52">
                  <c:v>5.131903997970718E-2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E-4994-91F1-7AABE263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012416"/>
        <c:axId val="1648012896"/>
      </c:lineChart>
      <c:dateAx>
        <c:axId val="1648012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12896"/>
        <c:crosses val="autoZero"/>
        <c:auto val="1"/>
        <c:lblOffset val="100"/>
        <c:baseTimeUnit val="days"/>
      </c:dateAx>
      <c:valAx>
        <c:axId val="1648012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Asset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'GK Cash Flow 2025'!$C$1</c:f>
              <c:strCache>
                <c:ptCount val="1"/>
                <c:pt idx="0">
                  <c:v>Taxable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'GK Cash Flow 2025'!$A$2:$A$54</c15:sqref>
                  </c15:fullRef>
                </c:ext>
              </c:extLst>
              <c:f>'GK Cash Flow 2025'!$A$2:$A$54</c:f>
              <c:numCache>
                <c:formatCode>m/d/yyyy</c:formatCode>
                <c:ptCount val="53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  <c:pt idx="30">
                  <c:v>45506</c:v>
                </c:pt>
                <c:pt idx="31">
                  <c:v>45513</c:v>
                </c:pt>
                <c:pt idx="32">
                  <c:v>45520</c:v>
                </c:pt>
                <c:pt idx="33">
                  <c:v>45527</c:v>
                </c:pt>
                <c:pt idx="34">
                  <c:v>45534</c:v>
                </c:pt>
                <c:pt idx="35">
                  <c:v>45541</c:v>
                </c:pt>
                <c:pt idx="36">
                  <c:v>45548</c:v>
                </c:pt>
                <c:pt idx="37">
                  <c:v>45555</c:v>
                </c:pt>
                <c:pt idx="38">
                  <c:v>45562</c:v>
                </c:pt>
                <c:pt idx="39">
                  <c:v>45569</c:v>
                </c:pt>
                <c:pt idx="40">
                  <c:v>45576</c:v>
                </c:pt>
                <c:pt idx="41">
                  <c:v>45583</c:v>
                </c:pt>
                <c:pt idx="42">
                  <c:v>45590</c:v>
                </c:pt>
                <c:pt idx="43">
                  <c:v>45597</c:v>
                </c:pt>
                <c:pt idx="44">
                  <c:v>45604</c:v>
                </c:pt>
                <c:pt idx="45">
                  <c:v>45611</c:v>
                </c:pt>
                <c:pt idx="46">
                  <c:v>45618</c:v>
                </c:pt>
                <c:pt idx="47">
                  <c:v>45625</c:v>
                </c:pt>
                <c:pt idx="48">
                  <c:v>45632</c:v>
                </c:pt>
                <c:pt idx="49">
                  <c:v>45639</c:v>
                </c:pt>
                <c:pt idx="50">
                  <c:v>45646</c:v>
                </c:pt>
                <c:pt idx="51">
                  <c:v>45653</c:v>
                </c:pt>
                <c:pt idx="52">
                  <c:v>45660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'GK Cash Flow 2025'!$C$2:$C$63</c15:sqref>
                  </c15:fullRef>
                </c:ext>
              </c:extLst>
              <c:f>'GK Cash Flow 2025'!$C$2:$C$54</c:f>
              <c:numCache>
                <c:formatCode>0.000%</c:formatCode>
                <c:ptCount val="53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A-4A55-95DA-94174E072BEB}"/>
            </c:ext>
          </c:extLst>
        </c:ser>
        <c:ser>
          <c:idx val="1"/>
          <c:order val="1"/>
          <c:tx>
            <c:strRef>
              <c:f>'GK Cash Flow 2025'!$E$1</c:f>
              <c:strCache>
                <c:ptCount val="1"/>
                <c:pt idx="0">
                  <c:v>Tax Free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'GK Cash Flow 2025'!$A$2:$A$54</c15:sqref>
                  </c15:fullRef>
                </c:ext>
              </c:extLst>
              <c:f>'GK Cash Flow 2025'!$A$2:$A$54</c:f>
              <c:numCache>
                <c:formatCode>m/d/yyyy</c:formatCode>
                <c:ptCount val="53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  <c:pt idx="30">
                  <c:v>45506</c:v>
                </c:pt>
                <c:pt idx="31">
                  <c:v>45513</c:v>
                </c:pt>
                <c:pt idx="32">
                  <c:v>45520</c:v>
                </c:pt>
                <c:pt idx="33">
                  <c:v>45527</c:v>
                </c:pt>
                <c:pt idx="34">
                  <c:v>45534</c:v>
                </c:pt>
                <c:pt idx="35">
                  <c:v>45541</c:v>
                </c:pt>
                <c:pt idx="36">
                  <c:v>45548</c:v>
                </c:pt>
                <c:pt idx="37">
                  <c:v>45555</c:v>
                </c:pt>
                <c:pt idx="38">
                  <c:v>45562</c:v>
                </c:pt>
                <c:pt idx="39">
                  <c:v>45569</c:v>
                </c:pt>
                <c:pt idx="40">
                  <c:v>45576</c:v>
                </c:pt>
                <c:pt idx="41">
                  <c:v>45583</c:v>
                </c:pt>
                <c:pt idx="42">
                  <c:v>45590</c:v>
                </c:pt>
                <c:pt idx="43">
                  <c:v>45597</c:v>
                </c:pt>
                <c:pt idx="44">
                  <c:v>45604</c:v>
                </c:pt>
                <c:pt idx="45">
                  <c:v>45611</c:v>
                </c:pt>
                <c:pt idx="46">
                  <c:v>45618</c:v>
                </c:pt>
                <c:pt idx="47">
                  <c:v>45625</c:v>
                </c:pt>
                <c:pt idx="48">
                  <c:v>45632</c:v>
                </c:pt>
                <c:pt idx="49">
                  <c:v>45639</c:v>
                </c:pt>
                <c:pt idx="50">
                  <c:v>45646</c:v>
                </c:pt>
                <c:pt idx="51">
                  <c:v>45653</c:v>
                </c:pt>
                <c:pt idx="52">
                  <c:v>45660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'GK Cash Flow 2025'!$E$2:$E$63</c15:sqref>
                  </c15:fullRef>
                </c:ext>
              </c:extLst>
              <c:f>'GK Cash Flow 2025'!$E$2:$E$54</c:f>
              <c:numCache>
                <c:formatCode>0.000%</c:formatCode>
                <c:ptCount val="53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A-4A55-95DA-94174E072BEB}"/>
            </c:ext>
          </c:extLst>
        </c:ser>
        <c:ser>
          <c:idx val="2"/>
          <c:order val="2"/>
          <c:tx>
            <c:strRef>
              <c:f>'GK Cash Flow 2025'!$G$1</c:f>
              <c:strCache>
                <c:ptCount val="1"/>
                <c:pt idx="0">
                  <c:v>Tax Deferred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'GK Cash Flow 2025'!$A$2:$A$54</c15:sqref>
                  </c15:fullRef>
                </c:ext>
              </c:extLst>
              <c:f>'GK Cash Flow 2025'!$A$2:$A$54</c:f>
              <c:numCache>
                <c:formatCode>m/d/yyyy</c:formatCode>
                <c:ptCount val="53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  <c:pt idx="30">
                  <c:v>45506</c:v>
                </c:pt>
                <c:pt idx="31">
                  <c:v>45513</c:v>
                </c:pt>
                <c:pt idx="32">
                  <c:v>45520</c:v>
                </c:pt>
                <c:pt idx="33">
                  <c:v>45527</c:v>
                </c:pt>
                <c:pt idx="34">
                  <c:v>45534</c:v>
                </c:pt>
                <c:pt idx="35">
                  <c:v>45541</c:v>
                </c:pt>
                <c:pt idx="36">
                  <c:v>45548</c:v>
                </c:pt>
                <c:pt idx="37">
                  <c:v>45555</c:v>
                </c:pt>
                <c:pt idx="38">
                  <c:v>45562</c:v>
                </c:pt>
                <c:pt idx="39">
                  <c:v>45569</c:v>
                </c:pt>
                <c:pt idx="40">
                  <c:v>45576</c:v>
                </c:pt>
                <c:pt idx="41">
                  <c:v>45583</c:v>
                </c:pt>
                <c:pt idx="42">
                  <c:v>45590</c:v>
                </c:pt>
                <c:pt idx="43">
                  <c:v>45597</c:v>
                </c:pt>
                <c:pt idx="44">
                  <c:v>45604</c:v>
                </c:pt>
                <c:pt idx="45">
                  <c:v>45611</c:v>
                </c:pt>
                <c:pt idx="46">
                  <c:v>45618</c:v>
                </c:pt>
                <c:pt idx="47">
                  <c:v>45625</c:v>
                </c:pt>
                <c:pt idx="48">
                  <c:v>45632</c:v>
                </c:pt>
                <c:pt idx="49">
                  <c:v>45639</c:v>
                </c:pt>
                <c:pt idx="50">
                  <c:v>45646</c:v>
                </c:pt>
                <c:pt idx="51">
                  <c:v>45653</c:v>
                </c:pt>
                <c:pt idx="52">
                  <c:v>45660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'GK Cash Flow 2025'!$G$2:$G$63</c15:sqref>
                  </c15:fullRef>
                </c:ext>
              </c:extLst>
              <c:f>'GK Cash Flow 2025'!$G$2:$G$54</c:f>
              <c:numCache>
                <c:formatCode>0.000%</c:formatCode>
                <c:ptCount val="53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5A-4A55-95DA-94174E072BEB}"/>
            </c:ext>
          </c:extLst>
        </c:ser>
        <c:ser>
          <c:idx val="3"/>
          <c:order val="3"/>
          <c:tx>
            <c:strRef>
              <c:f>'GK Cash Flow 2025'!$I$1</c:f>
              <c:strCache>
                <c:ptCount val="1"/>
                <c:pt idx="0">
                  <c:v>Cash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'GK Cash Flow 2025'!$A$2:$A$54</c15:sqref>
                  </c15:fullRef>
                </c:ext>
              </c:extLst>
              <c:f>'GK Cash Flow 2025'!$A$2:$A$54</c:f>
              <c:numCache>
                <c:formatCode>m/d/yyyy</c:formatCode>
                <c:ptCount val="53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  <c:pt idx="30">
                  <c:v>45506</c:v>
                </c:pt>
                <c:pt idx="31">
                  <c:v>45513</c:v>
                </c:pt>
                <c:pt idx="32">
                  <c:v>45520</c:v>
                </c:pt>
                <c:pt idx="33">
                  <c:v>45527</c:v>
                </c:pt>
                <c:pt idx="34">
                  <c:v>45534</c:v>
                </c:pt>
                <c:pt idx="35">
                  <c:v>45541</c:v>
                </c:pt>
                <c:pt idx="36">
                  <c:v>45548</c:v>
                </c:pt>
                <c:pt idx="37">
                  <c:v>45555</c:v>
                </c:pt>
                <c:pt idx="38">
                  <c:v>45562</c:v>
                </c:pt>
                <c:pt idx="39">
                  <c:v>45569</c:v>
                </c:pt>
                <c:pt idx="40">
                  <c:v>45576</c:v>
                </c:pt>
                <c:pt idx="41">
                  <c:v>45583</c:v>
                </c:pt>
                <c:pt idx="42">
                  <c:v>45590</c:v>
                </c:pt>
                <c:pt idx="43">
                  <c:v>45597</c:v>
                </c:pt>
                <c:pt idx="44">
                  <c:v>45604</c:v>
                </c:pt>
                <c:pt idx="45">
                  <c:v>45611</c:v>
                </c:pt>
                <c:pt idx="46">
                  <c:v>45618</c:v>
                </c:pt>
                <c:pt idx="47">
                  <c:v>45625</c:v>
                </c:pt>
                <c:pt idx="48">
                  <c:v>45632</c:v>
                </c:pt>
                <c:pt idx="49">
                  <c:v>45639</c:v>
                </c:pt>
                <c:pt idx="50">
                  <c:v>45646</c:v>
                </c:pt>
                <c:pt idx="51">
                  <c:v>45653</c:v>
                </c:pt>
                <c:pt idx="52">
                  <c:v>45660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'GK Cash Flow 2025'!$I$2:$I$63</c15:sqref>
                  </c15:fullRef>
                </c:ext>
              </c:extLst>
              <c:f>'GK Cash Flow 2025'!$I$2:$I$54</c:f>
              <c:numCache>
                <c:formatCode>0.000%</c:formatCode>
                <c:ptCount val="53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5A-4A55-95DA-94174E072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112896"/>
        <c:axId val="1632102816"/>
      </c:lineChart>
      <c:dateAx>
        <c:axId val="1632112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02816"/>
        <c:crosses val="autoZero"/>
        <c:auto val="1"/>
        <c:lblOffset val="100"/>
        <c:baseTimeUnit val="days"/>
      </c:dateAx>
      <c:valAx>
        <c:axId val="1632102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Withdrawn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'GK Cash Flow 2025'!$O$1</c:f>
              <c:strCache>
                <c:ptCount val="1"/>
                <c:pt idx="0">
                  <c:v>Inflated Withdrawal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'GK Cash Flow 2025'!$A$2:$A$54</c:f>
              <c:numCache>
                <c:formatCode>m/d/yyyy</c:formatCode>
                <c:ptCount val="53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  <c:pt idx="30">
                  <c:v>45506</c:v>
                </c:pt>
                <c:pt idx="31">
                  <c:v>45513</c:v>
                </c:pt>
                <c:pt idx="32">
                  <c:v>45520</c:v>
                </c:pt>
                <c:pt idx="33">
                  <c:v>45527</c:v>
                </c:pt>
                <c:pt idx="34">
                  <c:v>45534</c:v>
                </c:pt>
                <c:pt idx="35">
                  <c:v>45541</c:v>
                </c:pt>
                <c:pt idx="36">
                  <c:v>45548</c:v>
                </c:pt>
                <c:pt idx="37">
                  <c:v>45555</c:v>
                </c:pt>
                <c:pt idx="38">
                  <c:v>45562</c:v>
                </c:pt>
                <c:pt idx="39">
                  <c:v>45569</c:v>
                </c:pt>
                <c:pt idx="40">
                  <c:v>45576</c:v>
                </c:pt>
                <c:pt idx="41">
                  <c:v>45583</c:v>
                </c:pt>
                <c:pt idx="42">
                  <c:v>45590</c:v>
                </c:pt>
                <c:pt idx="43">
                  <c:v>45597</c:v>
                </c:pt>
                <c:pt idx="44">
                  <c:v>45604</c:v>
                </c:pt>
                <c:pt idx="45">
                  <c:v>45611</c:v>
                </c:pt>
                <c:pt idx="46">
                  <c:v>45618</c:v>
                </c:pt>
                <c:pt idx="47">
                  <c:v>45625</c:v>
                </c:pt>
                <c:pt idx="48">
                  <c:v>45632</c:v>
                </c:pt>
                <c:pt idx="49">
                  <c:v>45639</c:v>
                </c:pt>
                <c:pt idx="50">
                  <c:v>45646</c:v>
                </c:pt>
                <c:pt idx="51">
                  <c:v>45653</c:v>
                </c:pt>
                <c:pt idx="52">
                  <c:v>45660</c:v>
                </c:pt>
              </c:numCache>
            </c:numRef>
          </c:cat>
          <c:val>
            <c:numRef>
              <c:f>'GK Cash Flow 2025'!$O$2:$O$54</c:f>
              <c:numCache>
                <c:formatCode>0.000%</c:formatCode>
                <c:ptCount val="53"/>
                <c:pt idx="0">
                  <c:v>5.131903997970718E-2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1-4688-B22A-17DF451874B1}"/>
            </c:ext>
          </c:extLst>
        </c:ser>
        <c:ser>
          <c:idx val="1"/>
          <c:order val="1"/>
          <c:tx>
            <c:strRef>
              <c:f>'GK Cash Flow 2025'!$X$1</c:f>
              <c:strCache>
                <c:ptCount val="1"/>
                <c:pt idx="0">
                  <c:v>Guyton Klinger Adjustment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'GK Cash Flow 2025'!$A$2:$A$54</c:f>
              <c:numCache>
                <c:formatCode>m/d/yyyy</c:formatCode>
                <c:ptCount val="53"/>
                <c:pt idx="0">
                  <c:v>45296</c:v>
                </c:pt>
                <c:pt idx="1">
                  <c:v>45303</c:v>
                </c:pt>
                <c:pt idx="2">
                  <c:v>45310</c:v>
                </c:pt>
                <c:pt idx="3">
                  <c:v>45317</c:v>
                </c:pt>
                <c:pt idx="4">
                  <c:v>45324</c:v>
                </c:pt>
                <c:pt idx="5">
                  <c:v>45331</c:v>
                </c:pt>
                <c:pt idx="6">
                  <c:v>45338</c:v>
                </c:pt>
                <c:pt idx="7">
                  <c:v>45345</c:v>
                </c:pt>
                <c:pt idx="8">
                  <c:v>45352</c:v>
                </c:pt>
                <c:pt idx="9">
                  <c:v>45359</c:v>
                </c:pt>
                <c:pt idx="10">
                  <c:v>45366</c:v>
                </c:pt>
                <c:pt idx="11">
                  <c:v>45373</c:v>
                </c:pt>
                <c:pt idx="12">
                  <c:v>45380</c:v>
                </c:pt>
                <c:pt idx="13">
                  <c:v>45387</c:v>
                </c:pt>
                <c:pt idx="14">
                  <c:v>45394</c:v>
                </c:pt>
                <c:pt idx="15">
                  <c:v>45401</c:v>
                </c:pt>
                <c:pt idx="16">
                  <c:v>45408</c:v>
                </c:pt>
                <c:pt idx="17">
                  <c:v>45415</c:v>
                </c:pt>
                <c:pt idx="18">
                  <c:v>45422</c:v>
                </c:pt>
                <c:pt idx="19">
                  <c:v>45429</c:v>
                </c:pt>
                <c:pt idx="20">
                  <c:v>45436</c:v>
                </c:pt>
                <c:pt idx="21">
                  <c:v>45443</c:v>
                </c:pt>
                <c:pt idx="22">
                  <c:v>45450</c:v>
                </c:pt>
                <c:pt idx="23">
                  <c:v>45457</c:v>
                </c:pt>
                <c:pt idx="24">
                  <c:v>45464</c:v>
                </c:pt>
                <c:pt idx="25">
                  <c:v>45471</c:v>
                </c:pt>
                <c:pt idx="26">
                  <c:v>45478</c:v>
                </c:pt>
                <c:pt idx="27">
                  <c:v>45485</c:v>
                </c:pt>
                <c:pt idx="28">
                  <c:v>45492</c:v>
                </c:pt>
                <c:pt idx="29">
                  <c:v>45499</c:v>
                </c:pt>
                <c:pt idx="30">
                  <c:v>45506</c:v>
                </c:pt>
                <c:pt idx="31">
                  <c:v>45513</c:v>
                </c:pt>
                <c:pt idx="32">
                  <c:v>45520</c:v>
                </c:pt>
                <c:pt idx="33">
                  <c:v>45527</c:v>
                </c:pt>
                <c:pt idx="34">
                  <c:v>45534</c:v>
                </c:pt>
                <c:pt idx="35">
                  <c:v>45541</c:v>
                </c:pt>
                <c:pt idx="36">
                  <c:v>45548</c:v>
                </c:pt>
                <c:pt idx="37">
                  <c:v>45555</c:v>
                </c:pt>
                <c:pt idx="38">
                  <c:v>45562</c:v>
                </c:pt>
                <c:pt idx="39">
                  <c:v>45569</c:v>
                </c:pt>
                <c:pt idx="40">
                  <c:v>45576</c:v>
                </c:pt>
                <c:pt idx="41">
                  <c:v>45583</c:v>
                </c:pt>
                <c:pt idx="42">
                  <c:v>45590</c:v>
                </c:pt>
                <c:pt idx="43">
                  <c:v>45597</c:v>
                </c:pt>
                <c:pt idx="44">
                  <c:v>45604</c:v>
                </c:pt>
                <c:pt idx="45">
                  <c:v>45611</c:v>
                </c:pt>
                <c:pt idx="46">
                  <c:v>45618</c:v>
                </c:pt>
                <c:pt idx="47">
                  <c:v>45625</c:v>
                </c:pt>
                <c:pt idx="48">
                  <c:v>45632</c:v>
                </c:pt>
                <c:pt idx="49">
                  <c:v>45639</c:v>
                </c:pt>
                <c:pt idx="50">
                  <c:v>45646</c:v>
                </c:pt>
                <c:pt idx="51">
                  <c:v>45653</c:v>
                </c:pt>
                <c:pt idx="52">
                  <c:v>45660</c:v>
                </c:pt>
              </c:numCache>
            </c:numRef>
          </c:cat>
          <c:val>
            <c:numRef>
              <c:f>'GK Cash Flow 2025'!$X$2:$X$54</c:f>
              <c:numCache>
                <c:formatCode>0.000%</c:formatCode>
                <c:ptCount val="53"/>
                <c:pt idx="0">
                  <c:v>5.131903997970718E-2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1-4688-B22A-17DF45187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012416"/>
        <c:axId val="1648012896"/>
      </c:lineChart>
      <c:dateAx>
        <c:axId val="1648012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12896"/>
        <c:crosses val="autoZero"/>
        <c:auto val="1"/>
        <c:lblOffset val="100"/>
        <c:baseTimeUnit val="days"/>
      </c:dateAx>
      <c:valAx>
        <c:axId val="1648012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0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62</xdr:row>
      <xdr:rowOff>228599</xdr:rowOff>
    </xdr:from>
    <xdr:to>
      <xdr:col>9</xdr:col>
      <xdr:colOff>1257300</xdr:colOff>
      <xdr:row>87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F708C-B1A1-40D4-AC4D-3ABAF3D14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1100136</xdr:colOff>
      <xdr:row>62</xdr:row>
      <xdr:rowOff>223837</xdr:rowOff>
    </xdr:from>
    <xdr:to>
      <xdr:col>22</xdr:col>
      <xdr:colOff>723900</xdr:colOff>
      <xdr:row>87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63233-8C7C-43E9-B345-0A7B923A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89</xdr:row>
      <xdr:rowOff>0</xdr:rowOff>
    </xdr:from>
    <xdr:to>
      <xdr:col>7</xdr:col>
      <xdr:colOff>696288</xdr:colOff>
      <xdr:row>115</xdr:row>
      <xdr:rowOff>105550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ABA1D8-1B79-41A8-A959-4309B0A6B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21602700"/>
          <a:ext cx="6897063" cy="55538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15</xdr:col>
      <xdr:colOff>949664</xdr:colOff>
      <xdr:row>115</xdr:row>
      <xdr:rowOff>134129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CB3CD7-FB8A-4F32-8F2E-229E387A8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53500" y="21602700"/>
          <a:ext cx="6978989" cy="558242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89</xdr:row>
      <xdr:rowOff>0</xdr:rowOff>
    </xdr:from>
    <xdr:to>
      <xdr:col>26</xdr:col>
      <xdr:colOff>972692</xdr:colOff>
      <xdr:row>115</xdr:row>
      <xdr:rowOff>67445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01B83BC-799F-4F6C-9873-64B4DA534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59375" y="21602700"/>
          <a:ext cx="8183117" cy="5515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62</xdr:row>
      <xdr:rowOff>228599</xdr:rowOff>
    </xdr:from>
    <xdr:to>
      <xdr:col>9</xdr:col>
      <xdr:colOff>1257300</xdr:colOff>
      <xdr:row>87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8FCE-B3DA-45FC-8EEC-D8E9536D5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1100136</xdr:colOff>
      <xdr:row>62</xdr:row>
      <xdr:rowOff>223837</xdr:rowOff>
    </xdr:from>
    <xdr:to>
      <xdr:col>22</xdr:col>
      <xdr:colOff>723900</xdr:colOff>
      <xdr:row>87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81994-0857-4519-A142-5AFB24D43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89</xdr:row>
      <xdr:rowOff>0</xdr:rowOff>
    </xdr:from>
    <xdr:to>
      <xdr:col>7</xdr:col>
      <xdr:colOff>686761</xdr:colOff>
      <xdr:row>120</xdr:row>
      <xdr:rowOff>58065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A7CE54-5740-C4B3-DC43-0A4A0591C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21602700"/>
          <a:ext cx="6887536" cy="65541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89</xdr:row>
      <xdr:rowOff>0</xdr:rowOff>
    </xdr:from>
    <xdr:to>
      <xdr:col>15</xdr:col>
      <xdr:colOff>905843</xdr:colOff>
      <xdr:row>119</xdr:row>
      <xdr:rowOff>115193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900452-115F-F6C5-1C2D-8C7883403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0" y="21602700"/>
          <a:ext cx="6935168" cy="640169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89</xdr:row>
      <xdr:rowOff>0</xdr:rowOff>
    </xdr:from>
    <xdr:to>
      <xdr:col>25</xdr:col>
      <xdr:colOff>734389</xdr:colOff>
      <xdr:row>119</xdr:row>
      <xdr:rowOff>48509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F122F7-3F80-824B-AA83-71347F575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5" y="21602700"/>
          <a:ext cx="6906589" cy="63350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ve Arnold" id="{7DBE61F6-1BA5-4407-8B6E-65499799D8BA}" userId="2dde8b3d8b4a230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12-16T02:32:15.23" personId="{7DBE61F6-1BA5-4407-8B6E-65499799D8BA}" id="{2C39A97E-4F0C-496C-B858-0CE048379A0E}">
    <text>Initial Start date of major period, normally one year.</text>
  </threadedComment>
  <threadedComment ref="B2" dT="2022-12-16T02:34:08.28" personId="{7DBE61F6-1BA5-4407-8B6E-65499799D8BA}" id="{F94AAFD5-8D86-49F8-9DF5-C68FFE3AE3B6}">
    <text>Balance of all taxable assets for each sub period.</text>
  </threadedComment>
  <threadedComment ref="D2" dT="2022-12-16T02:35:11.17" personId="{7DBE61F6-1BA5-4407-8B6E-65499799D8BA}" id="{39ACF528-8818-407C-A126-8CB8980D89B4}">
    <text>Balance of all tax free assets for each sub period.</text>
  </threadedComment>
  <threadedComment ref="F2" dT="2022-12-16T02:35:53.47" personId="{7DBE61F6-1BA5-4407-8B6E-65499799D8BA}" id="{72D9163F-B01A-41ED-BCA6-12A34D57B7D2}">
    <text>Balance of all tax deferred assets for each sub period.</text>
  </threadedComment>
  <threadedComment ref="H2" dT="2022-12-16T02:37:04.90" personId="{7DBE61F6-1BA5-4407-8B6E-65499799D8BA}" id="{A27AD975-DB9B-41B9-87DD-F044ABF08DAB}">
    <text>Balance of all cash assets for each sub period.</text>
  </threadedComment>
  <threadedComment ref="M2" dT="2022-12-16T02:37:46.55" personId="{7DBE61F6-1BA5-4407-8B6E-65499799D8BA}" id="{EF74C609-06F1-4F0B-A5B6-C6E89185264A}">
    <text>Number of sub periods to be calculated.</text>
  </threadedComment>
  <threadedComment ref="N2" dT="2022-12-16T02:43:39.46" personId="{7DBE61F6-1BA5-4407-8B6E-65499799D8BA}" id="{148A4BB0-ACDF-4BC9-A9F3-48E528EE89C6}">
    <text>CPI-U for sub period. I pull these numbers from here: https://www.bls.gov/cpi/latest-numbers.htm. I use CPI-U, US CITY AVERAGE, ALL ITEMS NSA.</text>
  </threadedComment>
  <threadedComment ref="O2" dT="2022-12-16T02:47:23.42" personId="{7DBE61F6-1BA5-4407-8B6E-65499799D8BA}" id="{94C74070-66E0-4F92-A2F9-2496C9EEC4D7}">
    <text>Initial withdrawal rate. Using the GK guardrails you may use a higher withdrawal rate as it will correct up or down between the limits you set.</text>
  </threadedComment>
  <threadedComment ref="R2" dT="2022-12-16T02:48:20.70" personId="{7DBE61F6-1BA5-4407-8B6E-65499799D8BA}" id="{CEAD82EC-FA8C-4C84-B6B9-469CB7664A09}">
    <text>Upper limit guardrail.</text>
  </threadedComment>
  <threadedComment ref="T2" dT="2022-12-16T02:48:46.62" personId="{7DBE61F6-1BA5-4407-8B6E-65499799D8BA}" id="{B0C51C47-B4FC-4709-A973-090FCB19FD68}">
    <text>Lower limit guardrail.</text>
  </threadedComment>
  <threadedComment ref="V2" dT="2022-12-16T02:50:06.13" personId="{7DBE61F6-1BA5-4407-8B6E-65499799D8BA}" id="{84AE9E6D-6E69-407F-B39C-7DC4F3A3992A}">
    <text>GK pay raise if paycheck is below lower limit.</text>
  </threadedComment>
  <threadedComment ref="W2" dT="2022-12-16T02:50:52.67" personId="{7DBE61F6-1BA5-4407-8B6E-65499799D8BA}" id="{135FF3A7-8902-4C5F-8C45-467B16750718}">
    <text>GK cut if paycheck is greater than upper limit.</text>
  </threadedComment>
  <threadedComment ref="AC2" dT="2022-12-16T03:00:10.17" personId="{7DBE61F6-1BA5-4407-8B6E-65499799D8BA}" id="{6113016D-DA80-4C15-A846-81EE562A2660}">
    <text>This is your annual pension amount divided by number of annual periods considered.</text>
  </threadedComment>
  <threadedComment ref="AE2" dT="2022-12-16T03:01:43.29" personId="{7DBE61F6-1BA5-4407-8B6E-65499799D8BA}" id="{F716EE40-355D-4579-859E-8F20C823F2F6}">
    <text>This is your annual social security benefit amount divided by number of annual periods considered.</text>
  </threadedComment>
  <threadedComment ref="AH2" dT="2022-12-16T03:02:55.84" personId="{7DBE61F6-1BA5-4407-8B6E-65499799D8BA}" id="{11E9B097-9A8D-4DA7-8C4C-046DBABC636F}">
    <text>This is your ROTH conversion amount for this period.</text>
  </threadedComment>
  <threadedComment ref="AJ2" dT="2022-12-16T03:03:49.75" personId="{7DBE61F6-1BA5-4407-8B6E-65499799D8BA}" id="{582BC39C-E4BB-49CE-8F15-B843EE5E429D}">
    <text>Any other income each period.</text>
  </threadedComment>
  <threadedComment ref="AO2" dT="2023-02-23T03:28:04.13" personId="{7DBE61F6-1BA5-4407-8B6E-65499799D8BA}" id="{60516CF8-9969-4BFA-815F-FFCD6E76ACD6}">
    <text>Cash Flow minus taxes report in Quicken (Less Federal, State and Local Taxes only)</text>
  </threadedComment>
  <threadedComment ref="AQ2" dT="2022-12-16T02:55:08.45" personId="{7DBE61F6-1BA5-4407-8B6E-65499799D8BA}" id="{9D3D516B-BF7D-4085-9A50-40495D3E7E21}">
    <text>Percent of pay to be reinvested. In my case I reinvest in my taxable as it is hyper tax efficient using Indexed ETFs and Wealthfront's parametric rebalancing and tax loss harvesting.</text>
  </threadedComment>
  <threadedComment ref="AT2" dT="2022-12-16T02:56:32.86" personId="{7DBE61F6-1BA5-4407-8B6E-65499799D8BA}" id="{F97ABFEC-197F-4662-829B-A9FAC20612C9}">
    <text>Cash saved to be pulled for spending when markets are performing poorly.</text>
  </threadedComment>
  <threadedComment ref="AZ2" dT="2022-12-16T03:07:52.02" personId="{7DBE61F6-1BA5-4407-8B6E-65499799D8BA}" id="{A66E8DB7-2A7E-483B-97E4-52A310E7F71B}">
    <text>Federal Tax bracket to fill up.</text>
  </threadedComment>
  <threadedComment ref="A40" dT="2023-09-27T15:52:11.64" personId="{7DBE61F6-1BA5-4407-8B6E-65499799D8BA}" id="{AA84F825-48D9-4A0A-BEE6-22B825416894}">
    <text>9/27/2024</text>
  </threadedComment>
  <threadedComment ref="AW55" dT="2023-03-06T00:50:07.50" personId="{7DBE61F6-1BA5-4407-8B6E-65499799D8BA}" id="{8ADD7923-87ED-4F95-B124-F3E8F97E1557}">
    <text>Estimated total tax deductions. I normally use the last years as a starting point.</text>
  </threadedComment>
  <threadedComment ref="L58" dT="2023-05-27T14:44:23.71" personId="{7DBE61F6-1BA5-4407-8B6E-65499799D8BA}" id="{95ECFFA5-8047-4B92-89AA-45A72292AD82}">
    <text>Normalization target.</text>
  </threadedComment>
  <threadedComment ref="L60" dT="2023-05-27T14:46:20.40" personId="{7DBE61F6-1BA5-4407-8B6E-65499799D8BA}" id="{8857AD4F-F964-4B2B-8C22-D3E85E634983}">
    <text>Copy calculated factor and paste value to apply to all fixed entry amounts.</text>
  </threadedComment>
  <threadedComment ref="AC64" dT="2025-01-05T15:15:53.13" personId="{7DBE61F6-1BA5-4407-8B6E-65499799D8BA}" id="{1F7065F7-DC4F-4838-A5CF-F680BABC5B7E}">
    <text>Lump Sum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2-12-16T02:32:15.23" personId="{7DBE61F6-1BA5-4407-8B6E-65499799D8BA}" id="{74277917-27D5-4174-843E-068A13513872}">
    <text>Initial Start date of major period, normally one year.</text>
  </threadedComment>
  <threadedComment ref="B2" dT="2022-12-16T02:34:08.28" personId="{7DBE61F6-1BA5-4407-8B6E-65499799D8BA}" id="{AB2239B2-4F2F-4822-86A1-48C0AC8FB86D}">
    <text>Balance of all taxable assets for each sub period.</text>
  </threadedComment>
  <threadedComment ref="D2" dT="2022-12-16T02:35:11.17" personId="{7DBE61F6-1BA5-4407-8B6E-65499799D8BA}" id="{A6AA39C3-CD75-4C91-B1AE-100B4A7ADC98}">
    <text>Balance of all tax free assets for each sub period.</text>
  </threadedComment>
  <threadedComment ref="F2" dT="2022-12-16T02:35:53.47" personId="{7DBE61F6-1BA5-4407-8B6E-65499799D8BA}" id="{01146590-1AEA-4E64-8861-16535BA30DE6}">
    <text>Balance of all tax deferred assets for each sub period.</text>
  </threadedComment>
  <threadedComment ref="H2" dT="2022-12-16T02:37:04.90" personId="{7DBE61F6-1BA5-4407-8B6E-65499799D8BA}" id="{E19EA085-1A5C-4FC3-B925-661525B63D90}">
    <text>Balance of all cash assets for each sub period.</text>
  </threadedComment>
  <threadedComment ref="M2" dT="2022-12-16T02:37:46.55" personId="{7DBE61F6-1BA5-4407-8B6E-65499799D8BA}" id="{B7310141-DD59-4604-9BE1-546685EB58C8}">
    <text>Number of sub periods to be calculated.</text>
  </threadedComment>
  <threadedComment ref="N2" dT="2022-12-16T02:43:39.46" personId="{7DBE61F6-1BA5-4407-8B6E-65499799D8BA}" id="{626FF2FC-A3AC-42CC-AF2B-3BF78639256E}">
    <text>CPI-U for sub period. I pull these numbers from here: https://www.bls.gov/cpi/latest-numbers.htm. I use CPI-U, US CITY AVERAGE, ALL ITEMS NSA.</text>
  </threadedComment>
  <threadedComment ref="O2" dT="2022-12-16T02:47:23.42" personId="{7DBE61F6-1BA5-4407-8B6E-65499799D8BA}" id="{93AEA1A0-B6D9-45EF-91D0-75A49093CDDA}">
    <text>Initial withdrawal rate. Using the GK guardrails you may use a higher withdrawal rate as it will correct up or down between the limits you set.
I carry forward the inflated rate from the end of the last year.</text>
  </threadedComment>
  <threadedComment ref="R2" dT="2022-12-16T02:48:20.70" personId="{7DBE61F6-1BA5-4407-8B6E-65499799D8BA}" id="{65B89D0B-2F92-44D7-933D-05828BFE959A}">
    <text>Upper limit guardrail.</text>
  </threadedComment>
  <threadedComment ref="T2" dT="2022-12-16T02:48:46.62" personId="{7DBE61F6-1BA5-4407-8B6E-65499799D8BA}" id="{1759DA1D-6716-41F1-BD99-72D0722671D4}">
    <text>Lower limit guardrail.</text>
  </threadedComment>
  <threadedComment ref="V2" dT="2022-12-16T02:50:06.13" personId="{7DBE61F6-1BA5-4407-8B6E-65499799D8BA}" id="{D6D61386-B309-4F8A-866C-80E33823B299}">
    <text>GK pay raise if paycheck is below lower limit.</text>
  </threadedComment>
  <threadedComment ref="W2" dT="2022-12-16T02:50:52.67" personId="{7DBE61F6-1BA5-4407-8B6E-65499799D8BA}" id="{7D8A3887-1AE9-46EC-8513-3370CF94F39D}">
    <text>GK cut if paycheck is greater than upper limit.</text>
  </threadedComment>
  <threadedComment ref="AC2" dT="2022-12-16T03:00:10.17" personId="{7DBE61F6-1BA5-4407-8B6E-65499799D8BA}" id="{194962E0-389F-4F99-888B-1D04C1289A09}">
    <text>This is your annual pension amount divided by number of annual periods considered.</text>
  </threadedComment>
  <threadedComment ref="AE2" dT="2022-12-16T03:01:43.29" personId="{7DBE61F6-1BA5-4407-8B6E-65499799D8BA}" id="{E03B3C0D-4918-473A-8E85-A7E94E24E508}">
    <text>This is your annual social security benefit amount divided by number of annual periods considered.</text>
  </threadedComment>
  <threadedComment ref="AH2" dT="2022-12-16T03:02:55.84" personId="{7DBE61F6-1BA5-4407-8B6E-65499799D8BA}" id="{1392407A-A781-45E4-919D-B6E156C75C22}">
    <text>This is your ROTH conversion amount for this period.</text>
  </threadedComment>
  <threadedComment ref="AJ2" dT="2022-12-16T03:03:49.75" personId="{7DBE61F6-1BA5-4407-8B6E-65499799D8BA}" id="{8A9F74DE-C66C-4898-BC9B-ED3CC7740540}">
    <text>Any other income each period.</text>
  </threadedComment>
  <threadedComment ref="AO2" dT="2023-02-23T03:28:04.13" personId="{7DBE61F6-1BA5-4407-8B6E-65499799D8BA}" id="{F3234B69-7F0E-4194-9B9F-36F00F5E830F}">
    <text>Cash Flow minus taxes report in Quicken (Less Federal, State and Local Taxes only)</text>
  </threadedComment>
  <threadedComment ref="AQ2" dT="2022-12-16T02:55:08.45" personId="{7DBE61F6-1BA5-4407-8B6E-65499799D8BA}" id="{9C7BA716-C59B-4948-B286-A20A3FDE8F2C}">
    <text>Percent of pay to be reinvested. In my case I reinvest in my taxable as it is hyper tax efficient using Indexed ETFs and Wealthfront's parametric rebalancing and tax loss harvesting.</text>
  </threadedComment>
  <threadedComment ref="AT2" dT="2022-12-16T02:56:32.86" personId="{7DBE61F6-1BA5-4407-8B6E-65499799D8BA}" id="{CB37BA3E-C138-4CC3-BC6C-A976AFA00C67}">
    <text>Cash saved to be pulled for spending when markets are performing poorly.</text>
  </threadedComment>
  <threadedComment ref="AZ2" dT="2022-12-16T03:07:52.02" personId="{7DBE61F6-1BA5-4407-8B6E-65499799D8BA}" id="{10369F94-418F-40C3-9CB8-FDEAA6434A80}">
    <text>Federal Tax bracket to fill up.</text>
  </threadedComment>
  <threadedComment ref="A40" dT="2023-09-27T15:52:11.64" personId="{7DBE61F6-1BA5-4407-8B6E-65499799D8BA}" id="{BBD7998F-70E6-474E-97B7-FCF1DCA8E09F}">
    <text>9/27/2024</text>
  </threadedComment>
  <threadedComment ref="AW55" dT="2023-03-06T00:50:07.50" personId="{7DBE61F6-1BA5-4407-8B6E-65499799D8BA}" id="{507CC15D-F6D6-4AE2-92F2-C3C348B008AA}">
    <text>Estimated total tax deductions. I normally use the last years as a starting point.</text>
  </threadedComment>
  <threadedComment ref="L58" dT="2023-05-27T14:44:23.71" personId="{7DBE61F6-1BA5-4407-8B6E-65499799D8BA}" id="{2BA5E361-C373-484C-8AAB-601CC70DEA0C}">
    <text>Normalization target.</text>
  </threadedComment>
  <threadedComment ref="L60" dT="2023-05-27T14:46:20.40" personId="{7DBE61F6-1BA5-4407-8B6E-65499799D8BA}" id="{BB9D0C82-0B74-4768-90D7-6BEB10B210AA}">
    <text>Copy calculated factor and paste value to apply to all fixed entry amounts.</text>
  </threadedComment>
  <threadedComment ref="AC64" dT="2025-01-05T15:15:53.13" personId="{7DBE61F6-1BA5-4407-8B6E-65499799D8BA}" id="{56A46377-9014-4ADF-ABE6-127D189A5BE0}">
    <text>Lump Sum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s.gov/cpi/latest-numbers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AD29-EDE1-4306-9306-D16E03DF8E14}">
  <sheetPr>
    <tabColor rgb="FFFF0000"/>
  </sheetPr>
  <dimension ref="A1:A71"/>
  <sheetViews>
    <sheetView tabSelected="1" topLeftCell="A22" workbookViewId="0">
      <selection activeCell="A69" sqref="A69"/>
    </sheetView>
  </sheetViews>
  <sheetFormatPr defaultRowHeight="15" x14ac:dyDescent="0.25"/>
  <cols>
    <col min="1" max="1" width="255.5703125" customWidth="1"/>
    <col min="2" max="2" width="68.5703125" customWidth="1"/>
  </cols>
  <sheetData>
    <row r="1" spans="1:1" ht="16.5" x14ac:dyDescent="0.3">
      <c r="A1" s="42" t="s">
        <v>42</v>
      </c>
    </row>
    <row r="2" spans="1:1" ht="16.5" x14ac:dyDescent="0.3">
      <c r="A2" s="42" t="s">
        <v>66</v>
      </c>
    </row>
    <row r="3" spans="1:1" ht="16.5" x14ac:dyDescent="0.3">
      <c r="A3" s="42" t="s">
        <v>135</v>
      </c>
    </row>
    <row r="4" spans="1:1" ht="16.5" x14ac:dyDescent="0.3">
      <c r="A4" s="42" t="s">
        <v>136</v>
      </c>
    </row>
    <row r="5" spans="1:1" ht="16.5" x14ac:dyDescent="0.3">
      <c r="A5" s="42"/>
    </row>
    <row r="6" spans="1:1" ht="16.5" x14ac:dyDescent="0.3">
      <c r="A6" s="42" t="s">
        <v>67</v>
      </c>
    </row>
    <row r="7" spans="1:1" ht="16.5" x14ac:dyDescent="0.3">
      <c r="A7" s="42" t="s">
        <v>68</v>
      </c>
    </row>
    <row r="8" spans="1:1" ht="16.5" x14ac:dyDescent="0.3">
      <c r="A8" s="42" t="s">
        <v>71</v>
      </c>
    </row>
    <row r="9" spans="1:1" ht="16.5" x14ac:dyDescent="0.3">
      <c r="A9" s="42"/>
    </row>
    <row r="10" spans="1:1" ht="18" x14ac:dyDescent="0.35">
      <c r="A10" s="43" t="s">
        <v>50</v>
      </c>
    </row>
    <row r="11" spans="1:1" ht="16.5" x14ac:dyDescent="0.3">
      <c r="A11" s="42" t="s">
        <v>44</v>
      </c>
    </row>
    <row r="12" spans="1:1" ht="16.5" x14ac:dyDescent="0.3">
      <c r="A12" s="42" t="s">
        <v>45</v>
      </c>
    </row>
    <row r="13" spans="1:1" ht="16.5" x14ac:dyDescent="0.3">
      <c r="A13" s="42" t="s">
        <v>46</v>
      </c>
    </row>
    <row r="14" spans="1:1" ht="16.5" x14ac:dyDescent="0.3">
      <c r="A14" s="42" t="s">
        <v>47</v>
      </c>
    </row>
    <row r="15" spans="1:1" ht="16.5" x14ac:dyDescent="0.3">
      <c r="A15" s="42" t="s">
        <v>69</v>
      </c>
    </row>
    <row r="16" spans="1:1" ht="16.5" x14ac:dyDescent="0.3">
      <c r="A16" s="42" t="s">
        <v>48</v>
      </c>
    </row>
    <row r="17" spans="1:1" ht="16.5" x14ac:dyDescent="0.3">
      <c r="A17" s="42" t="s">
        <v>49</v>
      </c>
    </row>
    <row r="18" spans="1:1" ht="16.5" x14ac:dyDescent="0.3">
      <c r="A18" s="42" t="s">
        <v>51</v>
      </c>
    </row>
    <row r="19" spans="1:1" ht="16.5" x14ac:dyDescent="0.3">
      <c r="A19" s="42" t="s">
        <v>52</v>
      </c>
    </row>
    <row r="20" spans="1:1" ht="16.5" x14ac:dyDescent="0.3">
      <c r="A20" s="42" t="s">
        <v>53</v>
      </c>
    </row>
    <row r="21" spans="1:1" ht="16.5" x14ac:dyDescent="0.3">
      <c r="A21" s="42"/>
    </row>
    <row r="22" spans="1:1" ht="18" x14ac:dyDescent="0.35">
      <c r="A22" s="43" t="s">
        <v>72</v>
      </c>
    </row>
    <row r="23" spans="1:1" ht="16.5" x14ac:dyDescent="0.3">
      <c r="A23" s="42" t="s">
        <v>74</v>
      </c>
    </row>
    <row r="24" spans="1:1" ht="16.5" x14ac:dyDescent="0.3">
      <c r="A24" s="42" t="s">
        <v>73</v>
      </c>
    </row>
    <row r="25" spans="1:1" ht="16.5" x14ac:dyDescent="0.3">
      <c r="A25" s="42" t="s">
        <v>132</v>
      </c>
    </row>
    <row r="26" spans="1:1" ht="16.5" x14ac:dyDescent="0.3">
      <c r="A26" s="42" t="s">
        <v>55</v>
      </c>
    </row>
    <row r="27" spans="1:1" ht="16.5" x14ac:dyDescent="0.3">
      <c r="A27" s="42"/>
    </row>
    <row r="28" spans="1:1" ht="18" x14ac:dyDescent="0.35">
      <c r="A28" s="43" t="s">
        <v>41</v>
      </c>
    </row>
    <row r="29" spans="1:1" ht="16.5" x14ac:dyDescent="0.3">
      <c r="A29" s="79" t="s">
        <v>65</v>
      </c>
    </row>
    <row r="30" spans="1:1" ht="16.5" x14ac:dyDescent="0.3">
      <c r="A30" s="42" t="s">
        <v>133</v>
      </c>
    </row>
    <row r="31" spans="1:1" ht="16.5" x14ac:dyDescent="0.3">
      <c r="A31" s="42" t="s">
        <v>58</v>
      </c>
    </row>
    <row r="32" spans="1:1" x14ac:dyDescent="0.25">
      <c r="A32" s="44" t="s">
        <v>60</v>
      </c>
    </row>
    <row r="33" spans="1:1" ht="16.5" x14ac:dyDescent="0.3">
      <c r="A33" s="42" t="s">
        <v>70</v>
      </c>
    </row>
    <row r="34" spans="1:1" ht="16.5" x14ac:dyDescent="0.3">
      <c r="A34" s="42" t="s">
        <v>54</v>
      </c>
    </row>
    <row r="35" spans="1:1" ht="16.5" x14ac:dyDescent="0.3">
      <c r="A35" s="42" t="s">
        <v>59</v>
      </c>
    </row>
    <row r="36" spans="1:1" ht="16.5" x14ac:dyDescent="0.3">
      <c r="A36" s="42" t="s">
        <v>64</v>
      </c>
    </row>
    <row r="37" spans="1:1" ht="16.5" x14ac:dyDescent="0.3">
      <c r="A37" s="42"/>
    </row>
    <row r="38" spans="1:1" ht="18" x14ac:dyDescent="0.35">
      <c r="A38" s="43" t="s">
        <v>57</v>
      </c>
    </row>
    <row r="39" spans="1:1" ht="16.5" x14ac:dyDescent="0.3">
      <c r="A39" s="42" t="s">
        <v>86</v>
      </c>
    </row>
    <row r="40" spans="1:1" ht="16.5" x14ac:dyDescent="0.3">
      <c r="A40" s="42" t="s">
        <v>87</v>
      </c>
    </row>
    <row r="41" spans="1:1" ht="16.5" x14ac:dyDescent="0.3">
      <c r="A41" s="42" t="s">
        <v>63</v>
      </c>
    </row>
    <row r="42" spans="1:1" ht="16.5" x14ac:dyDescent="0.3">
      <c r="A42" s="42" t="s">
        <v>94</v>
      </c>
    </row>
    <row r="43" spans="1:1" ht="16.5" x14ac:dyDescent="0.3">
      <c r="A43" s="42"/>
    </row>
    <row r="44" spans="1:1" ht="18" x14ac:dyDescent="0.35">
      <c r="A44" s="43" t="s">
        <v>88</v>
      </c>
    </row>
    <row r="45" spans="1:1" s="42" customFormat="1" ht="16.5" x14ac:dyDescent="0.3">
      <c r="A45" s="42" t="s">
        <v>43</v>
      </c>
    </row>
    <row r="46" spans="1:1" s="42" customFormat="1" ht="16.5" x14ac:dyDescent="0.3">
      <c r="A46" s="42" t="s">
        <v>56</v>
      </c>
    </row>
    <row r="47" spans="1:1" s="42" customFormat="1" ht="16.5" x14ac:dyDescent="0.3">
      <c r="A47" s="42" t="s">
        <v>137</v>
      </c>
    </row>
    <row r="48" spans="1:1" s="42" customFormat="1" ht="16.5" x14ac:dyDescent="0.3"/>
    <row r="49" spans="1:1" ht="16.5" x14ac:dyDescent="0.3">
      <c r="A49" s="42" t="s">
        <v>90</v>
      </c>
    </row>
    <row r="50" spans="1:1" ht="16.5" x14ac:dyDescent="0.3">
      <c r="A50" s="42" t="s">
        <v>91</v>
      </c>
    </row>
    <row r="51" spans="1:1" ht="16.5" x14ac:dyDescent="0.3">
      <c r="A51" s="42" t="s">
        <v>89</v>
      </c>
    </row>
    <row r="52" spans="1:1" ht="16.5" x14ac:dyDescent="0.3">
      <c r="A52" s="42" t="s">
        <v>92</v>
      </c>
    </row>
    <row r="53" spans="1:1" ht="16.5" x14ac:dyDescent="0.3">
      <c r="A53" s="42" t="s">
        <v>93</v>
      </c>
    </row>
    <row r="54" spans="1:1" ht="16.5" x14ac:dyDescent="0.3">
      <c r="A54" s="42"/>
    </row>
    <row r="55" spans="1:1" ht="16.5" x14ac:dyDescent="0.3">
      <c r="A55" s="42" t="s">
        <v>102</v>
      </c>
    </row>
    <row r="56" spans="1:1" ht="16.5" x14ac:dyDescent="0.3">
      <c r="A56" s="42" t="s">
        <v>100</v>
      </c>
    </row>
    <row r="57" spans="1:1" ht="16.5" x14ac:dyDescent="0.3">
      <c r="A57" s="42" t="s">
        <v>101</v>
      </c>
    </row>
    <row r="58" spans="1:1" ht="16.5" x14ac:dyDescent="0.3">
      <c r="A58" s="42" t="s">
        <v>103</v>
      </c>
    </row>
    <row r="60" spans="1:1" ht="16.5" x14ac:dyDescent="0.3">
      <c r="A60" s="42" t="s">
        <v>121</v>
      </c>
    </row>
    <row r="61" spans="1:1" ht="16.5" x14ac:dyDescent="0.3">
      <c r="A61" s="42" t="s">
        <v>122</v>
      </c>
    </row>
    <row r="62" spans="1:1" ht="16.5" x14ac:dyDescent="0.3">
      <c r="A62" s="42" t="s">
        <v>123</v>
      </c>
    </row>
    <row r="63" spans="1:1" ht="16.5" x14ac:dyDescent="0.3">
      <c r="A63" s="42" t="s">
        <v>124</v>
      </c>
    </row>
    <row r="64" spans="1:1" ht="16.5" x14ac:dyDescent="0.3">
      <c r="A64" s="42" t="s">
        <v>125</v>
      </c>
    </row>
    <row r="65" spans="1:1" ht="33" x14ac:dyDescent="0.3">
      <c r="A65" s="78" t="s">
        <v>127</v>
      </c>
    </row>
    <row r="67" spans="1:1" ht="16.5" x14ac:dyDescent="0.3">
      <c r="A67" s="42" t="s">
        <v>128</v>
      </c>
    </row>
    <row r="68" spans="1:1" ht="16.5" x14ac:dyDescent="0.3">
      <c r="A68" s="42" t="s">
        <v>129</v>
      </c>
    </row>
    <row r="69" spans="1:1" ht="18" x14ac:dyDescent="0.35">
      <c r="A69" s="78" t="s">
        <v>138</v>
      </c>
    </row>
    <row r="70" spans="1:1" ht="16.5" x14ac:dyDescent="0.3">
      <c r="A70" s="78" t="s">
        <v>130</v>
      </c>
    </row>
    <row r="71" spans="1:1" ht="16.5" x14ac:dyDescent="0.3">
      <c r="A71" s="78" t="s">
        <v>131</v>
      </c>
    </row>
  </sheetData>
  <hyperlinks>
    <hyperlink ref="A32" r:id="rId1" xr:uid="{DE2FD352-78C7-4BD9-8C2B-AEB1CBE9A0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5AB9-2921-4135-8993-0BBC3C1C8CFE}">
  <sheetPr>
    <tabColor rgb="FF00B050"/>
  </sheetPr>
  <dimension ref="A1:BF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6" sqref="A56"/>
    </sheetView>
  </sheetViews>
  <sheetFormatPr defaultColWidth="13.28515625" defaultRowHeight="16.5" x14ac:dyDescent="0.3"/>
  <cols>
    <col min="1" max="1" width="14" style="1" bestFit="1" customWidth="1"/>
    <col min="2" max="2" width="16.85546875" style="21" bestFit="1" customWidth="1"/>
    <col min="3" max="3" width="11.7109375" style="21" bestFit="1" customWidth="1"/>
    <col min="4" max="4" width="16.85546875" style="21" bestFit="1" customWidth="1"/>
    <col min="5" max="5" width="12.5703125" style="21" bestFit="1" customWidth="1"/>
    <col min="6" max="6" width="19.28515625" style="21" bestFit="1" customWidth="1"/>
    <col min="7" max="7" width="15.7109375" style="21" bestFit="1" customWidth="1"/>
    <col min="8" max="8" width="16.85546875" style="21" bestFit="1" customWidth="1"/>
    <col min="9" max="9" width="10.42578125" style="21" bestFit="1" customWidth="1"/>
    <col min="10" max="10" width="19.42578125" style="21" customWidth="1"/>
    <col min="11" max="11" width="17.85546875" style="21" bestFit="1" customWidth="1"/>
    <col min="12" max="12" width="19.28515625" style="21" bestFit="1" customWidth="1"/>
    <col min="13" max="13" width="11.7109375" style="21" bestFit="1" customWidth="1"/>
    <col min="14" max="14" width="9.140625" style="21" bestFit="1" customWidth="1"/>
    <col min="15" max="15" width="13" style="21" bestFit="1" customWidth="1"/>
    <col min="16" max="16" width="17.140625" style="21" bestFit="1" customWidth="1"/>
    <col min="17" max="18" width="13" style="21" customWidth="1"/>
    <col min="19" max="19" width="16.85546875" style="21" bestFit="1" customWidth="1"/>
    <col min="20" max="20" width="10.42578125" style="21" bestFit="1" customWidth="1"/>
    <col min="21" max="21" width="15.5703125" style="21" bestFit="1" customWidth="1"/>
    <col min="22" max="22" width="11.140625" style="21" customWidth="1"/>
    <col min="23" max="23" width="11" style="21" bestFit="1" customWidth="1"/>
    <col min="24" max="25" width="13.140625" style="21" bestFit="1" customWidth="1"/>
    <col min="26" max="27" width="16.85546875" style="21" bestFit="1" customWidth="1"/>
    <col min="28" max="28" width="10.5703125" style="21" customWidth="1"/>
    <col min="29" max="29" width="20.140625" style="21" bestFit="1" customWidth="1"/>
    <col min="30" max="30" width="22" style="21" bestFit="1" customWidth="1"/>
    <col min="31" max="32" width="9.85546875" style="21" bestFit="1" customWidth="1"/>
    <col min="33" max="33" width="10.5703125" style="21" customWidth="1"/>
    <col min="34" max="42" width="16.85546875" style="21" bestFit="1" customWidth="1"/>
    <col min="43" max="43" width="11.7109375" style="21" bestFit="1" customWidth="1"/>
    <col min="44" max="45" width="16.85546875" style="21" bestFit="1" customWidth="1"/>
    <col min="46" max="46" width="10.42578125" style="21" bestFit="1" customWidth="1"/>
    <col min="47" max="48" width="16.85546875" style="21" bestFit="1" customWidth="1"/>
    <col min="49" max="49" width="15.5703125" style="21" bestFit="1" customWidth="1"/>
    <col min="50" max="51" width="16.85546875" style="21" bestFit="1" customWidth="1"/>
    <col min="52" max="52" width="8.140625" style="21" bestFit="1" customWidth="1"/>
    <col min="53" max="54" width="5.5703125" style="21" bestFit="1" customWidth="1"/>
    <col min="55" max="55" width="13.28515625" style="21"/>
    <col min="56" max="56" width="6" style="21" bestFit="1" customWidth="1"/>
    <col min="57" max="57" width="15.7109375" style="21" bestFit="1" customWidth="1"/>
    <col min="58" max="58" width="18.7109375" style="21" bestFit="1" customWidth="1"/>
    <col min="59" max="59" width="23.85546875" style="1" bestFit="1" customWidth="1"/>
    <col min="60" max="16384" width="13.28515625" style="1"/>
  </cols>
  <sheetData>
    <row r="1" spans="1:58" s="2" customFormat="1" ht="54.75" thickBot="1" x14ac:dyDescent="0.35">
      <c r="A1" s="3" t="s">
        <v>5</v>
      </c>
      <c r="B1" s="59" t="s">
        <v>1</v>
      </c>
      <c r="C1" s="32" t="s">
        <v>1</v>
      </c>
      <c r="D1" s="32" t="s">
        <v>4</v>
      </c>
      <c r="E1" s="32" t="s">
        <v>4</v>
      </c>
      <c r="F1" s="32" t="s">
        <v>3</v>
      </c>
      <c r="G1" s="32" t="s">
        <v>3</v>
      </c>
      <c r="H1" s="32" t="s">
        <v>0</v>
      </c>
      <c r="I1" s="32" t="s">
        <v>0</v>
      </c>
      <c r="J1" s="3" t="s">
        <v>9</v>
      </c>
      <c r="K1" s="3" t="s">
        <v>11</v>
      </c>
      <c r="L1" s="3" t="s">
        <v>11</v>
      </c>
      <c r="M1" s="3" t="s">
        <v>31</v>
      </c>
      <c r="N1" s="3" t="s">
        <v>24</v>
      </c>
      <c r="O1" s="32" t="s">
        <v>15</v>
      </c>
      <c r="P1" s="3" t="s">
        <v>15</v>
      </c>
      <c r="Q1" s="3" t="s">
        <v>28</v>
      </c>
      <c r="R1" s="3" t="s">
        <v>16</v>
      </c>
      <c r="S1" s="3" t="s">
        <v>16</v>
      </c>
      <c r="T1" s="3" t="s">
        <v>17</v>
      </c>
      <c r="U1" s="3" t="s">
        <v>19</v>
      </c>
      <c r="V1" s="3" t="s">
        <v>30</v>
      </c>
      <c r="W1" s="3" t="s">
        <v>29</v>
      </c>
      <c r="X1" s="3" t="s">
        <v>18</v>
      </c>
      <c r="Y1" s="3" t="s">
        <v>32</v>
      </c>
      <c r="Z1" s="3" t="s">
        <v>10</v>
      </c>
      <c r="AA1" s="3" t="s">
        <v>27</v>
      </c>
      <c r="AB1" s="3" t="s">
        <v>77</v>
      </c>
      <c r="AC1" s="3" t="s">
        <v>2</v>
      </c>
      <c r="AD1" s="3" t="s">
        <v>25</v>
      </c>
      <c r="AE1" s="3" t="s">
        <v>8</v>
      </c>
      <c r="AF1" s="3" t="s">
        <v>35</v>
      </c>
      <c r="AG1" s="3" t="s">
        <v>78</v>
      </c>
      <c r="AH1" s="3" t="s">
        <v>12</v>
      </c>
      <c r="AI1" s="3" t="s">
        <v>36</v>
      </c>
      <c r="AJ1" s="3" t="s">
        <v>37</v>
      </c>
      <c r="AK1" s="3" t="s">
        <v>37</v>
      </c>
      <c r="AL1" s="3" t="s">
        <v>62</v>
      </c>
      <c r="AM1" s="3" t="s">
        <v>33</v>
      </c>
      <c r="AN1" s="3" t="s">
        <v>79</v>
      </c>
      <c r="AO1" s="3" t="s">
        <v>76</v>
      </c>
      <c r="AP1" s="3" t="s">
        <v>75</v>
      </c>
      <c r="AQ1" s="3" t="s">
        <v>7</v>
      </c>
      <c r="AR1" s="3" t="s">
        <v>7</v>
      </c>
      <c r="AS1" s="3" t="s">
        <v>26</v>
      </c>
      <c r="AT1" s="3" t="s">
        <v>39</v>
      </c>
      <c r="AU1" s="3" t="s">
        <v>39</v>
      </c>
      <c r="AV1" s="3" t="s">
        <v>40</v>
      </c>
      <c r="AW1" s="3" t="s">
        <v>38</v>
      </c>
      <c r="AX1" s="3" t="s">
        <v>34</v>
      </c>
      <c r="AY1" s="3" t="s">
        <v>61</v>
      </c>
      <c r="AZ1" s="3" t="s">
        <v>6</v>
      </c>
      <c r="BA1" s="3" t="s">
        <v>22</v>
      </c>
      <c r="BB1" s="3" t="s">
        <v>23</v>
      </c>
      <c r="BC1" s="5"/>
      <c r="BD1" s="3" t="s">
        <v>14</v>
      </c>
      <c r="BE1" s="3" t="s">
        <v>20</v>
      </c>
      <c r="BF1" s="3" t="s">
        <v>21</v>
      </c>
    </row>
    <row r="2" spans="1:58" s="4" customFormat="1" ht="18.75" thickBot="1" x14ac:dyDescent="0.4">
      <c r="A2" s="62">
        <v>45292</v>
      </c>
      <c r="B2" s="60">
        <v>95248.038294149083</v>
      </c>
      <c r="C2" s="53">
        <v>9.5248038294149087E-2</v>
      </c>
      <c r="D2" s="55">
        <v>146067.58679241882</v>
      </c>
      <c r="E2" s="53">
        <v>0.14606758679241882</v>
      </c>
      <c r="F2" s="55">
        <v>758262.01175247726</v>
      </c>
      <c r="G2" s="53">
        <v>0.75826201175247732</v>
      </c>
      <c r="H2" s="55">
        <v>422.36316095475769</v>
      </c>
      <c r="I2" s="53">
        <v>4.223631609547577E-4</v>
      </c>
      <c r="J2" s="8">
        <v>1000000</v>
      </c>
      <c r="K2" s="6">
        <v>0</v>
      </c>
      <c r="L2" s="7">
        <v>0</v>
      </c>
      <c r="M2" s="39">
        <v>52</v>
      </c>
      <c r="N2" s="34">
        <v>-2.5000000000000001E-4</v>
      </c>
      <c r="O2" s="33">
        <v>0.05</v>
      </c>
      <c r="P2" s="8">
        <v>50000</v>
      </c>
      <c r="Q2" s="7">
        <v>0</v>
      </c>
      <c r="R2" s="34">
        <v>0.2</v>
      </c>
      <c r="S2" s="8">
        <v>60000</v>
      </c>
      <c r="T2" s="34">
        <v>-0.2</v>
      </c>
      <c r="U2" s="8">
        <v>40000</v>
      </c>
      <c r="V2" s="34">
        <v>0.1</v>
      </c>
      <c r="W2" s="34">
        <v>-0.1</v>
      </c>
      <c r="X2" s="26">
        <v>0.05</v>
      </c>
      <c r="Y2" s="9">
        <v>9.6153846153846159E-4</v>
      </c>
      <c r="Z2" s="8">
        <v>961.53846153846155</v>
      </c>
      <c r="AA2" s="8">
        <v>961.53846153846155</v>
      </c>
      <c r="AB2" s="10">
        <v>1</v>
      </c>
      <c r="AC2" s="29">
        <v>0</v>
      </c>
      <c r="AD2" s="8">
        <v>0</v>
      </c>
      <c r="AE2" s="29"/>
      <c r="AF2" s="11">
        <v>0</v>
      </c>
      <c r="AG2" s="10">
        <v>0.85</v>
      </c>
      <c r="AH2" s="29"/>
      <c r="AI2" s="11">
        <v>0</v>
      </c>
      <c r="AJ2" s="29"/>
      <c r="AK2" s="11">
        <v>0</v>
      </c>
      <c r="AL2" s="8">
        <v>961.53846153846155</v>
      </c>
      <c r="AM2" s="8">
        <v>961.53846153846155</v>
      </c>
      <c r="AN2" s="8">
        <v>0</v>
      </c>
      <c r="AO2" s="8">
        <v>0</v>
      </c>
      <c r="AP2" s="8">
        <v>0</v>
      </c>
      <c r="AQ2" s="36">
        <v>0</v>
      </c>
      <c r="AR2" s="8">
        <v>0</v>
      </c>
      <c r="AS2" s="8">
        <v>0</v>
      </c>
      <c r="AT2" s="36">
        <v>1</v>
      </c>
      <c r="AU2" s="8">
        <v>961.53846153846155</v>
      </c>
      <c r="AV2" s="8">
        <v>961.53846153846155</v>
      </c>
      <c r="AW2" s="41">
        <v>532.69230769230774</v>
      </c>
      <c r="AX2" s="8">
        <v>428.84615384615381</v>
      </c>
      <c r="AY2" s="15">
        <v>885.83132523718461</v>
      </c>
      <c r="AZ2" s="36">
        <v>0.22</v>
      </c>
      <c r="BA2" s="10">
        <v>0.1</v>
      </c>
      <c r="BB2" s="10">
        <v>0.1</v>
      </c>
      <c r="BC2" s="12"/>
      <c r="BD2" s="10">
        <v>0.1</v>
      </c>
      <c r="BE2" s="13">
        <v>0</v>
      </c>
      <c r="BF2" s="13">
        <v>0</v>
      </c>
    </row>
    <row r="3" spans="1:58" ht="18.75" thickBot="1" x14ac:dyDescent="0.4">
      <c r="A3" s="63">
        <v>45299</v>
      </c>
      <c r="B3" s="60">
        <v>95206.475298581805</v>
      </c>
      <c r="C3" s="53">
        <v>9.5261906481337214E-2</v>
      </c>
      <c r="D3" s="55">
        <v>145942.89780571696</v>
      </c>
      <c r="E3" s="53">
        <v>0.14602786878499913</v>
      </c>
      <c r="F3" s="55">
        <v>757846.38179680437</v>
      </c>
      <c r="G3" s="53">
        <v>0.75828761566412439</v>
      </c>
      <c r="H3" s="55">
        <v>422.36316095475769</v>
      </c>
      <c r="I3" s="53">
        <v>4.2260906953913298E-4</v>
      </c>
      <c r="J3" s="14">
        <v>999418.118062058</v>
      </c>
      <c r="K3" s="14">
        <v>-581.88193794200197</v>
      </c>
      <c r="L3" s="17">
        <v>-5.8188193794200197E-4</v>
      </c>
      <c r="M3" s="16">
        <v>52</v>
      </c>
      <c r="N3" s="35">
        <v>-2.5000000000000001E-4</v>
      </c>
      <c r="O3" s="25">
        <v>4.9987500000000004E-2</v>
      </c>
      <c r="P3" s="15">
        <v>49958.413176627131</v>
      </c>
      <c r="Q3" s="17">
        <v>-8.3173646745737643E-4</v>
      </c>
      <c r="R3" s="35">
        <v>0.2</v>
      </c>
      <c r="S3" s="15">
        <v>60000</v>
      </c>
      <c r="T3" s="35">
        <v>-0.2</v>
      </c>
      <c r="U3" s="15">
        <v>40000</v>
      </c>
      <c r="V3" s="35">
        <v>0.1</v>
      </c>
      <c r="W3" s="35">
        <v>-0.1</v>
      </c>
      <c r="X3" s="25">
        <v>4.9987500000000004E-2</v>
      </c>
      <c r="Y3" s="18">
        <v>9.6129807692307704E-4</v>
      </c>
      <c r="Z3" s="15">
        <v>960.73871493513707</v>
      </c>
      <c r="AA3" s="15">
        <v>1922.2771764735985</v>
      </c>
      <c r="AB3" s="64">
        <v>1</v>
      </c>
      <c r="AC3" s="14">
        <v>0</v>
      </c>
      <c r="AD3" s="15">
        <v>0</v>
      </c>
      <c r="AE3" s="30"/>
      <c r="AF3" s="20">
        <v>0</v>
      </c>
      <c r="AG3" s="10">
        <v>0.85</v>
      </c>
      <c r="AH3" s="30"/>
      <c r="AI3" s="20">
        <v>0</v>
      </c>
      <c r="AJ3" s="30"/>
      <c r="AK3" s="20">
        <v>0</v>
      </c>
      <c r="AL3" s="15">
        <v>960.73871493513707</v>
      </c>
      <c r="AM3" s="15">
        <v>1922.2771764735985</v>
      </c>
      <c r="AN3" s="15">
        <v>0</v>
      </c>
      <c r="AO3" s="41">
        <v>1032.001187051942</v>
      </c>
      <c r="AP3" s="15">
        <v>1032.001187051942</v>
      </c>
      <c r="AQ3" s="37">
        <v>0.01</v>
      </c>
      <c r="AR3" s="15">
        <v>-0.71262472116804931</v>
      </c>
      <c r="AS3" s="15">
        <v>-0.71262472116804931</v>
      </c>
      <c r="AT3" s="37">
        <v>1</v>
      </c>
      <c r="AU3" s="15">
        <v>-71.262472116804929</v>
      </c>
      <c r="AV3" s="15">
        <v>890.27598942165662</v>
      </c>
      <c r="AW3" s="41">
        <v>532.69230769230774</v>
      </c>
      <c r="AX3" s="41">
        <v>1389.5848687812909</v>
      </c>
      <c r="AY3" s="15">
        <v>885.83132523718461</v>
      </c>
      <c r="AZ3" s="19">
        <v>0.22</v>
      </c>
      <c r="BA3" s="19">
        <v>0.1</v>
      </c>
      <c r="BB3" s="19">
        <v>0.1</v>
      </c>
      <c r="BD3" s="19">
        <v>0.12</v>
      </c>
      <c r="BE3" s="22">
        <v>22000</v>
      </c>
      <c r="BF3" s="22">
        <v>11000</v>
      </c>
    </row>
    <row r="4" spans="1:58" ht="18.75" thickBot="1" x14ac:dyDescent="0.4">
      <c r="A4" s="63">
        <v>45306</v>
      </c>
      <c r="B4" s="61">
        <v>64086.423432950891</v>
      </c>
      <c r="C4" s="53">
        <v>6.5019375969749382E-2</v>
      </c>
      <c r="D4" s="30">
        <v>143653.56644687531</v>
      </c>
      <c r="E4" s="53">
        <v>0.14574483558092177</v>
      </c>
      <c r="F4" s="30">
        <v>748394.7113831297</v>
      </c>
      <c r="G4" s="53">
        <v>0.75928963587898579</v>
      </c>
      <c r="H4" s="31">
        <v>29516.460058054774</v>
      </c>
      <c r="I4" s="53">
        <v>2.9946152570343026E-2</v>
      </c>
      <c r="J4" s="14">
        <v>985651.16132101067</v>
      </c>
      <c r="K4" s="14">
        <v>-13766.956741047325</v>
      </c>
      <c r="L4" s="17">
        <v>-1.3774972148536213E-2</v>
      </c>
      <c r="M4" s="16">
        <v>52</v>
      </c>
      <c r="N4" s="35">
        <v>-2.5000000000000001E-4</v>
      </c>
      <c r="O4" s="25">
        <v>4.9975003125000007E-2</v>
      </c>
      <c r="P4" s="15">
        <v>49257.919867177392</v>
      </c>
      <c r="Q4" s="17">
        <v>-1.4021528405499126E-2</v>
      </c>
      <c r="R4" s="35">
        <v>0.2</v>
      </c>
      <c r="S4" s="15">
        <v>60000</v>
      </c>
      <c r="T4" s="35">
        <v>-0.2</v>
      </c>
      <c r="U4" s="15">
        <v>40000</v>
      </c>
      <c r="V4" s="35">
        <v>0.1</v>
      </c>
      <c r="W4" s="35">
        <v>-0.1</v>
      </c>
      <c r="X4" s="25">
        <v>4.9975003125000007E-2</v>
      </c>
      <c r="Y4" s="18">
        <v>9.6105775240384634E-4</v>
      </c>
      <c r="Z4" s="15">
        <v>947.26768975341145</v>
      </c>
      <c r="AA4" s="15">
        <v>2869.5448662270101</v>
      </c>
      <c r="AB4" s="64">
        <v>1</v>
      </c>
      <c r="AC4" s="14">
        <v>0</v>
      </c>
      <c r="AD4" s="15">
        <v>0</v>
      </c>
      <c r="AE4" s="30"/>
      <c r="AF4" s="20">
        <v>0</v>
      </c>
      <c r="AG4" s="10">
        <v>0.85</v>
      </c>
      <c r="AH4" s="30"/>
      <c r="AI4" s="20">
        <v>0</v>
      </c>
      <c r="AJ4" s="30"/>
      <c r="AK4" s="20">
        <v>0</v>
      </c>
      <c r="AL4" s="15">
        <v>947.26768975341145</v>
      </c>
      <c r="AM4" s="15">
        <v>2869.5448662270101</v>
      </c>
      <c r="AN4" s="15">
        <v>0</v>
      </c>
      <c r="AO4" s="41">
        <v>1032.001187051942</v>
      </c>
      <c r="AP4" s="15">
        <v>2064.002374103884</v>
      </c>
      <c r="AQ4" s="37">
        <v>0</v>
      </c>
      <c r="AR4" s="15">
        <v>0</v>
      </c>
      <c r="AS4" s="15">
        <v>-0.71262472116804931</v>
      </c>
      <c r="AT4" s="37">
        <v>1</v>
      </c>
      <c r="AU4" s="15">
        <v>-84.733497298530551</v>
      </c>
      <c r="AV4" s="15">
        <v>805.54249212312607</v>
      </c>
      <c r="AW4" s="41">
        <v>532.69230769230774</v>
      </c>
      <c r="AX4" s="41">
        <v>2336.8525585347024</v>
      </c>
      <c r="AY4" s="15">
        <v>885.83132523718461</v>
      </c>
      <c r="AZ4" s="19">
        <v>0.22</v>
      </c>
      <c r="BA4" s="19">
        <v>0.1</v>
      </c>
      <c r="BB4" s="19">
        <v>0.1</v>
      </c>
      <c r="BD4" s="19">
        <v>0.22</v>
      </c>
      <c r="BE4" s="22">
        <v>89450</v>
      </c>
      <c r="BF4" s="22">
        <v>44725</v>
      </c>
    </row>
    <row r="5" spans="1:58" ht="18.75" thickBot="1" x14ac:dyDescent="0.4">
      <c r="A5" s="63">
        <v>45313</v>
      </c>
      <c r="B5" s="61">
        <v>64813.264630532911</v>
      </c>
      <c r="C5" s="53">
        <v>6.5411367163200326E-2</v>
      </c>
      <c r="D5" s="30">
        <v>145031.07218376364</v>
      </c>
      <c r="E5" s="53">
        <v>0.14636943173227673</v>
      </c>
      <c r="F5" s="30">
        <v>753781.45848583046</v>
      </c>
      <c r="G5" s="53">
        <v>0.76073742038603898</v>
      </c>
      <c r="H5" s="31">
        <v>27230.495301854058</v>
      </c>
      <c r="I5" s="53">
        <v>2.7481780718483954E-2</v>
      </c>
      <c r="J5" s="14">
        <v>990856.29060198111</v>
      </c>
      <c r="K5" s="14">
        <v>5205.1292809704319</v>
      </c>
      <c r="L5" s="17">
        <v>5.280904122300532E-3</v>
      </c>
      <c r="M5" s="16">
        <v>52</v>
      </c>
      <c r="N5" s="35">
        <v>-2.5000000000000001E-4</v>
      </c>
      <c r="O5" s="25">
        <v>4.9962509374218755E-2</v>
      </c>
      <c r="P5" s="15">
        <v>49505.666707705102</v>
      </c>
      <c r="Q5" s="17">
        <v>5.0295838962699383E-3</v>
      </c>
      <c r="R5" s="35">
        <v>0.2</v>
      </c>
      <c r="S5" s="15">
        <v>60000</v>
      </c>
      <c r="T5" s="35">
        <v>-0.2</v>
      </c>
      <c r="U5" s="15">
        <v>40000</v>
      </c>
      <c r="V5" s="35">
        <v>0.1</v>
      </c>
      <c r="W5" s="35">
        <v>-0.1</v>
      </c>
      <c r="X5" s="25">
        <v>4.9962509374218755E-2</v>
      </c>
      <c r="Y5" s="18">
        <v>9.6081748796574527E-4</v>
      </c>
      <c r="Z5" s="15">
        <v>952.032052071252</v>
      </c>
      <c r="AA5" s="15">
        <v>3821.5769182982622</v>
      </c>
      <c r="AB5" s="64">
        <v>1</v>
      </c>
      <c r="AC5" s="14">
        <v>0</v>
      </c>
      <c r="AD5" s="15">
        <v>0</v>
      </c>
      <c r="AE5" s="30"/>
      <c r="AF5" s="20">
        <v>0</v>
      </c>
      <c r="AG5" s="10">
        <v>0.85</v>
      </c>
      <c r="AH5" s="30"/>
      <c r="AI5" s="20">
        <v>0</v>
      </c>
      <c r="AJ5" s="30"/>
      <c r="AK5" s="20">
        <v>0</v>
      </c>
      <c r="AL5" s="15">
        <v>952.032052071252</v>
      </c>
      <c r="AM5" s="15">
        <v>3821.5769182982622</v>
      </c>
      <c r="AN5" s="15">
        <v>0</v>
      </c>
      <c r="AO5" s="41">
        <v>1032.001187051942</v>
      </c>
      <c r="AP5" s="15">
        <v>3096.003561155826</v>
      </c>
      <c r="AQ5" s="37">
        <v>0</v>
      </c>
      <c r="AR5" s="15">
        <v>0</v>
      </c>
      <c r="AS5" s="15">
        <v>-0.71262472116804931</v>
      </c>
      <c r="AT5" s="37">
        <v>1</v>
      </c>
      <c r="AU5" s="15">
        <v>-79.969134980690001</v>
      </c>
      <c r="AV5" s="15">
        <v>725.57335714243607</v>
      </c>
      <c r="AW5" s="41">
        <v>532.69230769230774</v>
      </c>
      <c r="AX5" s="41">
        <v>3288.8846106059545</v>
      </c>
      <c r="AY5" s="15">
        <v>885.83132523718461</v>
      </c>
      <c r="AZ5" s="19">
        <v>0.22</v>
      </c>
      <c r="BA5" s="19">
        <v>0.1</v>
      </c>
      <c r="BB5" s="19">
        <v>0.1</v>
      </c>
      <c r="BD5" s="19">
        <v>0.24</v>
      </c>
      <c r="BE5" s="22">
        <v>190750</v>
      </c>
      <c r="BF5" s="22">
        <v>95375</v>
      </c>
    </row>
    <row r="6" spans="1:58" ht="18.75" thickBot="1" x14ac:dyDescent="0.4">
      <c r="A6" s="63">
        <v>45320</v>
      </c>
      <c r="B6" s="61">
        <v>64007.013173620035</v>
      </c>
      <c r="C6" s="53">
        <v>6.4650280938215621E-2</v>
      </c>
      <c r="D6" s="30">
        <v>145031.07218376364</v>
      </c>
      <c r="E6" s="53">
        <v>0.14648862830105175</v>
      </c>
      <c r="F6" s="30">
        <v>753781.45848583046</v>
      </c>
      <c r="G6" s="53">
        <v>0.76135693013732786</v>
      </c>
      <c r="H6" s="31">
        <v>27230.495301854058</v>
      </c>
      <c r="I6" s="53">
        <v>2.7504160623404689E-2</v>
      </c>
      <c r="J6" s="14">
        <v>990050.03914506827</v>
      </c>
      <c r="K6" s="14">
        <v>-806.25145691283979</v>
      </c>
      <c r="L6" s="17">
        <v>-8.1369161659458492E-4</v>
      </c>
      <c r="M6" s="16">
        <v>52</v>
      </c>
      <c r="N6" s="35">
        <v>7.1428571428571429E-4</v>
      </c>
      <c r="O6" s="25">
        <v>4.9998196880914621E-2</v>
      </c>
      <c r="P6" s="15">
        <v>49500.716779132352</v>
      </c>
      <c r="Q6" s="17">
        <v>-9.9987110606476076E-5</v>
      </c>
      <c r="R6" s="35">
        <v>0.2</v>
      </c>
      <c r="S6" s="15">
        <v>60000</v>
      </c>
      <c r="T6" s="35">
        <v>-0.2</v>
      </c>
      <c r="U6" s="15">
        <v>40000</v>
      </c>
      <c r="V6" s="35">
        <v>0.1</v>
      </c>
      <c r="W6" s="35">
        <v>-0.1</v>
      </c>
      <c r="X6" s="25">
        <v>4.9998196880914621E-2</v>
      </c>
      <c r="Y6" s="18">
        <v>9.6150378617143497E-4</v>
      </c>
      <c r="Z6" s="15">
        <v>951.93686113716058</v>
      </c>
      <c r="AA6" s="15">
        <v>4773.5137794354232</v>
      </c>
      <c r="AB6" s="64">
        <v>1</v>
      </c>
      <c r="AC6" s="14">
        <v>0</v>
      </c>
      <c r="AD6" s="15">
        <v>0</v>
      </c>
      <c r="AE6" s="30"/>
      <c r="AF6" s="20">
        <v>0</v>
      </c>
      <c r="AG6" s="10">
        <v>0.85</v>
      </c>
      <c r="AH6" s="30"/>
      <c r="AI6" s="20">
        <v>0</v>
      </c>
      <c r="AJ6" s="30"/>
      <c r="AK6" s="20">
        <v>0</v>
      </c>
      <c r="AL6" s="15">
        <v>951.93686113716058</v>
      </c>
      <c r="AM6" s="15">
        <v>4773.5137794354232</v>
      </c>
      <c r="AN6" s="15">
        <v>0</v>
      </c>
      <c r="AO6" s="41">
        <v>1032.001187051942</v>
      </c>
      <c r="AP6" s="15">
        <v>4128.004748207768</v>
      </c>
      <c r="AQ6" s="37">
        <v>0</v>
      </c>
      <c r="AR6" s="15">
        <v>0</v>
      </c>
      <c r="AS6" s="15">
        <v>-0.71262472116804931</v>
      </c>
      <c r="AT6" s="37">
        <v>1</v>
      </c>
      <c r="AU6" s="15">
        <v>-80.064325914781421</v>
      </c>
      <c r="AV6" s="15">
        <v>645.50903122765465</v>
      </c>
      <c r="AW6" s="41">
        <v>532.69230769230774</v>
      </c>
      <c r="AX6" s="41">
        <v>4240.8214717431156</v>
      </c>
      <c r="AY6" s="15">
        <v>885.83132523718461</v>
      </c>
      <c r="AZ6" s="19">
        <v>0.22</v>
      </c>
      <c r="BA6" s="19">
        <v>0.1</v>
      </c>
      <c r="BB6" s="19">
        <v>0.1</v>
      </c>
      <c r="BD6" s="19">
        <v>0.32</v>
      </c>
      <c r="BE6" s="22">
        <v>364200</v>
      </c>
      <c r="BF6" s="22">
        <v>182100</v>
      </c>
    </row>
    <row r="7" spans="1:58" ht="18.75" thickBot="1" x14ac:dyDescent="0.4">
      <c r="A7" s="63">
        <v>45327</v>
      </c>
      <c r="B7" s="61">
        <v>63591.383217947179</v>
      </c>
      <c r="C7" s="53">
        <v>6.4257449647526471E-2</v>
      </c>
      <c r="D7" s="30">
        <v>145031.07218376364</v>
      </c>
      <c r="E7" s="53">
        <v>0.14655015108312358</v>
      </c>
      <c r="F7" s="30">
        <v>753781.45848583046</v>
      </c>
      <c r="G7" s="53">
        <v>0.76167668735694938</v>
      </c>
      <c r="H7" s="31">
        <v>27230.495301854058</v>
      </c>
      <c r="I7" s="53">
        <v>2.751571191240048E-2</v>
      </c>
      <c r="J7" s="14">
        <v>989634.40918939537</v>
      </c>
      <c r="K7" s="14">
        <v>-415.62995567289181</v>
      </c>
      <c r="L7" s="17">
        <v>-4.1980701907935698E-4</v>
      </c>
      <c r="M7" s="16">
        <v>52</v>
      </c>
      <c r="N7" s="35">
        <v>7.1428571428571429E-4</v>
      </c>
      <c r="O7" s="25">
        <v>5.0033909878686701E-2</v>
      </c>
      <c r="P7" s="15">
        <v>49515.278842229563</v>
      </c>
      <c r="Q7" s="17">
        <v>2.9417883304975632E-4</v>
      </c>
      <c r="R7" s="35">
        <v>0.2</v>
      </c>
      <c r="S7" s="15">
        <v>60000</v>
      </c>
      <c r="T7" s="35">
        <v>-0.2</v>
      </c>
      <c r="U7" s="15">
        <v>40000</v>
      </c>
      <c r="V7" s="35">
        <v>0.1</v>
      </c>
      <c r="W7" s="35">
        <v>-0.1</v>
      </c>
      <c r="X7" s="25">
        <v>5.0033909878686701E-2</v>
      </c>
      <c r="Y7" s="18">
        <v>9.6219057459012887E-4</v>
      </c>
      <c r="Z7" s="15">
        <v>952.21690081210704</v>
      </c>
      <c r="AA7" s="15">
        <v>5725.7306802475305</v>
      </c>
      <c r="AB7" s="64">
        <v>1</v>
      </c>
      <c r="AC7" s="14">
        <v>0</v>
      </c>
      <c r="AD7" s="15">
        <v>0</v>
      </c>
      <c r="AE7" s="30"/>
      <c r="AF7" s="20">
        <v>0</v>
      </c>
      <c r="AG7" s="10">
        <v>0.85</v>
      </c>
      <c r="AH7" s="30"/>
      <c r="AI7" s="20">
        <v>0</v>
      </c>
      <c r="AJ7" s="30"/>
      <c r="AK7" s="20">
        <v>0</v>
      </c>
      <c r="AL7" s="15">
        <v>952.21690081210704</v>
      </c>
      <c r="AM7" s="15">
        <v>5725.7306802475305</v>
      </c>
      <c r="AN7" s="15">
        <v>0</v>
      </c>
      <c r="AO7" s="41">
        <v>1032.001187051942</v>
      </c>
      <c r="AP7" s="15">
        <v>5160.00593525971</v>
      </c>
      <c r="AQ7" s="37">
        <v>0</v>
      </c>
      <c r="AR7" s="15">
        <v>0</v>
      </c>
      <c r="AS7" s="15">
        <v>-0.71262472116804931</v>
      </c>
      <c r="AT7" s="37">
        <v>1</v>
      </c>
      <c r="AU7" s="15">
        <v>-79.784286239834955</v>
      </c>
      <c r="AV7" s="15">
        <v>565.72474498781969</v>
      </c>
      <c r="AW7" s="41">
        <v>532.69230769230774</v>
      </c>
      <c r="AX7" s="41">
        <v>5193.0383725552228</v>
      </c>
      <c r="AY7" s="15">
        <v>885.83132523718461</v>
      </c>
      <c r="AZ7" s="19">
        <v>0.22</v>
      </c>
      <c r="BA7" s="19">
        <v>0.1</v>
      </c>
      <c r="BB7" s="19">
        <v>0.1</v>
      </c>
      <c r="BD7" s="19">
        <v>0.35</v>
      </c>
      <c r="BE7" s="22">
        <v>462500</v>
      </c>
      <c r="BF7" s="22">
        <v>231250</v>
      </c>
    </row>
    <row r="8" spans="1:58" ht="18.75" thickBot="1" x14ac:dyDescent="0.4">
      <c r="A8" s="63">
        <v>45334</v>
      </c>
      <c r="B8" s="61">
        <v>62760.123306601461</v>
      </c>
      <c r="C8" s="53">
        <v>6.347079633840591E-2</v>
      </c>
      <c r="D8" s="30">
        <v>145031.07218376364</v>
      </c>
      <c r="E8" s="53">
        <v>0.14667335180885552</v>
      </c>
      <c r="F8" s="30">
        <v>753781.45848583046</v>
      </c>
      <c r="G8" s="53">
        <v>0.76231700822978321</v>
      </c>
      <c r="H8" s="31">
        <v>27230.495301854058</v>
      </c>
      <c r="I8" s="53">
        <v>2.7538843622955427E-2</v>
      </c>
      <c r="J8" s="14">
        <v>988803.14927804959</v>
      </c>
      <c r="K8" s="14">
        <v>-831.25991134578362</v>
      </c>
      <c r="L8" s="17">
        <v>-8.3996666205923907E-4</v>
      </c>
      <c r="M8" s="16">
        <v>52</v>
      </c>
      <c r="N8" s="35">
        <v>7.1428571428571429E-4</v>
      </c>
      <c r="O8" s="25">
        <v>5.0069648385742904E-2</v>
      </c>
      <c r="P8" s="15">
        <v>49509.026007067194</v>
      </c>
      <c r="Q8" s="17">
        <v>-1.2628092396072311E-4</v>
      </c>
      <c r="R8" s="35">
        <v>0.2</v>
      </c>
      <c r="S8" s="15">
        <v>60000</v>
      </c>
      <c r="T8" s="35">
        <v>-0.2</v>
      </c>
      <c r="U8" s="15">
        <v>40000</v>
      </c>
      <c r="V8" s="35">
        <v>0.1</v>
      </c>
      <c r="W8" s="35">
        <v>-0.1</v>
      </c>
      <c r="X8" s="25">
        <v>5.0069648385742904E-2</v>
      </c>
      <c r="Y8" s="18">
        <v>9.6287785357197894E-4</v>
      </c>
      <c r="Z8" s="15">
        <v>952.09665398206153</v>
      </c>
      <c r="AA8" s="15">
        <v>6677.8273342295925</v>
      </c>
      <c r="AB8" s="64">
        <v>1</v>
      </c>
      <c r="AC8" s="14">
        <v>0</v>
      </c>
      <c r="AD8" s="15">
        <v>0</v>
      </c>
      <c r="AE8" s="30"/>
      <c r="AF8" s="20">
        <v>0</v>
      </c>
      <c r="AG8" s="10">
        <v>0.85</v>
      </c>
      <c r="AH8" s="30"/>
      <c r="AI8" s="20">
        <v>0</v>
      </c>
      <c r="AJ8" s="30"/>
      <c r="AK8" s="20">
        <v>0</v>
      </c>
      <c r="AL8" s="15">
        <v>952.09665398206153</v>
      </c>
      <c r="AM8" s="15">
        <v>6677.8273342295925</v>
      </c>
      <c r="AN8" s="15">
        <v>0</v>
      </c>
      <c r="AO8" s="41">
        <v>1032.001187051942</v>
      </c>
      <c r="AP8" s="15">
        <v>6192.007122311652</v>
      </c>
      <c r="AQ8" s="37">
        <v>0</v>
      </c>
      <c r="AR8" s="15">
        <v>0</v>
      </c>
      <c r="AS8" s="15">
        <v>-0.71262472116804931</v>
      </c>
      <c r="AT8" s="37">
        <v>1</v>
      </c>
      <c r="AU8" s="15">
        <v>-79.904533069880472</v>
      </c>
      <c r="AV8" s="15">
        <v>485.82021191793922</v>
      </c>
      <c r="AW8" s="41">
        <v>532.69230769230774</v>
      </c>
      <c r="AX8" s="41">
        <v>6145.1350265372848</v>
      </c>
      <c r="AY8" s="15">
        <v>885.83132523718461</v>
      </c>
      <c r="AZ8" s="19">
        <v>0.22</v>
      </c>
      <c r="BA8" s="19">
        <v>0.1</v>
      </c>
      <c r="BB8" s="19">
        <v>0.1</v>
      </c>
      <c r="BD8" s="19">
        <v>0.37</v>
      </c>
      <c r="BE8" s="22">
        <v>693750</v>
      </c>
      <c r="BF8" s="22">
        <v>578125</v>
      </c>
    </row>
    <row r="9" spans="1:58" ht="18.75" thickBot="1" x14ac:dyDescent="0.4">
      <c r="A9" s="63">
        <v>45341</v>
      </c>
      <c r="B9" s="61">
        <v>62564.465504968466</v>
      </c>
      <c r="C9" s="53">
        <v>6.149506938263876E-2</v>
      </c>
      <c r="D9" s="30">
        <v>148623.7858331989</v>
      </c>
      <c r="E9" s="53">
        <v>0.14608340290219851</v>
      </c>
      <c r="F9" s="30">
        <v>778863.08041606296</v>
      </c>
      <c r="G9" s="53">
        <v>0.76555020143116115</v>
      </c>
      <c r="H9" s="31">
        <v>27338.617278522794</v>
      </c>
      <c r="I9" s="53">
        <v>2.6871326284001528E-2</v>
      </c>
      <c r="J9" s="14">
        <v>1017389.9490327531</v>
      </c>
      <c r="K9" s="14">
        <v>28586.799754703534</v>
      </c>
      <c r="L9" s="17">
        <v>2.8910506378924346E-2</v>
      </c>
      <c r="M9" s="16">
        <v>52</v>
      </c>
      <c r="N9" s="35">
        <v>7.1428571428571429E-4</v>
      </c>
      <c r="O9" s="25">
        <v>5.0105412420304148E-2</v>
      </c>
      <c r="P9" s="15">
        <v>50976.742988558311</v>
      </c>
      <c r="Q9" s="17">
        <v>2.9645442454909285E-2</v>
      </c>
      <c r="R9" s="35">
        <v>0.2</v>
      </c>
      <c r="S9" s="15">
        <v>60000</v>
      </c>
      <c r="T9" s="35">
        <v>-0.2</v>
      </c>
      <c r="U9" s="15">
        <v>40000</v>
      </c>
      <c r="V9" s="35">
        <v>0.1</v>
      </c>
      <c r="W9" s="35">
        <v>-0.1</v>
      </c>
      <c r="X9" s="25">
        <v>5.0105412420304148E-2</v>
      </c>
      <c r="Y9" s="18">
        <v>9.6356562346738741E-4</v>
      </c>
      <c r="Z9" s="15">
        <v>980.32198054919832</v>
      </c>
      <c r="AA9" s="15">
        <v>7658.1493147787905</v>
      </c>
      <c r="AB9" s="64">
        <v>1</v>
      </c>
      <c r="AC9" s="14">
        <v>0</v>
      </c>
      <c r="AD9" s="15">
        <v>0</v>
      </c>
      <c r="AE9" s="30"/>
      <c r="AF9" s="20">
        <v>0</v>
      </c>
      <c r="AG9" s="10">
        <v>0.85</v>
      </c>
      <c r="AH9" s="30"/>
      <c r="AI9" s="20">
        <v>0</v>
      </c>
      <c r="AJ9" s="30"/>
      <c r="AK9" s="20">
        <v>0</v>
      </c>
      <c r="AL9" s="15">
        <v>980.32198054919832</v>
      </c>
      <c r="AM9" s="15">
        <v>7658.1493147787905</v>
      </c>
      <c r="AN9" s="15">
        <v>0</v>
      </c>
      <c r="AO9" s="41">
        <v>1032.001187051942</v>
      </c>
      <c r="AP9" s="15">
        <v>7224.008309363594</v>
      </c>
      <c r="AQ9" s="37">
        <v>0</v>
      </c>
      <c r="AR9" s="15">
        <v>0</v>
      </c>
      <c r="AS9" s="15">
        <v>-0.71262472116804931</v>
      </c>
      <c r="AT9" s="37">
        <v>1</v>
      </c>
      <c r="AU9" s="15">
        <v>-51.679206502743682</v>
      </c>
      <c r="AV9" s="15">
        <v>434.14100541519554</v>
      </c>
      <c r="AW9" s="41">
        <v>532.69230769230774</v>
      </c>
      <c r="AX9" s="41">
        <v>7125.4570070864829</v>
      </c>
      <c r="AY9" s="15">
        <v>885.83132523718461</v>
      </c>
      <c r="AZ9" s="19">
        <v>0.22</v>
      </c>
      <c r="BA9" s="19">
        <v>0.1</v>
      </c>
      <c r="BB9" s="19">
        <v>0.1</v>
      </c>
    </row>
    <row r="10" spans="1:58" ht="18.75" thickBot="1" x14ac:dyDescent="0.4">
      <c r="A10" s="63">
        <v>45348</v>
      </c>
      <c r="B10" s="61">
        <v>61358.427906292985</v>
      </c>
      <c r="C10" s="53">
        <v>5.9624538954748146E-2</v>
      </c>
      <c r="D10" s="30">
        <v>150546.13256637967</v>
      </c>
      <c r="E10" s="53">
        <v>0.14629194475776605</v>
      </c>
      <c r="F10" s="30">
        <v>787550.98091059399</v>
      </c>
      <c r="G10" s="53">
        <v>0.76529607655312548</v>
      </c>
      <c r="H10" s="31">
        <v>29624.582034723509</v>
      </c>
      <c r="I10" s="53">
        <v>2.8787439734360355E-2</v>
      </c>
      <c r="J10" s="14">
        <v>1029080.1234179902</v>
      </c>
      <c r="K10" s="14">
        <v>11690.174385237042</v>
      </c>
      <c r="L10" s="17">
        <v>1.1490357651312611E-2</v>
      </c>
      <c r="M10" s="16">
        <v>52</v>
      </c>
      <c r="N10" s="35">
        <v>7.1428571428571429E-4</v>
      </c>
      <c r="O10" s="25">
        <v>5.014120200060436E-2</v>
      </c>
      <c r="P10" s="15">
        <v>51599.314343108308</v>
      </c>
      <c r="Q10" s="17">
        <v>1.2212850763920563E-2</v>
      </c>
      <c r="R10" s="35">
        <v>0.2</v>
      </c>
      <c r="S10" s="15">
        <v>60000</v>
      </c>
      <c r="T10" s="35">
        <v>-0.2</v>
      </c>
      <c r="U10" s="15">
        <v>40000</v>
      </c>
      <c r="V10" s="35">
        <v>0.1</v>
      </c>
      <c r="W10" s="35">
        <v>-0.1</v>
      </c>
      <c r="X10" s="25">
        <v>5.014120200060436E-2</v>
      </c>
      <c r="Y10" s="18">
        <v>9.6425388462700694E-4</v>
      </c>
      <c r="Z10" s="15">
        <v>992.29450659823681</v>
      </c>
      <c r="AA10" s="15">
        <v>8650.4438213770281</v>
      </c>
      <c r="AB10" s="64">
        <v>1</v>
      </c>
      <c r="AC10" s="14">
        <v>0</v>
      </c>
      <c r="AD10" s="15">
        <v>0</v>
      </c>
      <c r="AE10" s="30"/>
      <c r="AF10" s="20">
        <v>0</v>
      </c>
      <c r="AG10" s="10">
        <v>0.85</v>
      </c>
      <c r="AH10" s="30"/>
      <c r="AI10" s="20">
        <v>0</v>
      </c>
      <c r="AJ10" s="30"/>
      <c r="AK10" s="20">
        <v>0</v>
      </c>
      <c r="AL10" s="15">
        <v>992.29450659823681</v>
      </c>
      <c r="AM10" s="15">
        <v>8650.4438213770281</v>
      </c>
      <c r="AN10" s="15">
        <v>0</v>
      </c>
      <c r="AO10" s="41">
        <v>1032.001187051942</v>
      </c>
      <c r="AP10" s="15">
        <v>8256.009496415536</v>
      </c>
      <c r="AQ10" s="37">
        <v>0</v>
      </c>
      <c r="AR10" s="15">
        <v>0</v>
      </c>
      <c r="AS10" s="15">
        <v>-0.71262472116804931</v>
      </c>
      <c r="AT10" s="37">
        <v>1</v>
      </c>
      <c r="AU10" s="15">
        <v>-39.706680453705189</v>
      </c>
      <c r="AV10" s="15">
        <v>394.43432496149035</v>
      </c>
      <c r="AW10" s="41">
        <v>532.69230769230774</v>
      </c>
      <c r="AX10" s="41">
        <v>8117.7515136847205</v>
      </c>
      <c r="AY10" s="15">
        <v>885.83132523718461</v>
      </c>
      <c r="AZ10" s="19">
        <v>0.22</v>
      </c>
      <c r="BA10" s="19">
        <v>0.1</v>
      </c>
      <c r="BB10" s="19">
        <v>0.1</v>
      </c>
    </row>
    <row r="11" spans="1:58" ht="18.75" thickBot="1" x14ac:dyDescent="0.4">
      <c r="A11" s="63">
        <v>45355</v>
      </c>
      <c r="B11" s="61">
        <v>61291.20391726245</v>
      </c>
      <c r="C11" s="53">
        <v>5.986565767054431E-2</v>
      </c>
      <c r="D11" s="30">
        <v>150909.73812050096</v>
      </c>
      <c r="E11" s="53">
        <v>0.14739979220621768</v>
      </c>
      <c r="F11" s="30">
        <v>771019.65686546802</v>
      </c>
      <c r="G11" s="53">
        <v>0.75308683604057125</v>
      </c>
      <c r="H11" s="31">
        <v>40591.822143961865</v>
      </c>
      <c r="I11" s="53">
        <v>3.9647714082666666E-2</v>
      </c>
      <c r="J11" s="14">
        <v>1023812.4210471933</v>
      </c>
      <c r="K11" s="14">
        <v>-5267.7023707968183</v>
      </c>
      <c r="L11" s="17">
        <v>-5.1188457059112699E-3</v>
      </c>
      <c r="M11" s="16">
        <v>52</v>
      </c>
      <c r="N11" s="35">
        <v>7.1428571428571429E-4</v>
      </c>
      <c r="O11" s="25">
        <v>5.0177017144890507E-2</v>
      </c>
      <c r="P11" s="15">
        <v>51371.853404036876</v>
      </c>
      <c r="Q11" s="17">
        <v>-4.4082163099869228E-3</v>
      </c>
      <c r="R11" s="35">
        <v>0.2</v>
      </c>
      <c r="S11" s="15">
        <v>60000</v>
      </c>
      <c r="T11" s="35">
        <v>-0.2</v>
      </c>
      <c r="U11" s="15">
        <v>40000</v>
      </c>
      <c r="V11" s="35">
        <v>0.1</v>
      </c>
      <c r="W11" s="35">
        <v>-0.1</v>
      </c>
      <c r="X11" s="25">
        <v>5.0177017144890507E-2</v>
      </c>
      <c r="Y11" s="18">
        <v>9.6494263740174054E-4</v>
      </c>
      <c r="Z11" s="15">
        <v>987.92025776994001</v>
      </c>
      <c r="AA11" s="15">
        <v>9638.3640791469679</v>
      </c>
      <c r="AB11" s="64">
        <v>1</v>
      </c>
      <c r="AC11" s="14">
        <v>0</v>
      </c>
      <c r="AD11" s="15">
        <v>0</v>
      </c>
      <c r="AE11" s="30"/>
      <c r="AF11" s="20">
        <v>0</v>
      </c>
      <c r="AG11" s="10">
        <v>0.85</v>
      </c>
      <c r="AH11" s="30"/>
      <c r="AI11" s="20">
        <v>0</v>
      </c>
      <c r="AJ11" s="30"/>
      <c r="AK11" s="20">
        <v>0</v>
      </c>
      <c r="AL11" s="15">
        <v>987.92025776994001</v>
      </c>
      <c r="AM11" s="15">
        <v>9638.3640791469679</v>
      </c>
      <c r="AN11" s="15">
        <v>0</v>
      </c>
      <c r="AO11" s="41">
        <v>1032.001187051942</v>
      </c>
      <c r="AP11" s="15">
        <v>9288.0106834674771</v>
      </c>
      <c r="AQ11" s="37">
        <v>0</v>
      </c>
      <c r="AR11" s="15">
        <v>0</v>
      </c>
      <c r="AS11" s="15">
        <v>-0.71262472116804931</v>
      </c>
      <c r="AT11" s="37">
        <v>1</v>
      </c>
      <c r="AU11" s="15">
        <v>-44.080929282001989</v>
      </c>
      <c r="AV11" s="15">
        <v>350.35339567948836</v>
      </c>
      <c r="AW11" s="41">
        <v>532.69230769230774</v>
      </c>
      <c r="AX11" s="41">
        <v>9105.6717714546594</v>
      </c>
      <c r="AY11" s="15">
        <v>885.83132523718461</v>
      </c>
      <c r="AZ11" s="19">
        <v>0.22</v>
      </c>
      <c r="BA11" s="19">
        <v>0.1</v>
      </c>
      <c r="BB11" s="19">
        <v>0.1</v>
      </c>
    </row>
    <row r="12" spans="1:58" ht="18.75" thickBot="1" x14ac:dyDescent="0.4">
      <c r="A12" s="63">
        <v>45362</v>
      </c>
      <c r="B12" s="61">
        <v>59760.272538537043</v>
      </c>
      <c r="C12" s="53">
        <v>5.8200596556276615E-2</v>
      </c>
      <c r="D12" s="30">
        <v>152879.14663356257</v>
      </c>
      <c r="E12" s="53">
        <v>0.14888917264140789</v>
      </c>
      <c r="F12" s="30">
        <v>771019.65686546802</v>
      </c>
      <c r="G12" s="53">
        <v>0.75089690993709213</v>
      </c>
      <c r="H12" s="31">
        <v>43139.205673382137</v>
      </c>
      <c r="I12" s="53">
        <v>4.2013320865223358E-2</v>
      </c>
      <c r="J12" s="14">
        <v>1026798.2817109497</v>
      </c>
      <c r="K12" s="14">
        <v>2985.8606637563789</v>
      </c>
      <c r="L12" s="17">
        <v>2.916413790626148E-3</v>
      </c>
      <c r="M12" s="16">
        <v>52</v>
      </c>
      <c r="N12" s="35">
        <v>7.1428571428571429E-4</v>
      </c>
      <c r="O12" s="25">
        <v>5.0212857871422566E-2</v>
      </c>
      <c r="P12" s="15">
        <v>51558.476182172824</v>
      </c>
      <c r="Q12" s="17">
        <v>3.6327826576193446E-3</v>
      </c>
      <c r="R12" s="35">
        <v>0.2</v>
      </c>
      <c r="S12" s="15">
        <v>60000</v>
      </c>
      <c r="T12" s="35">
        <v>-0.2</v>
      </c>
      <c r="U12" s="15">
        <v>40000</v>
      </c>
      <c r="V12" s="35">
        <v>0.1</v>
      </c>
      <c r="W12" s="35">
        <v>-0.1</v>
      </c>
      <c r="X12" s="25">
        <v>5.0212857871422566E-2</v>
      </c>
      <c r="Y12" s="18">
        <v>9.6563188214274166E-4</v>
      </c>
      <c r="Z12" s="15">
        <v>991.5091573494775</v>
      </c>
      <c r="AA12" s="15">
        <v>10629.873236496445</v>
      </c>
      <c r="AB12" s="64">
        <v>1</v>
      </c>
      <c r="AC12" s="14">
        <v>0</v>
      </c>
      <c r="AD12" s="15">
        <v>0</v>
      </c>
      <c r="AE12" s="30"/>
      <c r="AF12" s="20">
        <v>0</v>
      </c>
      <c r="AG12" s="10">
        <v>0.85</v>
      </c>
      <c r="AH12" s="30"/>
      <c r="AI12" s="20">
        <v>0</v>
      </c>
      <c r="AJ12" s="30"/>
      <c r="AK12" s="20">
        <v>0</v>
      </c>
      <c r="AL12" s="15">
        <v>991.5091573494775</v>
      </c>
      <c r="AM12" s="15">
        <v>10629.873236496445</v>
      </c>
      <c r="AN12" s="15">
        <v>0</v>
      </c>
      <c r="AO12" s="41">
        <v>1032.001187051942</v>
      </c>
      <c r="AP12" s="15">
        <v>10320.011870519418</v>
      </c>
      <c r="AQ12" s="37">
        <v>0</v>
      </c>
      <c r="AR12" s="15">
        <v>0</v>
      </c>
      <c r="AS12" s="15">
        <v>-0.71262472116804931</v>
      </c>
      <c r="AT12" s="37">
        <v>1</v>
      </c>
      <c r="AU12" s="15">
        <v>-40.492029702464492</v>
      </c>
      <c r="AV12" s="15">
        <v>309.86136597702387</v>
      </c>
      <c r="AW12" s="41">
        <v>532.69230769230774</v>
      </c>
      <c r="AX12" s="41">
        <v>10097.180928804137</v>
      </c>
      <c r="AY12" s="15">
        <v>885.83132523718461</v>
      </c>
      <c r="AZ12" s="19">
        <v>0.22</v>
      </c>
      <c r="BA12" s="19">
        <v>0.1</v>
      </c>
      <c r="BB12" s="19">
        <v>0.1</v>
      </c>
    </row>
    <row r="13" spans="1:58" ht="18.75" thickBot="1" x14ac:dyDescent="0.4">
      <c r="A13" s="63">
        <v>45369</v>
      </c>
      <c r="B13" s="61">
        <v>59706.62718015835</v>
      </c>
      <c r="C13" s="53">
        <v>5.6718547042304904E-2</v>
      </c>
      <c r="D13" s="30">
        <v>151769.76793737835</v>
      </c>
      <c r="E13" s="53">
        <v>0.14417429235085896</v>
      </c>
      <c r="F13" s="30">
        <v>798328.4111316757</v>
      </c>
      <c r="G13" s="53">
        <v>0.75837523706292853</v>
      </c>
      <c r="H13" s="31">
        <v>42877.78690016258</v>
      </c>
      <c r="I13" s="53">
        <v>4.073192354390745E-2</v>
      </c>
      <c r="J13" s="14">
        <v>1052682.5931493752</v>
      </c>
      <c r="K13" s="14">
        <v>25884.311438425444</v>
      </c>
      <c r="L13" s="17">
        <v>2.5208759986717667E-2</v>
      </c>
      <c r="M13" s="16">
        <v>52</v>
      </c>
      <c r="N13" s="35">
        <v>1.2000000000000001E-3</v>
      </c>
      <c r="O13" s="25">
        <v>5.0273113300868276E-2</v>
      </c>
      <c r="P13" s="15">
        <v>52921.631275250358</v>
      </c>
      <c r="Q13" s="17">
        <v>2.6439010498701798E-2</v>
      </c>
      <c r="R13" s="35">
        <v>0.2</v>
      </c>
      <c r="S13" s="15">
        <v>60000</v>
      </c>
      <c r="T13" s="35">
        <v>-0.2</v>
      </c>
      <c r="U13" s="15">
        <v>40000</v>
      </c>
      <c r="V13" s="35">
        <v>0.1</v>
      </c>
      <c r="W13" s="35">
        <v>-0.1</v>
      </c>
      <c r="X13" s="25">
        <v>5.0273113300868276E-2</v>
      </c>
      <c r="Y13" s="18">
        <v>9.6679064040131296E-4</v>
      </c>
      <c r="Z13" s="15">
        <v>1017.7236783701992</v>
      </c>
      <c r="AA13" s="15">
        <v>11647.596914866645</v>
      </c>
      <c r="AB13" s="64">
        <v>1</v>
      </c>
      <c r="AC13" s="14">
        <v>0</v>
      </c>
      <c r="AD13" s="15">
        <v>0</v>
      </c>
      <c r="AE13" s="30"/>
      <c r="AF13" s="20">
        <v>0</v>
      </c>
      <c r="AG13" s="10">
        <v>0.85</v>
      </c>
      <c r="AH13" s="30"/>
      <c r="AI13" s="20">
        <v>0</v>
      </c>
      <c r="AJ13" s="30"/>
      <c r="AK13" s="20">
        <v>0</v>
      </c>
      <c r="AL13" s="15">
        <v>1017.7236783701992</v>
      </c>
      <c r="AM13" s="15">
        <v>11647.596914866645</v>
      </c>
      <c r="AN13" s="15">
        <v>0</v>
      </c>
      <c r="AO13" s="41">
        <v>1032.001187051942</v>
      </c>
      <c r="AP13" s="15">
        <v>11352.013057571359</v>
      </c>
      <c r="AQ13" s="37">
        <v>0</v>
      </c>
      <c r="AR13" s="15">
        <v>0</v>
      </c>
      <c r="AS13" s="15">
        <v>-0.71262472116804931</v>
      </c>
      <c r="AT13" s="37">
        <v>1</v>
      </c>
      <c r="AU13" s="15">
        <v>-14.277508681742802</v>
      </c>
      <c r="AV13" s="15">
        <v>295.58385729528106</v>
      </c>
      <c r="AW13" s="41">
        <v>532.69230769230774</v>
      </c>
      <c r="AX13" s="41">
        <v>11114.904607174336</v>
      </c>
      <c r="AY13" s="15">
        <v>885.83132523718461</v>
      </c>
      <c r="AZ13" s="19">
        <v>0.22</v>
      </c>
      <c r="BA13" s="19">
        <v>0.1</v>
      </c>
      <c r="BB13" s="19">
        <v>0.12</v>
      </c>
    </row>
    <row r="14" spans="1:58" ht="18.75" thickBot="1" x14ac:dyDescent="0.4">
      <c r="A14" s="63">
        <v>45376</v>
      </c>
      <c r="B14" s="61">
        <v>58567.451972451956</v>
      </c>
      <c r="C14" s="53">
        <v>5.488366181870203E-2</v>
      </c>
      <c r="D14" s="30">
        <v>153704.75397751111</v>
      </c>
      <c r="E14" s="53">
        <v>0.14403699415157165</v>
      </c>
      <c r="F14" s="30">
        <v>811969.98478399508</v>
      </c>
      <c r="G14" s="53">
        <v>0.76089849482922156</v>
      </c>
      <c r="H14" s="31">
        <v>42877.78690016258</v>
      </c>
      <c r="I14" s="53">
        <v>4.0180849200504729E-2</v>
      </c>
      <c r="J14" s="14">
        <v>1067119.9776341207</v>
      </c>
      <c r="K14" s="14">
        <v>14437.384484745562</v>
      </c>
      <c r="L14" s="17">
        <v>1.3714850590957671E-2</v>
      </c>
      <c r="M14" s="16">
        <v>52</v>
      </c>
      <c r="N14" s="35">
        <v>1.2000000000000001E-3</v>
      </c>
      <c r="O14" s="25">
        <v>5.0333441036829324E-2</v>
      </c>
      <c r="P14" s="15">
        <v>53711.820473469641</v>
      </c>
      <c r="Q14" s="17">
        <v>1.4931308411666958E-2</v>
      </c>
      <c r="R14" s="35">
        <v>0.2</v>
      </c>
      <c r="S14" s="15">
        <v>60000</v>
      </c>
      <c r="T14" s="35">
        <v>-0.2</v>
      </c>
      <c r="U14" s="15">
        <v>40000</v>
      </c>
      <c r="V14" s="35">
        <v>0.1</v>
      </c>
      <c r="W14" s="35">
        <v>-0.1</v>
      </c>
      <c r="X14" s="25">
        <v>5.0333441036829324E-2</v>
      </c>
      <c r="Y14" s="18">
        <v>9.679507891697947E-4</v>
      </c>
      <c r="Z14" s="15">
        <v>1032.9196244898008</v>
      </c>
      <c r="AA14" s="15">
        <v>12680.516539356446</v>
      </c>
      <c r="AB14" s="64">
        <v>1</v>
      </c>
      <c r="AC14" s="14">
        <v>0</v>
      </c>
      <c r="AD14" s="15">
        <v>0</v>
      </c>
      <c r="AE14" s="30"/>
      <c r="AF14" s="20">
        <v>0</v>
      </c>
      <c r="AG14" s="10">
        <v>0.85</v>
      </c>
      <c r="AH14" s="30"/>
      <c r="AI14" s="20">
        <v>0</v>
      </c>
      <c r="AJ14" s="30"/>
      <c r="AK14" s="20">
        <v>0</v>
      </c>
      <c r="AL14" s="15">
        <v>1032.9196244898008</v>
      </c>
      <c r="AM14" s="15">
        <v>12680.516539356446</v>
      </c>
      <c r="AN14" s="15">
        <v>0</v>
      </c>
      <c r="AO14" s="41">
        <v>1032.001187051942</v>
      </c>
      <c r="AP14" s="15">
        <v>12384.0142446233</v>
      </c>
      <c r="AQ14" s="37">
        <v>0</v>
      </c>
      <c r="AR14" s="15">
        <v>0</v>
      </c>
      <c r="AS14" s="15">
        <v>-0.71262472116804931</v>
      </c>
      <c r="AT14" s="37">
        <v>1</v>
      </c>
      <c r="AU14" s="15">
        <v>0.91843743785875631</v>
      </c>
      <c r="AV14" s="15">
        <v>296.50229473313982</v>
      </c>
      <c r="AW14" s="41">
        <v>532.69230769230774</v>
      </c>
      <c r="AX14" s="41">
        <v>12147.824231664137</v>
      </c>
      <c r="AY14" s="15">
        <v>885.83132523718461</v>
      </c>
      <c r="AZ14" s="19">
        <v>0.22</v>
      </c>
      <c r="BA14" s="19">
        <v>0.1</v>
      </c>
      <c r="BB14" s="19">
        <v>0.12</v>
      </c>
    </row>
    <row r="15" spans="1:58" ht="18.75" thickBot="1" x14ac:dyDescent="0.4">
      <c r="A15" s="63">
        <v>45383</v>
      </c>
      <c r="B15" s="61">
        <v>58436.927541172459</v>
      </c>
      <c r="C15" s="53">
        <v>5.4494693795881642E-2</v>
      </c>
      <c r="D15" s="30">
        <v>154654.77183609124</v>
      </c>
      <c r="E15" s="53">
        <v>0.14422155287582114</v>
      </c>
      <c r="F15" s="30">
        <v>814727.48588120623</v>
      </c>
      <c r="G15" s="53">
        <v>0.75976487365636103</v>
      </c>
      <c r="H15" s="31">
        <v>44522.422165861411</v>
      </c>
      <c r="I15" s="53">
        <v>4.1518879671936154E-2</v>
      </c>
      <c r="J15" s="14">
        <v>1072341.6074243314</v>
      </c>
      <c r="K15" s="14">
        <v>5221.6297902106307</v>
      </c>
      <c r="L15" s="17">
        <v>4.8931984215939313E-3</v>
      </c>
      <c r="M15" s="16">
        <v>52</v>
      </c>
      <c r="N15" s="35">
        <v>1.2000000000000001E-3</v>
      </c>
      <c r="O15" s="25">
        <v>5.0393841166073525E-2</v>
      </c>
      <c r="P15" s="15">
        <v>54039.412640313727</v>
      </c>
      <c r="Q15" s="17">
        <v>6.099070259700033E-3</v>
      </c>
      <c r="R15" s="35">
        <v>0.2</v>
      </c>
      <c r="S15" s="15">
        <v>60000</v>
      </c>
      <c r="T15" s="35">
        <v>-0.2</v>
      </c>
      <c r="U15" s="15">
        <v>40000</v>
      </c>
      <c r="V15" s="35">
        <v>0.1</v>
      </c>
      <c r="W15" s="35">
        <v>-0.1</v>
      </c>
      <c r="X15" s="25">
        <v>5.0393841166073525E-2</v>
      </c>
      <c r="Y15" s="18">
        <v>9.6911233011679854E-4</v>
      </c>
      <c r="Z15" s="15">
        <v>1039.2194738521871</v>
      </c>
      <c r="AA15" s="15">
        <v>13719.736013208632</v>
      </c>
      <c r="AB15" s="64">
        <v>1</v>
      </c>
      <c r="AC15" s="14">
        <v>0</v>
      </c>
      <c r="AD15" s="15">
        <v>0</v>
      </c>
      <c r="AE15" s="30"/>
      <c r="AF15" s="20">
        <v>0</v>
      </c>
      <c r="AG15" s="10">
        <v>0.85</v>
      </c>
      <c r="AH15" s="30"/>
      <c r="AI15" s="20">
        <v>0</v>
      </c>
      <c r="AJ15" s="30"/>
      <c r="AK15" s="20">
        <v>0</v>
      </c>
      <c r="AL15" s="15">
        <v>1039.2194738521871</v>
      </c>
      <c r="AM15" s="15">
        <v>13719.736013208632</v>
      </c>
      <c r="AN15" s="15">
        <v>0</v>
      </c>
      <c r="AO15" s="41">
        <v>1032.001187051942</v>
      </c>
      <c r="AP15" s="15">
        <v>13416.015431675241</v>
      </c>
      <c r="AQ15" s="37">
        <v>0</v>
      </c>
      <c r="AR15" s="15">
        <v>0</v>
      </c>
      <c r="AS15" s="15">
        <v>-0.71262472116804931</v>
      </c>
      <c r="AT15" s="37">
        <v>1</v>
      </c>
      <c r="AU15" s="15">
        <v>7.2182868002450959</v>
      </c>
      <c r="AV15" s="15">
        <v>303.72058153338492</v>
      </c>
      <c r="AW15" s="41">
        <v>532.69230769230774</v>
      </c>
      <c r="AX15" s="41">
        <v>13187.043705516324</v>
      </c>
      <c r="AY15" s="15">
        <v>885.83132523718461</v>
      </c>
      <c r="AZ15" s="19">
        <v>0.22</v>
      </c>
      <c r="BA15" s="19">
        <v>0.1</v>
      </c>
      <c r="BB15" s="19">
        <v>0.12</v>
      </c>
    </row>
    <row r="16" spans="1:58" ht="18.75" thickBot="1" x14ac:dyDescent="0.4">
      <c r="A16" s="63">
        <v>45390</v>
      </c>
      <c r="B16" s="61">
        <v>58121.35634102828</v>
      </c>
      <c r="C16" s="53">
        <v>5.484101468731982E-2</v>
      </c>
      <c r="D16" s="30">
        <v>153336.84249704905</v>
      </c>
      <c r="E16" s="53">
        <v>0.14468258418036667</v>
      </c>
      <c r="F16" s="30">
        <v>805103.53269460564</v>
      </c>
      <c r="G16" s="53">
        <v>0.75966387298759985</v>
      </c>
      <c r="H16" s="31">
        <v>43253.749132866018</v>
      </c>
      <c r="I16" s="53">
        <v>4.0812528144713721E-2</v>
      </c>
      <c r="J16" s="14">
        <v>1059815.4806655489</v>
      </c>
      <c r="K16" s="14">
        <v>-12526.126758782426</v>
      </c>
      <c r="L16" s="17">
        <v>-1.1681097396630038E-2</v>
      </c>
      <c r="M16" s="16">
        <v>52</v>
      </c>
      <c r="N16" s="35">
        <v>1.2000000000000001E-3</v>
      </c>
      <c r="O16" s="25">
        <v>5.0454313775472819E-2</v>
      </c>
      <c r="P16" s="15">
        <v>53472.262805603154</v>
      </c>
      <c r="Q16" s="17">
        <v>-1.0495114713505903E-2</v>
      </c>
      <c r="R16" s="35">
        <v>0.2</v>
      </c>
      <c r="S16" s="15">
        <v>60000</v>
      </c>
      <c r="T16" s="35">
        <v>-0.2</v>
      </c>
      <c r="U16" s="15">
        <v>40000</v>
      </c>
      <c r="V16" s="35">
        <v>0.1</v>
      </c>
      <c r="W16" s="35">
        <v>-0.1</v>
      </c>
      <c r="X16" s="25">
        <v>5.0454313775472819E-2</v>
      </c>
      <c r="Y16" s="18">
        <v>9.7027526491293885E-4</v>
      </c>
      <c r="Z16" s="15">
        <v>1028.3127462615992</v>
      </c>
      <c r="AA16" s="15">
        <v>14748.048759470232</v>
      </c>
      <c r="AB16" s="64">
        <v>1</v>
      </c>
      <c r="AC16" s="14">
        <v>0</v>
      </c>
      <c r="AD16" s="15">
        <v>0</v>
      </c>
      <c r="AE16" s="30"/>
      <c r="AF16" s="20">
        <v>0</v>
      </c>
      <c r="AG16" s="10">
        <v>0.85</v>
      </c>
      <c r="AH16" s="30"/>
      <c r="AI16" s="20">
        <v>0</v>
      </c>
      <c r="AJ16" s="30"/>
      <c r="AK16" s="20">
        <v>0</v>
      </c>
      <c r="AL16" s="15">
        <v>1028.3127462615992</v>
      </c>
      <c r="AM16" s="15">
        <v>14748.048759470232</v>
      </c>
      <c r="AN16" s="15">
        <v>0</v>
      </c>
      <c r="AO16" s="41">
        <v>1032.001187051942</v>
      </c>
      <c r="AP16" s="15">
        <v>14448.016618727183</v>
      </c>
      <c r="AQ16" s="37">
        <v>0</v>
      </c>
      <c r="AR16" s="15">
        <v>0</v>
      </c>
      <c r="AS16" s="15">
        <v>-0.71262472116804931</v>
      </c>
      <c r="AT16" s="37">
        <v>1</v>
      </c>
      <c r="AU16" s="15">
        <v>-3.6884407903428382</v>
      </c>
      <c r="AV16" s="15">
        <v>300.03214074304208</v>
      </c>
      <c r="AW16" s="41">
        <v>532.69230769230774</v>
      </c>
      <c r="AX16" s="41">
        <v>14215.356451777923</v>
      </c>
      <c r="AY16" s="15">
        <v>885.83132523718461</v>
      </c>
      <c r="AZ16" s="19">
        <v>0.22</v>
      </c>
      <c r="BA16" s="19">
        <v>0.1</v>
      </c>
      <c r="BB16" s="19">
        <v>0.12</v>
      </c>
    </row>
    <row r="17" spans="1:54" s="21" customFormat="1" ht="18.75" thickBot="1" x14ac:dyDescent="0.4">
      <c r="A17" s="63">
        <v>45397</v>
      </c>
      <c r="B17" s="61">
        <v>57474.112436257165</v>
      </c>
      <c r="C17" s="53">
        <v>5.5075742088169212E-2</v>
      </c>
      <c r="D17" s="30">
        <v>150513.93371371369</v>
      </c>
      <c r="E17" s="53">
        <v>0.14423305106427028</v>
      </c>
      <c r="F17" s="30">
        <v>792261.32766713318</v>
      </c>
      <c r="G17" s="53">
        <v>0.75920059831144227</v>
      </c>
      <c r="H17" s="31">
        <v>43297.390278211671</v>
      </c>
      <c r="I17" s="53">
        <v>4.1490608536118238E-2</v>
      </c>
      <c r="J17" s="14">
        <v>1043546.7640953157</v>
      </c>
      <c r="K17" s="14">
        <v>-16268.716570233228</v>
      </c>
      <c r="L17" s="17">
        <v>-1.5350517959991211E-2</v>
      </c>
      <c r="M17" s="16">
        <v>52</v>
      </c>
      <c r="N17" s="35">
        <v>1.2000000000000001E-3</v>
      </c>
      <c r="O17" s="25">
        <v>5.0514858952003389E-2</v>
      </c>
      <c r="P17" s="15">
        <v>52714.617598094424</v>
      </c>
      <c r="Q17" s="17">
        <v>-1.4168938581543221E-2</v>
      </c>
      <c r="R17" s="35">
        <v>0.2</v>
      </c>
      <c r="S17" s="15">
        <v>60000</v>
      </c>
      <c r="T17" s="35">
        <v>-0.2</v>
      </c>
      <c r="U17" s="15">
        <v>40000</v>
      </c>
      <c r="V17" s="35">
        <v>0.1</v>
      </c>
      <c r="W17" s="35">
        <v>-0.1</v>
      </c>
      <c r="X17" s="25">
        <v>5.0514858952003389E-2</v>
      </c>
      <c r="Y17" s="18">
        <v>9.714395952308344E-4</v>
      </c>
      <c r="Z17" s="15">
        <v>1013.7426461172005</v>
      </c>
      <c r="AA17" s="15">
        <v>15761.791405587432</v>
      </c>
      <c r="AB17" s="64">
        <v>1</v>
      </c>
      <c r="AC17" s="14">
        <v>0</v>
      </c>
      <c r="AD17" s="15">
        <v>0</v>
      </c>
      <c r="AE17" s="30"/>
      <c r="AF17" s="20">
        <v>0</v>
      </c>
      <c r="AG17" s="10">
        <v>0.85</v>
      </c>
      <c r="AH17" s="30"/>
      <c r="AI17" s="20">
        <v>0</v>
      </c>
      <c r="AJ17" s="30"/>
      <c r="AK17" s="20">
        <v>0</v>
      </c>
      <c r="AL17" s="15">
        <v>1013.7426461172005</v>
      </c>
      <c r="AM17" s="15">
        <v>15761.791405587432</v>
      </c>
      <c r="AN17" s="15">
        <v>0</v>
      </c>
      <c r="AO17" s="41">
        <v>1032.001187051942</v>
      </c>
      <c r="AP17" s="15">
        <v>15480.017805779124</v>
      </c>
      <c r="AQ17" s="37">
        <v>0</v>
      </c>
      <c r="AR17" s="15">
        <v>0</v>
      </c>
      <c r="AS17" s="15">
        <v>-0.71262472116804931</v>
      </c>
      <c r="AT17" s="37">
        <v>1</v>
      </c>
      <c r="AU17" s="15">
        <v>-18.258540934741518</v>
      </c>
      <c r="AV17" s="15">
        <v>281.77359980830056</v>
      </c>
      <c r="AW17" s="41">
        <v>532.69230769230774</v>
      </c>
      <c r="AX17" s="41">
        <v>15229.099097895123</v>
      </c>
      <c r="AY17" s="15">
        <v>885.83132523718461</v>
      </c>
      <c r="AZ17" s="19">
        <v>0.22</v>
      </c>
      <c r="BA17" s="19">
        <v>0.1</v>
      </c>
      <c r="BB17" s="19">
        <v>0.12</v>
      </c>
    </row>
    <row r="18" spans="1:54" s="21" customFormat="1" ht="18.75" thickBot="1" x14ac:dyDescent="0.4">
      <c r="A18" s="63">
        <v>45404</v>
      </c>
      <c r="B18" s="61">
        <v>55630.589924169763</v>
      </c>
      <c r="C18" s="53">
        <v>5.4669411464068382E-2</v>
      </c>
      <c r="D18" s="30">
        <v>147234.41801737569</v>
      </c>
      <c r="E18" s="53">
        <v>0.14469051993222562</v>
      </c>
      <c r="F18" s="30">
        <v>771419.25181745098</v>
      </c>
      <c r="G18" s="53">
        <v>0.75809076528575747</v>
      </c>
      <c r="H18" s="31">
        <v>43297.390278211671</v>
      </c>
      <c r="I18" s="53">
        <v>4.2549303317948484E-2</v>
      </c>
      <c r="J18" s="14">
        <v>1017581.6500372081</v>
      </c>
      <c r="K18" s="14">
        <v>-25965.114058107603</v>
      </c>
      <c r="L18" s="17">
        <v>-2.4881600855346044E-2</v>
      </c>
      <c r="M18" s="16">
        <v>52</v>
      </c>
      <c r="N18" s="35">
        <v>1.2000000000000001E-3</v>
      </c>
      <c r="O18" s="25">
        <v>5.05754767827458E-2</v>
      </c>
      <c r="P18" s="15">
        <v>51464.677116004983</v>
      </c>
      <c r="Q18" s="17">
        <v>-2.3711458776372221E-2</v>
      </c>
      <c r="R18" s="35">
        <v>0.2</v>
      </c>
      <c r="S18" s="15">
        <v>60000</v>
      </c>
      <c r="T18" s="35">
        <v>-0.2</v>
      </c>
      <c r="U18" s="15">
        <v>40000</v>
      </c>
      <c r="V18" s="35">
        <v>0.1</v>
      </c>
      <c r="W18" s="35">
        <v>-0.1</v>
      </c>
      <c r="X18" s="25">
        <v>5.05754767827458E-2</v>
      </c>
      <c r="Y18" s="18">
        <v>9.7260532274511154E-4</v>
      </c>
      <c r="Z18" s="15">
        <v>989.70532915394188</v>
      </c>
      <c r="AA18" s="15">
        <v>16751.496734741373</v>
      </c>
      <c r="AB18" s="64">
        <v>1</v>
      </c>
      <c r="AC18" s="14">
        <v>0</v>
      </c>
      <c r="AD18" s="15">
        <v>0</v>
      </c>
      <c r="AE18" s="30"/>
      <c r="AF18" s="20">
        <v>0</v>
      </c>
      <c r="AG18" s="10">
        <v>0.85</v>
      </c>
      <c r="AH18" s="30"/>
      <c r="AI18" s="20">
        <v>0</v>
      </c>
      <c r="AJ18" s="30"/>
      <c r="AK18" s="20">
        <v>0</v>
      </c>
      <c r="AL18" s="15">
        <v>989.70532915394188</v>
      </c>
      <c r="AM18" s="15">
        <v>16751.496734741373</v>
      </c>
      <c r="AN18" s="15">
        <v>0</v>
      </c>
      <c r="AO18" s="41">
        <v>1032.001187051942</v>
      </c>
      <c r="AP18" s="15">
        <v>16512.018992831065</v>
      </c>
      <c r="AQ18" s="37">
        <v>0</v>
      </c>
      <c r="AR18" s="15">
        <v>0</v>
      </c>
      <c r="AS18" s="15">
        <v>-0.71262472116804931</v>
      </c>
      <c r="AT18" s="37">
        <v>1</v>
      </c>
      <c r="AU18" s="15">
        <v>-42.295857898000122</v>
      </c>
      <c r="AV18" s="15">
        <v>239.47774191030044</v>
      </c>
      <c r="AW18" s="41">
        <v>532.69230769230774</v>
      </c>
      <c r="AX18" s="41">
        <v>16218.804427049065</v>
      </c>
      <c r="AY18" s="15">
        <v>885.83132523718461</v>
      </c>
      <c r="AZ18" s="19">
        <v>0.22</v>
      </c>
      <c r="BA18" s="19">
        <v>0.1</v>
      </c>
      <c r="BB18" s="19">
        <v>0.12</v>
      </c>
    </row>
    <row r="19" spans="1:54" s="21" customFormat="1" ht="18.75" thickBot="1" x14ac:dyDescent="0.4">
      <c r="A19" s="63">
        <v>45411</v>
      </c>
      <c r="B19" s="61">
        <v>57438.975079804586</v>
      </c>
      <c r="C19" s="53">
        <v>5.5440817017625842E-2</v>
      </c>
      <c r="D19" s="30">
        <v>150519.29534014186</v>
      </c>
      <c r="E19" s="53">
        <v>0.14528310609617476</v>
      </c>
      <c r="F19" s="30">
        <v>788867.78804875584</v>
      </c>
      <c r="G19" s="53">
        <v>0.76142505376436653</v>
      </c>
      <c r="H19" s="31">
        <v>39215.222480376906</v>
      </c>
      <c r="I19" s="53">
        <v>3.7851023121832833E-2</v>
      </c>
      <c r="J19" s="14">
        <v>1036041.2809490792</v>
      </c>
      <c r="K19" s="14">
        <v>18459.630911871092</v>
      </c>
      <c r="L19" s="17">
        <v>1.8140687689480361E-2</v>
      </c>
      <c r="M19" s="16">
        <v>52</v>
      </c>
      <c r="N19" s="35">
        <v>1.2000000000000001E-3</v>
      </c>
      <c r="O19" s="25">
        <v>5.0636167354885096E-2</v>
      </c>
      <c r="P19" s="15">
        <v>52461.159688707099</v>
      </c>
      <c r="Q19" s="17">
        <v>1.9362456514707645E-2</v>
      </c>
      <c r="R19" s="35">
        <v>0.2</v>
      </c>
      <c r="S19" s="15">
        <v>60000</v>
      </c>
      <c r="T19" s="35">
        <v>-0.2</v>
      </c>
      <c r="U19" s="15">
        <v>40000</v>
      </c>
      <c r="V19" s="35">
        <v>0.1</v>
      </c>
      <c r="W19" s="35">
        <v>-0.1</v>
      </c>
      <c r="X19" s="25">
        <v>5.0636167354885096E-2</v>
      </c>
      <c r="Y19" s="18">
        <v>9.7377244913240566E-4</v>
      </c>
      <c r="Z19" s="15">
        <v>1008.8684555520597</v>
      </c>
      <c r="AA19" s="15">
        <v>17760.365190293433</v>
      </c>
      <c r="AB19" s="64">
        <v>1</v>
      </c>
      <c r="AC19" s="14">
        <v>0</v>
      </c>
      <c r="AD19" s="15">
        <v>0</v>
      </c>
      <c r="AE19" s="30"/>
      <c r="AF19" s="20">
        <v>0</v>
      </c>
      <c r="AG19" s="10">
        <v>0.85</v>
      </c>
      <c r="AH19" s="30"/>
      <c r="AI19" s="20">
        <v>0</v>
      </c>
      <c r="AJ19" s="30"/>
      <c r="AK19" s="20">
        <v>0</v>
      </c>
      <c r="AL19" s="15">
        <v>1008.8684555520597</v>
      </c>
      <c r="AM19" s="15">
        <v>17760.365190293433</v>
      </c>
      <c r="AN19" s="15">
        <v>0</v>
      </c>
      <c r="AO19" s="41">
        <v>1032.001187051942</v>
      </c>
      <c r="AP19" s="15">
        <v>17544.020179883006</v>
      </c>
      <c r="AQ19" s="37">
        <v>0</v>
      </c>
      <c r="AR19" s="15">
        <v>0</v>
      </c>
      <c r="AS19" s="15">
        <v>-0.71262472116804931</v>
      </c>
      <c r="AT19" s="37">
        <v>1</v>
      </c>
      <c r="AU19" s="15">
        <v>-23.132731499882311</v>
      </c>
      <c r="AV19" s="15">
        <v>216.34501041041813</v>
      </c>
      <c r="AW19" s="41">
        <v>532.69230769230774</v>
      </c>
      <c r="AX19" s="41">
        <v>17227.672882601124</v>
      </c>
      <c r="AY19" s="15">
        <v>885.83132523718461</v>
      </c>
      <c r="AZ19" s="19">
        <v>0.22</v>
      </c>
      <c r="BA19" s="19">
        <v>0.1</v>
      </c>
      <c r="BB19" s="19">
        <v>0.12</v>
      </c>
    </row>
    <row r="20" spans="1:54" s="21" customFormat="1" ht="18.75" thickBot="1" x14ac:dyDescent="0.4">
      <c r="A20" s="63">
        <v>45418</v>
      </c>
      <c r="B20" s="61">
        <v>58049.988521339699</v>
      </c>
      <c r="C20" s="53">
        <v>5.5332439248197848E-2</v>
      </c>
      <c r="D20" s="30">
        <v>152636.91333909688</v>
      </c>
      <c r="E20" s="53">
        <v>0.14549137647569518</v>
      </c>
      <c r="F20" s="30">
        <v>796666.82232008502</v>
      </c>
      <c r="G20" s="53">
        <v>0.75937170135487919</v>
      </c>
      <c r="H20" s="31">
        <v>41759.405659138502</v>
      </c>
      <c r="I20" s="53">
        <v>3.9804482921227707E-2</v>
      </c>
      <c r="J20" s="14">
        <v>1049113.1298396601</v>
      </c>
      <c r="K20" s="14">
        <v>13071.848890580935</v>
      </c>
      <c r="L20" s="17">
        <v>1.2617112011797731E-2</v>
      </c>
      <c r="M20" s="16">
        <v>52</v>
      </c>
      <c r="N20" s="35">
        <v>1.2000000000000001E-3</v>
      </c>
      <c r="O20" s="25">
        <v>5.069693075571096E-2</v>
      </c>
      <c r="P20" s="15">
        <v>53186.815698388455</v>
      </c>
      <c r="Q20" s="17">
        <v>1.3832252546212046E-2</v>
      </c>
      <c r="R20" s="35">
        <v>0.2</v>
      </c>
      <c r="S20" s="15">
        <v>60000</v>
      </c>
      <c r="T20" s="35">
        <v>-0.2</v>
      </c>
      <c r="U20" s="15">
        <v>40000</v>
      </c>
      <c r="V20" s="35">
        <v>0.1</v>
      </c>
      <c r="W20" s="35">
        <v>-0.1</v>
      </c>
      <c r="X20" s="25">
        <v>5.069693075571096E-2</v>
      </c>
      <c r="Y20" s="18">
        <v>9.7494097607136467E-4</v>
      </c>
      <c r="Z20" s="15">
        <v>1022.8233788151626</v>
      </c>
      <c r="AA20" s="15">
        <v>18783.188569108595</v>
      </c>
      <c r="AB20" s="64">
        <v>1</v>
      </c>
      <c r="AC20" s="14">
        <v>0</v>
      </c>
      <c r="AD20" s="15">
        <v>0</v>
      </c>
      <c r="AE20" s="30"/>
      <c r="AF20" s="20">
        <v>0</v>
      </c>
      <c r="AG20" s="10">
        <v>0.85</v>
      </c>
      <c r="AH20" s="30"/>
      <c r="AI20" s="20">
        <v>0</v>
      </c>
      <c r="AJ20" s="30"/>
      <c r="AK20" s="20">
        <v>0</v>
      </c>
      <c r="AL20" s="15">
        <v>1022.8233788151626</v>
      </c>
      <c r="AM20" s="15">
        <v>18783.188569108595</v>
      </c>
      <c r="AN20" s="15">
        <v>0</v>
      </c>
      <c r="AO20" s="41">
        <v>1032.001187051942</v>
      </c>
      <c r="AP20" s="15">
        <v>18576.021366934947</v>
      </c>
      <c r="AQ20" s="37">
        <v>0</v>
      </c>
      <c r="AR20" s="15">
        <v>0</v>
      </c>
      <c r="AS20" s="15">
        <v>-0.71262472116804931</v>
      </c>
      <c r="AT20" s="37">
        <v>1</v>
      </c>
      <c r="AU20" s="15">
        <v>-9.1778082367793559</v>
      </c>
      <c r="AV20" s="15">
        <v>207.16720217363877</v>
      </c>
      <c r="AW20" s="41">
        <v>532.69230769230774</v>
      </c>
      <c r="AX20" s="41">
        <v>18250.496261416287</v>
      </c>
      <c r="AY20" s="15">
        <v>885.83132523718461</v>
      </c>
      <c r="AZ20" s="19">
        <v>0.22</v>
      </c>
      <c r="BA20" s="19">
        <v>0.1</v>
      </c>
      <c r="BB20" s="19">
        <v>0.12</v>
      </c>
    </row>
    <row r="21" spans="1:54" s="21" customFormat="1" ht="18.75" thickBot="1" x14ac:dyDescent="0.4">
      <c r="A21" s="63">
        <v>45425</v>
      </c>
      <c r="B21" s="61">
        <v>58792.457405255016</v>
      </c>
      <c r="C21" s="53">
        <v>5.5257361863538954E-2</v>
      </c>
      <c r="D21" s="30">
        <v>154482.92963091831</v>
      </c>
      <c r="E21" s="53">
        <v>0.14519412048920888</v>
      </c>
      <c r="F21" s="30">
        <v>809336.42869586509</v>
      </c>
      <c r="G21" s="53">
        <v>0.76067233593461536</v>
      </c>
      <c r="H21" s="31">
        <v>41363.289529884481</v>
      </c>
      <c r="I21" s="53">
        <v>3.8876181712636897E-2</v>
      </c>
      <c r="J21" s="14">
        <v>1063975.1052619228</v>
      </c>
      <c r="K21" s="14">
        <v>14861.97542226268</v>
      </c>
      <c r="L21" s="17">
        <v>1.4166227644614542E-2</v>
      </c>
      <c r="M21" s="16">
        <v>52</v>
      </c>
      <c r="N21" s="35">
        <v>1.2000000000000001E-3</v>
      </c>
      <c r="O21" s="25">
        <v>5.0757767072617817E-2</v>
      </c>
      <c r="P21" s="15">
        <v>54005.000563948699</v>
      </c>
      <c r="Q21" s="17">
        <v>1.5383227117788048E-2</v>
      </c>
      <c r="R21" s="35">
        <v>0.2</v>
      </c>
      <c r="S21" s="15">
        <v>60000</v>
      </c>
      <c r="T21" s="35">
        <v>-0.2</v>
      </c>
      <c r="U21" s="15">
        <v>40000</v>
      </c>
      <c r="V21" s="35">
        <v>0.1</v>
      </c>
      <c r="W21" s="35">
        <v>-0.1</v>
      </c>
      <c r="X21" s="25">
        <v>5.0757767072617817E-2</v>
      </c>
      <c r="Y21" s="18">
        <v>9.7611090524265035E-4</v>
      </c>
      <c r="Z21" s="15">
        <v>1038.5577031528596</v>
      </c>
      <c r="AA21" s="15">
        <v>19821.746272261455</v>
      </c>
      <c r="AB21" s="64">
        <v>1</v>
      </c>
      <c r="AC21" s="14">
        <v>0</v>
      </c>
      <c r="AD21" s="15">
        <v>0</v>
      </c>
      <c r="AE21" s="30"/>
      <c r="AF21" s="20">
        <v>0</v>
      </c>
      <c r="AG21" s="10">
        <v>0.85</v>
      </c>
      <c r="AH21" s="30"/>
      <c r="AI21" s="20">
        <v>0</v>
      </c>
      <c r="AJ21" s="30"/>
      <c r="AK21" s="20">
        <v>0</v>
      </c>
      <c r="AL21" s="15">
        <v>1038.5577031528596</v>
      </c>
      <c r="AM21" s="15">
        <v>19821.746272261455</v>
      </c>
      <c r="AN21" s="15">
        <v>0</v>
      </c>
      <c r="AO21" s="41">
        <v>1032.001187051942</v>
      </c>
      <c r="AP21" s="15">
        <v>19608.022553986888</v>
      </c>
      <c r="AQ21" s="37">
        <v>0</v>
      </c>
      <c r="AR21" s="15">
        <v>0</v>
      </c>
      <c r="AS21" s="15">
        <v>-0.71262472116804931</v>
      </c>
      <c r="AT21" s="37">
        <v>1</v>
      </c>
      <c r="AU21" s="15">
        <v>6.5565161009176336</v>
      </c>
      <c r="AV21" s="15">
        <v>213.7237182745564</v>
      </c>
      <c r="AW21" s="41">
        <v>532.69230769230774</v>
      </c>
      <c r="AX21" s="41">
        <v>19289.053964569146</v>
      </c>
      <c r="AY21" s="15">
        <v>885.83132523718461</v>
      </c>
      <c r="AZ21" s="19">
        <v>0.22</v>
      </c>
      <c r="BA21" s="19">
        <v>0.1</v>
      </c>
      <c r="BB21" s="19">
        <v>0.12</v>
      </c>
    </row>
    <row r="22" spans="1:54" s="21" customFormat="1" ht="18.75" thickBot="1" x14ac:dyDescent="0.4">
      <c r="A22" s="63">
        <v>45432</v>
      </c>
      <c r="B22" s="61">
        <v>59842.991212315064</v>
      </c>
      <c r="C22" s="53">
        <v>5.5372256571723663E-2</v>
      </c>
      <c r="D22" s="30">
        <v>157364.13467183636</v>
      </c>
      <c r="E22" s="53">
        <v>0.1456078157811575</v>
      </c>
      <c r="F22" s="30">
        <v>821597.76592248736</v>
      </c>
      <c r="G22" s="53">
        <v>0.7602180534727816</v>
      </c>
      <c r="H22" s="31">
        <v>41934.722530740866</v>
      </c>
      <c r="I22" s="53">
        <v>3.8801874174337343E-2</v>
      </c>
      <c r="J22" s="14">
        <v>1080739.6143373796</v>
      </c>
      <c r="K22" s="14">
        <v>16764.509075456765</v>
      </c>
      <c r="L22" s="17">
        <v>1.5756486211516933E-2</v>
      </c>
      <c r="M22" s="16">
        <v>52</v>
      </c>
      <c r="N22" s="35">
        <v>8.0000000000000004E-4</v>
      </c>
      <c r="O22" s="25">
        <v>5.0798373286275907E-2</v>
      </c>
      <c r="P22" s="15">
        <v>54899.814354376067</v>
      </c>
      <c r="Q22" s="17">
        <v>1.6569091400486076E-2</v>
      </c>
      <c r="R22" s="35">
        <v>0.2</v>
      </c>
      <c r="S22" s="15">
        <v>60000</v>
      </c>
      <c r="T22" s="35">
        <v>-0.2</v>
      </c>
      <c r="U22" s="15">
        <v>40000</v>
      </c>
      <c r="V22" s="35">
        <v>0.1</v>
      </c>
      <c r="W22" s="35">
        <v>-0.1</v>
      </c>
      <c r="X22" s="25">
        <v>5.0798373286275907E-2</v>
      </c>
      <c r="Y22" s="18">
        <v>9.7689179396684444E-4</v>
      </c>
      <c r="Z22" s="15">
        <v>1055.7656606610783</v>
      </c>
      <c r="AA22" s="15">
        <v>20877.511932922534</v>
      </c>
      <c r="AB22" s="64">
        <v>1</v>
      </c>
      <c r="AC22" s="14">
        <v>0</v>
      </c>
      <c r="AD22" s="15">
        <v>0</v>
      </c>
      <c r="AE22" s="30"/>
      <c r="AF22" s="20">
        <v>0</v>
      </c>
      <c r="AG22" s="10">
        <v>0.85</v>
      </c>
      <c r="AH22" s="30"/>
      <c r="AI22" s="20">
        <v>0</v>
      </c>
      <c r="AJ22" s="30"/>
      <c r="AK22" s="20">
        <v>0</v>
      </c>
      <c r="AL22" s="15">
        <v>1055.7656606610783</v>
      </c>
      <c r="AM22" s="15">
        <v>20877.511932922534</v>
      </c>
      <c r="AN22" s="15">
        <v>0</v>
      </c>
      <c r="AO22" s="41">
        <v>1032.001187051942</v>
      </c>
      <c r="AP22" s="15">
        <v>20640.023741038829</v>
      </c>
      <c r="AQ22" s="37">
        <v>0</v>
      </c>
      <c r="AR22" s="15">
        <v>0</v>
      </c>
      <c r="AS22" s="15">
        <v>-0.71262472116804931</v>
      </c>
      <c r="AT22" s="37">
        <v>1</v>
      </c>
      <c r="AU22" s="15">
        <v>23.764473609136303</v>
      </c>
      <c r="AV22" s="15">
        <v>237.48819188369271</v>
      </c>
      <c r="AW22" s="41">
        <v>532.69230769230774</v>
      </c>
      <c r="AX22" s="41">
        <v>20344.819625230226</v>
      </c>
      <c r="AY22" s="15">
        <v>885.83132523718461</v>
      </c>
      <c r="AZ22" s="19">
        <v>0.22</v>
      </c>
      <c r="BA22" s="19">
        <v>0.1</v>
      </c>
      <c r="BB22" s="19">
        <v>0.12</v>
      </c>
    </row>
    <row r="23" spans="1:54" s="21" customFormat="1" ht="18.75" thickBot="1" x14ac:dyDescent="0.4">
      <c r="A23" s="63">
        <v>45439</v>
      </c>
      <c r="B23" s="61">
        <v>60200.9816057352</v>
      </c>
      <c r="C23" s="53">
        <v>5.5974546021939076E-2</v>
      </c>
      <c r="D23" s="30">
        <v>155830.09022474295</v>
      </c>
      <c r="E23" s="53">
        <v>0.14488997229335576</v>
      </c>
      <c r="F23" s="30">
        <v>817831.40623387147</v>
      </c>
      <c r="G23" s="53">
        <v>0.76041520362956772</v>
      </c>
      <c r="H23" s="31">
        <v>41643.906250756569</v>
      </c>
      <c r="I23" s="53">
        <v>3.8720278055137579E-2</v>
      </c>
      <c r="J23" s="14">
        <v>1075506.3843151061</v>
      </c>
      <c r="K23" s="14">
        <v>-5233.2300222734921</v>
      </c>
      <c r="L23" s="17">
        <v>-4.8422672333354577E-3</v>
      </c>
      <c r="M23" s="16">
        <v>52</v>
      </c>
      <c r="N23" s="35">
        <v>8.0000000000000004E-4</v>
      </c>
      <c r="O23" s="25">
        <v>5.0839011984904925E-2</v>
      </c>
      <c r="P23" s="15">
        <v>54677.681962037437</v>
      </c>
      <c r="Q23" s="17">
        <v>-4.0461410471222059E-3</v>
      </c>
      <c r="R23" s="35">
        <v>0.2</v>
      </c>
      <c r="S23" s="15">
        <v>60000</v>
      </c>
      <c r="T23" s="35">
        <v>-0.2</v>
      </c>
      <c r="U23" s="15">
        <v>40000</v>
      </c>
      <c r="V23" s="35">
        <v>0.1</v>
      </c>
      <c r="W23" s="35">
        <v>-0.1</v>
      </c>
      <c r="X23" s="25">
        <v>5.0839011984904925E-2</v>
      </c>
      <c r="Y23" s="18">
        <v>9.7767330740201777E-4</v>
      </c>
      <c r="Z23" s="15">
        <v>1051.4938838853354</v>
      </c>
      <c r="AA23" s="15">
        <v>21929.005816807869</v>
      </c>
      <c r="AB23" s="64">
        <v>1</v>
      </c>
      <c r="AC23" s="14">
        <v>0</v>
      </c>
      <c r="AD23" s="15">
        <v>0</v>
      </c>
      <c r="AE23" s="30"/>
      <c r="AF23" s="20">
        <v>0</v>
      </c>
      <c r="AG23" s="10">
        <v>0.85</v>
      </c>
      <c r="AH23" s="30"/>
      <c r="AI23" s="20">
        <v>0</v>
      </c>
      <c r="AJ23" s="30"/>
      <c r="AK23" s="20">
        <v>0</v>
      </c>
      <c r="AL23" s="15">
        <v>1051.4938838853354</v>
      </c>
      <c r="AM23" s="15">
        <v>21929.005816807869</v>
      </c>
      <c r="AN23" s="15">
        <v>0</v>
      </c>
      <c r="AO23" s="41">
        <v>1032.001187051942</v>
      </c>
      <c r="AP23" s="15">
        <v>21672.02492809077</v>
      </c>
      <c r="AQ23" s="37">
        <v>0</v>
      </c>
      <c r="AR23" s="15">
        <v>0</v>
      </c>
      <c r="AS23" s="15">
        <v>-0.71262472116804931</v>
      </c>
      <c r="AT23" s="37">
        <v>1</v>
      </c>
      <c r="AU23" s="15">
        <v>19.492696833393438</v>
      </c>
      <c r="AV23" s="15">
        <v>256.98088871708615</v>
      </c>
      <c r="AW23" s="41">
        <v>532.69230769230774</v>
      </c>
      <c r="AX23" s="41">
        <v>21396.31350911556</v>
      </c>
      <c r="AY23" s="15">
        <v>885.83132523718461</v>
      </c>
      <c r="AZ23" s="19">
        <v>0.22</v>
      </c>
      <c r="BA23" s="19">
        <v>0.1</v>
      </c>
      <c r="BB23" s="19">
        <v>0.12</v>
      </c>
    </row>
    <row r="24" spans="1:54" s="21" customFormat="1" ht="18.75" thickBot="1" x14ac:dyDescent="0.4">
      <c r="A24" s="63">
        <v>45446</v>
      </c>
      <c r="B24" s="61">
        <v>60172.577454564518</v>
      </c>
      <c r="C24" s="53">
        <v>5.625053504281427E-2</v>
      </c>
      <c r="D24" s="30">
        <v>155506.68855623389</v>
      </c>
      <c r="E24" s="53">
        <v>0.14537077858480354</v>
      </c>
      <c r="F24" s="30">
        <v>814576.62467619567</v>
      </c>
      <c r="G24" s="53">
        <v>0.76148260403177914</v>
      </c>
      <c r="H24" s="30">
        <v>39468.644533249324</v>
      </c>
      <c r="I24" s="53">
        <v>3.6896082340602952E-2</v>
      </c>
      <c r="J24" s="14">
        <v>1069724.5352202435</v>
      </c>
      <c r="K24" s="14">
        <v>-5781.849094862584</v>
      </c>
      <c r="L24" s="17">
        <v>-5.3759319137324573E-3</v>
      </c>
      <c r="M24" s="16">
        <v>52</v>
      </c>
      <c r="N24" s="35">
        <v>8.0000000000000004E-4</v>
      </c>
      <c r="O24" s="25">
        <v>5.0879683194492847E-2</v>
      </c>
      <c r="P24" s="15">
        <v>54427.245457382094</v>
      </c>
      <c r="Q24" s="17">
        <v>-4.5802326592634338E-3</v>
      </c>
      <c r="R24" s="35">
        <v>0.2</v>
      </c>
      <c r="S24" s="15">
        <v>60000</v>
      </c>
      <c r="T24" s="35">
        <v>-0.2</v>
      </c>
      <c r="U24" s="15">
        <v>40000</v>
      </c>
      <c r="V24" s="35">
        <v>0.1</v>
      </c>
      <c r="W24" s="35">
        <v>-0.1</v>
      </c>
      <c r="X24" s="25">
        <v>5.0879683194492847E-2</v>
      </c>
      <c r="Y24" s="18">
        <v>9.7845544604793929E-4</v>
      </c>
      <c r="Z24" s="15">
        <v>1046.6777972573479</v>
      </c>
      <c r="AA24" s="15">
        <v>22975.683614065216</v>
      </c>
      <c r="AB24" s="64">
        <v>1</v>
      </c>
      <c r="AC24" s="14">
        <v>0</v>
      </c>
      <c r="AD24" s="15">
        <v>0</v>
      </c>
      <c r="AE24" s="30"/>
      <c r="AF24" s="20">
        <v>0</v>
      </c>
      <c r="AG24" s="10">
        <v>0.85</v>
      </c>
      <c r="AH24" s="30"/>
      <c r="AI24" s="20">
        <v>0</v>
      </c>
      <c r="AJ24" s="30"/>
      <c r="AK24" s="20">
        <v>0</v>
      </c>
      <c r="AL24" s="15">
        <v>1046.6777972573479</v>
      </c>
      <c r="AM24" s="15">
        <v>22975.683614065216</v>
      </c>
      <c r="AN24" s="15">
        <v>0</v>
      </c>
      <c r="AO24" s="41">
        <v>1032.001187051942</v>
      </c>
      <c r="AP24" s="15">
        <v>22704.026115142711</v>
      </c>
      <c r="AQ24" s="35">
        <v>0</v>
      </c>
      <c r="AR24" s="15">
        <v>0</v>
      </c>
      <c r="AS24" s="15">
        <v>-0.71262472116804931</v>
      </c>
      <c r="AT24" s="35">
        <v>1</v>
      </c>
      <c r="AU24" s="15">
        <v>14.67661020540595</v>
      </c>
      <c r="AV24" s="15">
        <v>271.6574989224921</v>
      </c>
      <c r="AW24" s="41">
        <v>532.69230769230774</v>
      </c>
      <c r="AX24" s="41">
        <v>22442.991306372907</v>
      </c>
      <c r="AY24" s="15">
        <v>885.83132523718461</v>
      </c>
      <c r="AZ24" s="19">
        <v>0.22</v>
      </c>
      <c r="BA24" s="19">
        <v>0.12</v>
      </c>
      <c r="BB24" s="19">
        <v>0.12</v>
      </c>
    </row>
    <row r="25" spans="1:54" s="21" customFormat="1" ht="18.75" thickBot="1" x14ac:dyDescent="0.4">
      <c r="A25" s="63">
        <v>45453</v>
      </c>
      <c r="B25" s="61">
        <v>61049.149343677695</v>
      </c>
      <c r="C25" s="53">
        <v>5.6963239636221401E-2</v>
      </c>
      <c r="D25" s="30">
        <v>156037.51451042105</v>
      </c>
      <c r="E25" s="53">
        <v>0.14559420445418508</v>
      </c>
      <c r="F25" s="30">
        <v>818326.57113786193</v>
      </c>
      <c r="G25" s="53">
        <v>0.76355744631257261</v>
      </c>
      <c r="H25" s="30">
        <v>36315.650751717687</v>
      </c>
      <c r="I25" s="53">
        <v>3.388510959702095E-2</v>
      </c>
      <c r="J25" s="14">
        <v>1071728.8857436783</v>
      </c>
      <c r="K25" s="14">
        <v>2004.3505234348122</v>
      </c>
      <c r="L25" s="17">
        <v>1.8737071623977854E-3</v>
      </c>
      <c r="M25" s="16">
        <v>52</v>
      </c>
      <c r="N25" s="35">
        <v>8.0000000000000004E-4</v>
      </c>
      <c r="O25" s="25">
        <v>5.0920386941048439E-2</v>
      </c>
      <c r="P25" s="15">
        <v>54572.849557966794</v>
      </c>
      <c r="Q25" s="17">
        <v>2.6752061281277175E-3</v>
      </c>
      <c r="R25" s="35">
        <v>0.2</v>
      </c>
      <c r="S25" s="15">
        <v>60000</v>
      </c>
      <c r="T25" s="35">
        <v>-0.2</v>
      </c>
      <c r="U25" s="15">
        <v>40000</v>
      </c>
      <c r="V25" s="35">
        <v>0.1</v>
      </c>
      <c r="W25" s="35">
        <v>-0.1</v>
      </c>
      <c r="X25" s="25">
        <v>5.0920386941048439E-2</v>
      </c>
      <c r="Y25" s="18">
        <v>9.792382104047777E-4</v>
      </c>
      <c r="Z25" s="15">
        <v>1049.4778761147461</v>
      </c>
      <c r="AA25" s="15">
        <v>24025.161490179962</v>
      </c>
      <c r="AB25" s="64">
        <v>1</v>
      </c>
      <c r="AC25" s="14">
        <v>0</v>
      </c>
      <c r="AD25" s="15">
        <v>0</v>
      </c>
      <c r="AE25" s="30"/>
      <c r="AF25" s="20">
        <v>0</v>
      </c>
      <c r="AG25" s="10">
        <v>0.85</v>
      </c>
      <c r="AH25" s="30"/>
      <c r="AI25" s="20">
        <v>0</v>
      </c>
      <c r="AJ25" s="30"/>
      <c r="AK25" s="20">
        <v>0</v>
      </c>
      <c r="AL25" s="15">
        <v>1049.4778761147461</v>
      </c>
      <c r="AM25" s="15">
        <v>24025.161490179962</v>
      </c>
      <c r="AN25" s="15">
        <v>0</v>
      </c>
      <c r="AO25" s="41">
        <v>1032.001187051942</v>
      </c>
      <c r="AP25" s="15">
        <v>23736.027302194652</v>
      </c>
      <c r="AQ25" s="35">
        <v>0</v>
      </c>
      <c r="AR25" s="15">
        <v>0</v>
      </c>
      <c r="AS25" s="15">
        <v>-0.71262472116804931</v>
      </c>
      <c r="AT25" s="35">
        <v>1</v>
      </c>
      <c r="AU25" s="15">
        <v>17.476689062804098</v>
      </c>
      <c r="AV25" s="15">
        <v>289.13418798529619</v>
      </c>
      <c r="AW25" s="41">
        <v>532.69230769230774</v>
      </c>
      <c r="AX25" s="41">
        <v>23492.469182487654</v>
      </c>
      <c r="AY25" s="15">
        <v>885.83132523718461</v>
      </c>
      <c r="AZ25" s="19">
        <v>0.22</v>
      </c>
      <c r="BA25" s="19">
        <v>0.12</v>
      </c>
      <c r="BB25" s="19">
        <v>0.12</v>
      </c>
    </row>
    <row r="26" spans="1:54" s="21" customFormat="1" ht="18.75" thickBot="1" x14ac:dyDescent="0.4">
      <c r="A26" s="63">
        <v>45460</v>
      </c>
      <c r="B26" s="61">
        <v>61954.349824137615</v>
      </c>
      <c r="C26" s="53">
        <v>5.7658537690701485E-2</v>
      </c>
      <c r="D26" s="30">
        <v>156330.87860203363</v>
      </c>
      <c r="E26" s="53">
        <v>0.14549115407848287</v>
      </c>
      <c r="F26" s="30">
        <v>819877.08700009866</v>
      </c>
      <c r="G26" s="53">
        <v>0.76302816600812828</v>
      </c>
      <c r="H26" s="30">
        <v>36342.039097603352</v>
      </c>
      <c r="I26" s="53">
        <v>3.3822142222687389E-2</v>
      </c>
      <c r="J26" s="14">
        <v>1074504.3545238732</v>
      </c>
      <c r="K26" s="14">
        <v>2775.4687801948749</v>
      </c>
      <c r="L26" s="17">
        <v>2.589711649200313E-3</v>
      </c>
      <c r="M26" s="16">
        <v>52</v>
      </c>
      <c r="N26" s="35">
        <v>4.0000000000000002E-4</v>
      </c>
      <c r="O26" s="25">
        <v>5.0940755095824852E-2</v>
      </c>
      <c r="P26" s="15">
        <v>54736.063173197988</v>
      </c>
      <c r="Q26" s="17">
        <v>2.9907475338598563E-3</v>
      </c>
      <c r="R26" s="35">
        <v>0.2</v>
      </c>
      <c r="S26" s="15">
        <v>60000</v>
      </c>
      <c r="T26" s="35">
        <v>-0.2</v>
      </c>
      <c r="U26" s="15">
        <v>40000</v>
      </c>
      <c r="V26" s="35">
        <v>0.1</v>
      </c>
      <c r="W26" s="35">
        <v>-0.1</v>
      </c>
      <c r="X26" s="25">
        <v>5.0940755095824852E-2</v>
      </c>
      <c r="Y26" s="18">
        <v>9.7962990568893952E-4</v>
      </c>
      <c r="Z26" s="15">
        <v>1052.6165994845767</v>
      </c>
      <c r="AA26" s="15">
        <v>25077.778089664538</v>
      </c>
      <c r="AB26" s="64">
        <v>1</v>
      </c>
      <c r="AC26" s="14">
        <v>0</v>
      </c>
      <c r="AD26" s="15">
        <v>0</v>
      </c>
      <c r="AE26" s="30"/>
      <c r="AF26" s="20">
        <v>0</v>
      </c>
      <c r="AG26" s="10">
        <v>0.85</v>
      </c>
      <c r="AH26" s="30"/>
      <c r="AI26" s="20">
        <v>0</v>
      </c>
      <c r="AJ26" s="30"/>
      <c r="AK26" s="20">
        <v>0</v>
      </c>
      <c r="AL26" s="15">
        <v>1052.6165994845767</v>
      </c>
      <c r="AM26" s="15">
        <v>25077.778089664538</v>
      </c>
      <c r="AN26" s="15">
        <v>0</v>
      </c>
      <c r="AO26" s="41">
        <v>1032.001187051942</v>
      </c>
      <c r="AP26" s="15">
        <v>24768.028489246593</v>
      </c>
      <c r="AQ26" s="35">
        <v>0</v>
      </c>
      <c r="AR26" s="15">
        <v>0</v>
      </c>
      <c r="AS26" s="15">
        <v>-0.71262472116804931</v>
      </c>
      <c r="AT26" s="35">
        <v>1</v>
      </c>
      <c r="AU26" s="15">
        <v>20.615412432634685</v>
      </c>
      <c r="AV26" s="15">
        <v>309.74960041793088</v>
      </c>
      <c r="AW26" s="41">
        <v>532.69230769230774</v>
      </c>
      <c r="AX26" s="41">
        <v>24545.08578197223</v>
      </c>
      <c r="AY26" s="15">
        <v>885.83132523718461</v>
      </c>
      <c r="AZ26" s="19">
        <v>0.22</v>
      </c>
      <c r="BA26" s="19">
        <v>0.12</v>
      </c>
      <c r="BB26" s="19">
        <v>0.12</v>
      </c>
    </row>
    <row r="27" spans="1:54" s="21" customFormat="1" ht="18.75" thickBot="1" x14ac:dyDescent="0.4">
      <c r="A27" s="63">
        <v>45467</v>
      </c>
      <c r="B27" s="61">
        <v>62032.338629020058</v>
      </c>
      <c r="C27" s="53">
        <v>5.744861844444147E-2</v>
      </c>
      <c r="D27" s="30">
        <v>156946.4099411869</v>
      </c>
      <c r="E27" s="53">
        <v>0.14534925847077604</v>
      </c>
      <c r="F27" s="30">
        <v>823511.06854783266</v>
      </c>
      <c r="G27" s="53">
        <v>0.76265983529510673</v>
      </c>
      <c r="H27" s="30">
        <v>37298.35375001192</v>
      </c>
      <c r="I27" s="53">
        <v>3.4542287789675857E-2</v>
      </c>
      <c r="J27" s="14">
        <v>1079788.1708680515</v>
      </c>
      <c r="K27" s="14">
        <v>5283.8163441782817</v>
      </c>
      <c r="L27" s="17">
        <v>4.9301800245048107E-3</v>
      </c>
      <c r="M27" s="16">
        <v>52</v>
      </c>
      <c r="N27" s="35">
        <v>4.0000000000000002E-4</v>
      </c>
      <c r="O27" s="25">
        <v>5.096113139786318E-2</v>
      </c>
      <c r="P27" s="15">
        <v>55027.22685746511</v>
      </c>
      <c r="Q27" s="17">
        <v>5.3194122373362868E-3</v>
      </c>
      <c r="R27" s="35">
        <v>0.2</v>
      </c>
      <c r="S27" s="15">
        <v>60000</v>
      </c>
      <c r="T27" s="35">
        <v>-0.2</v>
      </c>
      <c r="U27" s="15">
        <v>40000</v>
      </c>
      <c r="V27" s="35">
        <v>0.1</v>
      </c>
      <c r="W27" s="35">
        <v>-0.1</v>
      </c>
      <c r="X27" s="25">
        <v>5.096113139786318E-2</v>
      </c>
      <c r="Y27" s="18">
        <v>9.8002175765121496E-4</v>
      </c>
      <c r="Z27" s="15">
        <v>1058.2159011050983</v>
      </c>
      <c r="AA27" s="15">
        <v>26135.993990769635</v>
      </c>
      <c r="AB27" s="64">
        <v>1</v>
      </c>
      <c r="AC27" s="14">
        <v>0</v>
      </c>
      <c r="AD27" s="15">
        <v>0</v>
      </c>
      <c r="AE27" s="30"/>
      <c r="AF27" s="20">
        <v>0</v>
      </c>
      <c r="AG27" s="10">
        <v>0.85</v>
      </c>
      <c r="AH27" s="30"/>
      <c r="AI27" s="20">
        <v>0</v>
      </c>
      <c r="AJ27" s="30"/>
      <c r="AK27" s="20">
        <v>0</v>
      </c>
      <c r="AL27" s="15">
        <v>1058.2159011050983</v>
      </c>
      <c r="AM27" s="15">
        <v>26135.993990769635</v>
      </c>
      <c r="AN27" s="15">
        <v>0</v>
      </c>
      <c r="AO27" s="41">
        <v>1032.001187051942</v>
      </c>
      <c r="AP27" s="15">
        <v>25800.029676298534</v>
      </c>
      <c r="AQ27" s="35">
        <v>0</v>
      </c>
      <c r="AR27" s="15">
        <v>0</v>
      </c>
      <c r="AS27" s="15">
        <v>-0.71262472116804931</v>
      </c>
      <c r="AT27" s="35">
        <v>1</v>
      </c>
      <c r="AU27" s="15">
        <v>26.214714053156285</v>
      </c>
      <c r="AV27" s="15">
        <v>335.96431447108716</v>
      </c>
      <c r="AW27" s="41">
        <v>532.69230769230774</v>
      </c>
      <c r="AX27" s="41">
        <v>25603.301683077327</v>
      </c>
      <c r="AY27" s="15">
        <v>885.83132523718461</v>
      </c>
      <c r="AZ27" s="19">
        <v>0.22</v>
      </c>
      <c r="BA27" s="19">
        <v>0.12</v>
      </c>
      <c r="BB27" s="19">
        <v>0.12</v>
      </c>
    </row>
    <row r="28" spans="1:54" s="21" customFormat="1" ht="18.75" thickBot="1" x14ac:dyDescent="0.4">
      <c r="A28" s="63">
        <v>45474</v>
      </c>
      <c r="B28" s="61">
        <v>61966.947568094052</v>
      </c>
      <c r="C28" s="53">
        <v>5.750884475706651E-2</v>
      </c>
      <c r="D28" s="30">
        <v>157121.53146671009</v>
      </c>
      <c r="E28" s="53">
        <v>0.14581769985010562</v>
      </c>
      <c r="F28" s="30">
        <v>825179.71475607075</v>
      </c>
      <c r="G28" s="53">
        <v>0.76581361475712428</v>
      </c>
      <c r="H28" s="30">
        <v>33252.104692946406</v>
      </c>
      <c r="I28" s="53">
        <v>3.085984063570351E-2</v>
      </c>
      <c r="J28" s="14">
        <v>1077520.2984838213</v>
      </c>
      <c r="K28" s="14">
        <v>-2267.8723842301406</v>
      </c>
      <c r="L28" s="17">
        <v>-2.1106218645666301E-3</v>
      </c>
      <c r="M28" s="16">
        <v>52</v>
      </c>
      <c r="N28" s="35">
        <v>4.0000000000000002E-4</v>
      </c>
      <c r="O28" s="25">
        <v>5.0981515850422321E-2</v>
      </c>
      <c r="P28" s="15">
        <v>54933.618176304728</v>
      </c>
      <c r="Q28" s="17">
        <v>-1.7011339023653281E-3</v>
      </c>
      <c r="R28" s="35">
        <v>0.2</v>
      </c>
      <c r="S28" s="15">
        <v>60000</v>
      </c>
      <c r="T28" s="35">
        <v>-0.2</v>
      </c>
      <c r="U28" s="15">
        <v>40000</v>
      </c>
      <c r="V28" s="35">
        <v>0.1</v>
      </c>
      <c r="W28" s="35">
        <v>-0.1</v>
      </c>
      <c r="X28" s="25">
        <v>5.0981515850422321E-2</v>
      </c>
      <c r="Y28" s="18">
        <v>9.8041376635427547E-4</v>
      </c>
      <c r="Z28" s="15">
        <v>1056.4157341597063</v>
      </c>
      <c r="AA28" s="15">
        <v>27192.409724929341</v>
      </c>
      <c r="AB28" s="64">
        <v>1</v>
      </c>
      <c r="AC28" s="14">
        <v>0</v>
      </c>
      <c r="AD28" s="15">
        <v>0</v>
      </c>
      <c r="AE28" s="30"/>
      <c r="AF28" s="20">
        <v>0</v>
      </c>
      <c r="AG28" s="10">
        <v>0.85</v>
      </c>
      <c r="AH28" s="30"/>
      <c r="AI28" s="20">
        <v>0</v>
      </c>
      <c r="AJ28" s="30"/>
      <c r="AK28" s="20">
        <v>0</v>
      </c>
      <c r="AL28" s="15">
        <v>1056.4157341597063</v>
      </c>
      <c r="AM28" s="15">
        <v>27192.409724929341</v>
      </c>
      <c r="AN28" s="15">
        <v>0</v>
      </c>
      <c r="AO28" s="41">
        <v>1032.001187051942</v>
      </c>
      <c r="AP28" s="15">
        <v>26832.030863350476</v>
      </c>
      <c r="AQ28" s="35">
        <v>0</v>
      </c>
      <c r="AR28" s="15">
        <v>0</v>
      </c>
      <c r="AS28" s="15">
        <v>-0.71262472116804931</v>
      </c>
      <c r="AT28" s="35">
        <v>1</v>
      </c>
      <c r="AU28" s="15">
        <v>24.414547107764292</v>
      </c>
      <c r="AV28" s="15">
        <v>360.37886157885146</v>
      </c>
      <c r="AW28" s="41">
        <v>532.69230769230774</v>
      </c>
      <c r="AX28" s="41">
        <v>26659.717417237032</v>
      </c>
      <c r="AY28" s="15">
        <v>885.83132523718461</v>
      </c>
      <c r="AZ28" s="19">
        <v>0.22</v>
      </c>
      <c r="BA28" s="19">
        <v>0.12</v>
      </c>
      <c r="BB28" s="19">
        <v>0.12</v>
      </c>
    </row>
    <row r="29" spans="1:54" ht="18.75" thickBot="1" x14ac:dyDescent="0.4">
      <c r="A29" s="63">
        <v>45481</v>
      </c>
      <c r="B29" s="61">
        <v>63334.178932478149</v>
      </c>
      <c r="C29" s="53">
        <v>5.8079539200062452E-2</v>
      </c>
      <c r="D29" s="30">
        <v>159622.29378400254</v>
      </c>
      <c r="E29" s="53">
        <v>0.14637892880739226</v>
      </c>
      <c r="F29" s="30">
        <v>837203.48621262948</v>
      </c>
      <c r="G29" s="53">
        <v>0.76774331830771514</v>
      </c>
      <c r="H29" s="30">
        <v>30313.206057881416</v>
      </c>
      <c r="I29" s="53">
        <v>2.7798213684830132E-2</v>
      </c>
      <c r="J29" s="14">
        <v>1090473.1649869916</v>
      </c>
      <c r="K29" s="14">
        <v>12952.866503170226</v>
      </c>
      <c r="L29" s="17">
        <v>1.202099535516519E-2</v>
      </c>
      <c r="M29" s="16">
        <v>52</v>
      </c>
      <c r="N29" s="35">
        <v>4.0000000000000002E-4</v>
      </c>
      <c r="O29" s="25">
        <v>5.1001908456762488E-2</v>
      </c>
      <c r="P29" s="15">
        <v>55616.212535222599</v>
      </c>
      <c r="Q29" s="17">
        <v>1.2425803753307192E-2</v>
      </c>
      <c r="R29" s="35">
        <v>0.2</v>
      </c>
      <c r="S29" s="15">
        <v>60000</v>
      </c>
      <c r="T29" s="35">
        <v>-0.2</v>
      </c>
      <c r="U29" s="15">
        <v>40000</v>
      </c>
      <c r="V29" s="35">
        <v>0.1</v>
      </c>
      <c r="W29" s="35">
        <v>-0.1</v>
      </c>
      <c r="X29" s="25">
        <v>5.1001908456762488E-2</v>
      </c>
      <c r="Y29" s="18">
        <v>9.8080593186081698E-4</v>
      </c>
      <c r="Z29" s="15">
        <v>1069.5425487542807</v>
      </c>
      <c r="AA29" s="15">
        <v>28261.952273683622</v>
      </c>
      <c r="AB29" s="64">
        <v>1</v>
      </c>
      <c r="AC29" s="14">
        <v>0</v>
      </c>
      <c r="AD29" s="15">
        <v>0</v>
      </c>
      <c r="AE29" s="30"/>
      <c r="AF29" s="20">
        <v>0</v>
      </c>
      <c r="AG29" s="10">
        <v>0.85</v>
      </c>
      <c r="AH29" s="30"/>
      <c r="AI29" s="20">
        <v>0</v>
      </c>
      <c r="AJ29" s="30"/>
      <c r="AK29" s="20">
        <v>0</v>
      </c>
      <c r="AL29" s="15">
        <v>1069.5425487542807</v>
      </c>
      <c r="AM29" s="15">
        <v>28261.952273683622</v>
      </c>
      <c r="AN29" s="15">
        <v>0</v>
      </c>
      <c r="AO29" s="41">
        <v>1032.001187051942</v>
      </c>
      <c r="AP29" s="15">
        <v>27864.032050402417</v>
      </c>
      <c r="AQ29" s="35">
        <v>0</v>
      </c>
      <c r="AR29" s="15">
        <v>0</v>
      </c>
      <c r="AS29" s="15">
        <v>-0.71262472116804931</v>
      </c>
      <c r="AT29" s="35">
        <v>1</v>
      </c>
      <c r="AU29" s="15">
        <v>37.541361702338691</v>
      </c>
      <c r="AV29" s="15">
        <v>397.92022328119015</v>
      </c>
      <c r="AW29" s="41">
        <v>532.69230769230774</v>
      </c>
      <c r="AX29" s="41">
        <v>27729.259965991314</v>
      </c>
      <c r="AY29" s="15">
        <v>885.83132523718461</v>
      </c>
      <c r="AZ29" s="19">
        <v>0.22</v>
      </c>
      <c r="BA29" s="19">
        <v>0.12</v>
      </c>
      <c r="BB29" s="19">
        <v>0.12</v>
      </c>
    </row>
    <row r="30" spans="1:54" ht="18.75" thickBot="1" x14ac:dyDescent="0.4">
      <c r="A30" s="63">
        <v>45488</v>
      </c>
      <c r="B30" s="61">
        <v>63925.042633762234</v>
      </c>
      <c r="C30" s="53">
        <v>5.7461631604372239E-2</v>
      </c>
      <c r="D30" s="30">
        <v>162723.12184979767</v>
      </c>
      <c r="E30" s="53">
        <v>0.14627031435577073</v>
      </c>
      <c r="F30" s="30">
        <v>852503.5356081716</v>
      </c>
      <c r="G30" s="53">
        <v>0.76630757033972363</v>
      </c>
      <c r="H30" s="30">
        <v>33330.504971484981</v>
      </c>
      <c r="I30" s="53">
        <v>2.9960483700133423E-2</v>
      </c>
      <c r="J30" s="14">
        <v>1112482.2050632164</v>
      </c>
      <c r="K30" s="14">
        <v>22009.040076224832</v>
      </c>
      <c r="L30" s="17">
        <v>2.0183018512415555E-2</v>
      </c>
      <c r="M30" s="16">
        <v>52</v>
      </c>
      <c r="N30" s="35">
        <v>4.0000000000000002E-4</v>
      </c>
      <c r="O30" s="25">
        <v>5.1022309220145189E-2</v>
      </c>
      <c r="P30" s="15">
        <v>56761.411068644396</v>
      </c>
      <c r="Q30" s="17">
        <v>2.0591091719820463E-2</v>
      </c>
      <c r="R30" s="35">
        <v>0.2</v>
      </c>
      <c r="S30" s="15">
        <v>60000</v>
      </c>
      <c r="T30" s="35">
        <v>-0.2</v>
      </c>
      <c r="U30" s="15">
        <v>40000</v>
      </c>
      <c r="V30" s="35">
        <v>0.1</v>
      </c>
      <c r="W30" s="35">
        <v>-0.1</v>
      </c>
      <c r="X30" s="25">
        <v>5.1022309220145189E-2</v>
      </c>
      <c r="Y30" s="18">
        <v>9.8119825423356125E-4</v>
      </c>
      <c r="Z30" s="15">
        <v>1091.5655974739307</v>
      </c>
      <c r="AA30" s="15">
        <v>29353.517871157554</v>
      </c>
      <c r="AB30" s="64">
        <v>1</v>
      </c>
      <c r="AC30" s="14">
        <v>0</v>
      </c>
      <c r="AD30" s="15">
        <v>0</v>
      </c>
      <c r="AE30" s="30"/>
      <c r="AF30" s="20">
        <v>0</v>
      </c>
      <c r="AG30" s="10">
        <v>0.85</v>
      </c>
      <c r="AH30" s="30"/>
      <c r="AI30" s="20">
        <v>0</v>
      </c>
      <c r="AJ30" s="30"/>
      <c r="AK30" s="20">
        <v>0</v>
      </c>
      <c r="AL30" s="15">
        <v>1091.5655974739307</v>
      </c>
      <c r="AM30" s="15">
        <v>29353.517871157554</v>
      </c>
      <c r="AN30" s="15">
        <v>0</v>
      </c>
      <c r="AO30" s="41">
        <v>1032.001187051942</v>
      </c>
      <c r="AP30" s="15">
        <v>28896.033237454358</v>
      </c>
      <c r="AQ30" s="35">
        <v>0</v>
      </c>
      <c r="AR30" s="15">
        <v>0</v>
      </c>
      <c r="AS30" s="15">
        <v>-0.71262472116804931</v>
      </c>
      <c r="AT30" s="35">
        <v>1</v>
      </c>
      <c r="AU30" s="15">
        <v>59.564410421988669</v>
      </c>
      <c r="AV30" s="15">
        <v>457.48463370317882</v>
      </c>
      <c r="AW30" s="41">
        <v>532.69230769230774</v>
      </c>
      <c r="AX30" s="41">
        <v>28820.825563465245</v>
      </c>
      <c r="AY30" s="15">
        <v>885.83132523718461</v>
      </c>
      <c r="AZ30" s="19">
        <v>0.22</v>
      </c>
      <c r="BA30" s="19">
        <v>0.12</v>
      </c>
      <c r="BB30" s="19">
        <v>0.12</v>
      </c>
    </row>
    <row r="31" spans="1:54" ht="18.75" thickBot="1" x14ac:dyDescent="0.4">
      <c r="A31" s="63">
        <v>45495</v>
      </c>
      <c r="B31" s="61">
        <v>61934.973155604144</v>
      </c>
      <c r="C31" s="53">
        <v>5.6540566651029883E-2</v>
      </c>
      <c r="D31" s="30">
        <v>159982.17945002054</v>
      </c>
      <c r="E31" s="53">
        <v>0.14604806653334984</v>
      </c>
      <c r="F31" s="30">
        <v>840160.06158970925</v>
      </c>
      <c r="G31" s="53">
        <v>0.7669838790516702</v>
      </c>
      <c r="H31" s="30">
        <v>33330.504971484981</v>
      </c>
      <c r="I31" s="53">
        <v>3.0427487763950205E-2</v>
      </c>
      <c r="J31" s="14">
        <v>1095407.7191668188</v>
      </c>
      <c r="K31" s="14">
        <v>-17074.485896397615</v>
      </c>
      <c r="L31" s="17">
        <v>-1.5348097990859426E-2</v>
      </c>
      <c r="M31" s="16">
        <v>52</v>
      </c>
      <c r="N31" s="35">
        <v>4.0000000000000002E-4</v>
      </c>
      <c r="O31" s="25">
        <v>5.1042718143833245E-2</v>
      </c>
      <c r="P31" s="15">
        <v>55912.587462011172</v>
      </c>
      <c r="Q31" s="17">
        <v>-1.4954237230055822E-2</v>
      </c>
      <c r="R31" s="35">
        <v>0.2</v>
      </c>
      <c r="S31" s="15">
        <v>60000</v>
      </c>
      <c r="T31" s="35">
        <v>-0.2</v>
      </c>
      <c r="U31" s="15">
        <v>40000</v>
      </c>
      <c r="V31" s="35">
        <v>0.1</v>
      </c>
      <c r="W31" s="35">
        <v>-0.1</v>
      </c>
      <c r="X31" s="25">
        <v>5.1042718143833245E-2</v>
      </c>
      <c r="Y31" s="18">
        <v>9.8159073353525474E-4</v>
      </c>
      <c r="Z31" s="15">
        <v>1075.2420665771381</v>
      </c>
      <c r="AA31" s="15">
        <v>30428.759937734692</v>
      </c>
      <c r="AB31" s="64">
        <v>1</v>
      </c>
      <c r="AC31" s="14">
        <v>0</v>
      </c>
      <c r="AD31" s="15">
        <v>0</v>
      </c>
      <c r="AE31" s="30"/>
      <c r="AF31" s="20">
        <v>0</v>
      </c>
      <c r="AG31" s="10">
        <v>0.85</v>
      </c>
      <c r="AH31" s="30"/>
      <c r="AI31" s="20">
        <v>0</v>
      </c>
      <c r="AJ31" s="30"/>
      <c r="AK31" s="20">
        <v>0</v>
      </c>
      <c r="AL31" s="15">
        <v>1075.2420665771381</v>
      </c>
      <c r="AM31" s="15">
        <v>30428.759937734692</v>
      </c>
      <c r="AN31" s="15">
        <v>0</v>
      </c>
      <c r="AO31" s="41">
        <v>1032.001187051942</v>
      </c>
      <c r="AP31" s="15">
        <v>29928.034424506299</v>
      </c>
      <c r="AQ31" s="35">
        <v>0</v>
      </c>
      <c r="AR31" s="15">
        <v>0</v>
      </c>
      <c r="AS31" s="15">
        <v>-0.71262472116804931</v>
      </c>
      <c r="AT31" s="35">
        <v>1</v>
      </c>
      <c r="AU31" s="15">
        <v>43.240879525196078</v>
      </c>
      <c r="AV31" s="15">
        <v>500.72551322837489</v>
      </c>
      <c r="AW31" s="41">
        <v>532.69230769230774</v>
      </c>
      <c r="AX31" s="41">
        <v>29896.067630042384</v>
      </c>
      <c r="AY31" s="15">
        <v>885.83132523718461</v>
      </c>
      <c r="AZ31" s="19">
        <v>0.22</v>
      </c>
      <c r="BA31" s="19">
        <v>0.12</v>
      </c>
      <c r="BB31" s="19">
        <v>0.12</v>
      </c>
    </row>
    <row r="32" spans="1:54" ht="18.75" thickBot="1" x14ac:dyDescent="0.4">
      <c r="A32" s="63">
        <v>45502</v>
      </c>
      <c r="B32" s="61">
        <v>61513.233439582895</v>
      </c>
      <c r="C32" s="53">
        <v>5.6726715216558074E-2</v>
      </c>
      <c r="D32" s="30">
        <v>158770.64306703152</v>
      </c>
      <c r="E32" s="53">
        <v>0.14641625143733231</v>
      </c>
      <c r="F32" s="30">
        <v>831259.9113457147</v>
      </c>
      <c r="G32" s="53">
        <v>0.76657723265619004</v>
      </c>
      <c r="H32" s="30">
        <v>32834.766498155732</v>
      </c>
      <c r="I32" s="53">
        <v>3.0279800689919509E-2</v>
      </c>
      <c r="J32" s="14">
        <v>1084378.5543504849</v>
      </c>
      <c r="K32" s="14">
        <v>-11029.164816333912</v>
      </c>
      <c r="L32" s="17">
        <v>-1.0068547649748932E-2</v>
      </c>
      <c r="M32" s="16">
        <v>52</v>
      </c>
      <c r="N32" s="35">
        <v>4.0000000000000002E-4</v>
      </c>
      <c r="O32" s="25">
        <v>5.1063135231090774E-2</v>
      </c>
      <c r="P32" s="15">
        <v>55371.768762493528</v>
      </c>
      <c r="Q32" s="17">
        <v>-9.6725750688088554E-3</v>
      </c>
      <c r="R32" s="35">
        <v>0.2</v>
      </c>
      <c r="S32" s="15">
        <v>60000</v>
      </c>
      <c r="T32" s="35">
        <v>-0.2</v>
      </c>
      <c r="U32" s="15">
        <v>40000</v>
      </c>
      <c r="V32" s="35">
        <v>0.1</v>
      </c>
      <c r="W32" s="35">
        <v>-0.1</v>
      </c>
      <c r="X32" s="25">
        <v>5.1063135231090774E-2</v>
      </c>
      <c r="Y32" s="18">
        <v>9.8198336982866863E-4</v>
      </c>
      <c r="Z32" s="15">
        <v>1064.8417069710292</v>
      </c>
      <c r="AA32" s="15">
        <v>31493.601644705723</v>
      </c>
      <c r="AB32" s="64">
        <v>1</v>
      </c>
      <c r="AC32" s="14">
        <v>0</v>
      </c>
      <c r="AD32" s="15">
        <v>0</v>
      </c>
      <c r="AE32" s="30"/>
      <c r="AF32" s="20">
        <v>0</v>
      </c>
      <c r="AG32" s="10">
        <v>0.85</v>
      </c>
      <c r="AH32" s="30"/>
      <c r="AI32" s="20">
        <v>0</v>
      </c>
      <c r="AJ32" s="30"/>
      <c r="AK32" s="20">
        <v>0</v>
      </c>
      <c r="AL32" s="15">
        <v>1064.8417069710292</v>
      </c>
      <c r="AM32" s="15">
        <v>31493.601644705723</v>
      </c>
      <c r="AN32" s="15">
        <v>0</v>
      </c>
      <c r="AO32" s="41">
        <v>1032.001187051942</v>
      </c>
      <c r="AP32" s="15">
        <v>30960.03561155824</v>
      </c>
      <c r="AQ32" s="35">
        <v>0</v>
      </c>
      <c r="AR32" s="15">
        <v>0</v>
      </c>
      <c r="AS32" s="15">
        <v>-0.71262472116804931</v>
      </c>
      <c r="AT32" s="35">
        <v>1</v>
      </c>
      <c r="AU32" s="15">
        <v>32.840519919087228</v>
      </c>
      <c r="AV32" s="15">
        <v>533.56603314746212</v>
      </c>
      <c r="AW32" s="41">
        <v>532.69230769230774</v>
      </c>
      <c r="AX32" s="41">
        <v>30960.909337013414</v>
      </c>
      <c r="AY32" s="15">
        <v>885.83132523718461</v>
      </c>
      <c r="AZ32" s="19">
        <v>0.22</v>
      </c>
      <c r="BA32" s="19">
        <v>0.12</v>
      </c>
      <c r="BB32" s="19">
        <v>0.12</v>
      </c>
    </row>
    <row r="33" spans="1:54" s="21" customFormat="1" ht="18.75" thickBot="1" x14ac:dyDescent="0.4">
      <c r="A33" s="63">
        <v>45509</v>
      </c>
      <c r="B33" s="61">
        <v>59926.965088559198</v>
      </c>
      <c r="C33" s="53">
        <v>5.6170509659837477E-2</v>
      </c>
      <c r="D33" s="30">
        <v>157401.30861507173</v>
      </c>
      <c r="E33" s="53">
        <v>0.14753478192944336</v>
      </c>
      <c r="F33" s="30">
        <v>818867.32233539061</v>
      </c>
      <c r="G33" s="53">
        <v>0.76753753124979374</v>
      </c>
      <c r="H33" s="30">
        <v>30680.340310326363</v>
      </c>
      <c r="I33" s="53">
        <v>2.8757177160925393E-2</v>
      </c>
      <c r="J33" s="14">
        <v>1066875.9363493479</v>
      </c>
      <c r="K33" s="14">
        <v>-17502.618001136929</v>
      </c>
      <c r="L33" s="17">
        <v>-1.6140689919509291E-2</v>
      </c>
      <c r="M33" s="16">
        <v>52</v>
      </c>
      <c r="N33" s="35">
        <v>4.0000000000000002E-4</v>
      </c>
      <c r="O33" s="25">
        <v>5.1083560485183206E-2</v>
      </c>
      <c r="P33" s="15">
        <v>54499.82142468838</v>
      </c>
      <c r="Q33" s="17">
        <v>-1.5747146195477287E-2</v>
      </c>
      <c r="R33" s="35">
        <v>0.2</v>
      </c>
      <c r="S33" s="15">
        <v>60000</v>
      </c>
      <c r="T33" s="35">
        <v>-0.2</v>
      </c>
      <c r="U33" s="15">
        <v>40000</v>
      </c>
      <c r="V33" s="35">
        <v>0.1</v>
      </c>
      <c r="W33" s="35">
        <v>-0.1</v>
      </c>
      <c r="X33" s="25">
        <v>5.1083560485183206E-2</v>
      </c>
      <c r="Y33" s="18">
        <v>9.8237616317660014E-4</v>
      </c>
      <c r="Z33" s="15">
        <v>1048.073488936315</v>
      </c>
      <c r="AA33" s="15">
        <v>32541.675133642038</v>
      </c>
      <c r="AB33" s="64">
        <v>1</v>
      </c>
      <c r="AC33" s="14">
        <v>0</v>
      </c>
      <c r="AD33" s="15">
        <v>0</v>
      </c>
      <c r="AE33" s="30"/>
      <c r="AF33" s="20">
        <v>0</v>
      </c>
      <c r="AG33" s="10">
        <v>0.85</v>
      </c>
      <c r="AH33" s="30"/>
      <c r="AI33" s="20">
        <v>0</v>
      </c>
      <c r="AJ33" s="30"/>
      <c r="AK33" s="20">
        <v>0</v>
      </c>
      <c r="AL33" s="15">
        <v>1048.073488936315</v>
      </c>
      <c r="AM33" s="15">
        <v>32541.675133642038</v>
      </c>
      <c r="AN33" s="15">
        <v>0</v>
      </c>
      <c r="AO33" s="41">
        <v>1032.001187051942</v>
      </c>
      <c r="AP33" s="15">
        <v>31992.036798610181</v>
      </c>
      <c r="AQ33" s="35">
        <v>0</v>
      </c>
      <c r="AR33" s="15">
        <v>0</v>
      </c>
      <c r="AS33" s="15">
        <v>-0.71262472116804931</v>
      </c>
      <c r="AT33" s="35">
        <v>1</v>
      </c>
      <c r="AU33" s="15">
        <v>16.072301884373019</v>
      </c>
      <c r="AV33" s="15">
        <v>549.63833503183514</v>
      </c>
      <c r="AW33" s="41">
        <v>532.69230769230774</v>
      </c>
      <c r="AX33" s="41">
        <v>32008.98282594973</v>
      </c>
      <c r="AY33" s="15">
        <v>885.83132523718461</v>
      </c>
      <c r="AZ33" s="19">
        <v>0.22</v>
      </c>
      <c r="BA33" s="19">
        <v>0.12</v>
      </c>
      <c r="BB33" s="19">
        <v>0.12</v>
      </c>
    </row>
    <row r="34" spans="1:54" s="21" customFormat="1" ht="18.75" thickBot="1" x14ac:dyDescent="0.4">
      <c r="A34" s="63">
        <v>45516</v>
      </c>
      <c r="B34" s="61">
        <v>59944.259451014754</v>
      </c>
      <c r="C34" s="53">
        <v>5.6217844339274715E-2</v>
      </c>
      <c r="D34" s="30">
        <v>157708.26380623478</v>
      </c>
      <c r="E34" s="53">
        <v>0.14790438161841524</v>
      </c>
      <c r="F34" s="30">
        <v>817526.30890861026</v>
      </c>
      <c r="G34" s="53">
        <v>0.76670505563661695</v>
      </c>
      <c r="H34" s="30">
        <v>31106.439984582619</v>
      </c>
      <c r="I34" s="53">
        <v>2.9172718405693035E-2</v>
      </c>
      <c r="J34" s="14">
        <v>1066285.2721504425</v>
      </c>
      <c r="K34" s="14">
        <v>-590.6641989054624</v>
      </c>
      <c r="L34" s="17">
        <v>-5.5363906784382634E-4</v>
      </c>
      <c r="M34" s="16">
        <v>52</v>
      </c>
      <c r="N34" s="35">
        <v>4.0000000000000002E-4</v>
      </c>
      <c r="O34" s="25">
        <v>5.1103993909377275E-2</v>
      </c>
      <c r="P34" s="15">
        <v>54491.436053634905</v>
      </c>
      <c r="Q34" s="17">
        <v>-1.5386052347093359E-4</v>
      </c>
      <c r="R34" s="35">
        <v>0.2</v>
      </c>
      <c r="S34" s="15">
        <v>60000</v>
      </c>
      <c r="T34" s="35">
        <v>-0.2</v>
      </c>
      <c r="U34" s="15">
        <v>40000</v>
      </c>
      <c r="V34" s="35">
        <v>0.1</v>
      </c>
      <c r="W34" s="35">
        <v>-0.1</v>
      </c>
      <c r="X34" s="25">
        <v>5.1103993909377275E-2</v>
      </c>
      <c r="Y34" s="18">
        <v>9.8276911364187074E-4</v>
      </c>
      <c r="Z34" s="15">
        <v>1047.9122318006712</v>
      </c>
      <c r="AA34" s="15">
        <v>33589.587365442712</v>
      </c>
      <c r="AB34" s="64">
        <v>1</v>
      </c>
      <c r="AC34" s="14">
        <v>0</v>
      </c>
      <c r="AD34" s="15">
        <v>0</v>
      </c>
      <c r="AE34" s="30"/>
      <c r="AF34" s="20">
        <v>0</v>
      </c>
      <c r="AG34" s="10">
        <v>0.85</v>
      </c>
      <c r="AH34" s="30"/>
      <c r="AI34" s="20">
        <v>0</v>
      </c>
      <c r="AJ34" s="30"/>
      <c r="AK34" s="20">
        <v>0</v>
      </c>
      <c r="AL34" s="15">
        <v>1047.9122318006712</v>
      </c>
      <c r="AM34" s="15">
        <v>33589.587365442712</v>
      </c>
      <c r="AN34" s="15">
        <v>0</v>
      </c>
      <c r="AO34" s="41">
        <v>1032.001187051942</v>
      </c>
      <c r="AP34" s="15">
        <v>33024.037985662122</v>
      </c>
      <c r="AQ34" s="35">
        <v>0</v>
      </c>
      <c r="AR34" s="15">
        <v>0</v>
      </c>
      <c r="AS34" s="15">
        <v>-0.71262472116804931</v>
      </c>
      <c r="AT34" s="35">
        <v>1</v>
      </c>
      <c r="AU34" s="15">
        <v>15.911044748729182</v>
      </c>
      <c r="AV34" s="15">
        <v>565.54937978056432</v>
      </c>
      <c r="AW34" s="41">
        <v>532.69230769230774</v>
      </c>
      <c r="AX34" s="41">
        <v>33056.895057750407</v>
      </c>
      <c r="AY34" s="15">
        <v>885.83132523718461</v>
      </c>
      <c r="AZ34" s="19">
        <v>0.22</v>
      </c>
      <c r="BA34" s="19">
        <v>0.12</v>
      </c>
      <c r="BB34" s="19">
        <v>0.12</v>
      </c>
    </row>
    <row r="35" spans="1:54" s="21" customFormat="1" ht="18.75" thickBot="1" x14ac:dyDescent="0.4">
      <c r="A35" s="63">
        <v>45523</v>
      </c>
      <c r="B35" s="61">
        <v>62574.336716415695</v>
      </c>
      <c r="C35" s="53">
        <v>5.6787962432080799E-2</v>
      </c>
      <c r="D35" s="30">
        <v>162347.38821356985</v>
      </c>
      <c r="E35" s="53">
        <v>0.14733479996121221</v>
      </c>
      <c r="F35" s="30">
        <v>846884.08144958923</v>
      </c>
      <c r="G35" s="53">
        <v>0.76857101369913372</v>
      </c>
      <c r="H35" s="30">
        <v>30088.574692038463</v>
      </c>
      <c r="I35" s="53">
        <v>2.7306223907573385E-2</v>
      </c>
      <c r="J35" s="14">
        <v>1101894.3810716132</v>
      </c>
      <c r="K35" s="14">
        <v>35609.1089211707</v>
      </c>
      <c r="L35" s="17">
        <v>3.3395480413375346E-2</v>
      </c>
      <c r="M35" s="16">
        <v>52</v>
      </c>
      <c r="N35" s="35">
        <v>2.0000000000000001E-4</v>
      </c>
      <c r="O35" s="25">
        <v>5.1114214708159147E-2</v>
      </c>
      <c r="P35" s="15">
        <v>56322.46597980857</v>
      </c>
      <c r="Q35" s="17">
        <v>3.3602159509457906E-2</v>
      </c>
      <c r="R35" s="35">
        <v>0.2</v>
      </c>
      <c r="S35" s="15">
        <v>60000</v>
      </c>
      <c r="T35" s="35">
        <v>-0.2</v>
      </c>
      <c r="U35" s="15">
        <v>40000</v>
      </c>
      <c r="V35" s="35">
        <v>0.1</v>
      </c>
      <c r="W35" s="35">
        <v>-0.1</v>
      </c>
      <c r="X35" s="25">
        <v>5.1114214708159147E-2</v>
      </c>
      <c r="Y35" s="18">
        <v>9.8296566746459892E-4</v>
      </c>
      <c r="Z35" s="15">
        <v>1083.1243457655494</v>
      </c>
      <c r="AA35" s="15">
        <v>34672.711711208263</v>
      </c>
      <c r="AB35" s="64">
        <v>1</v>
      </c>
      <c r="AC35" s="14">
        <v>0</v>
      </c>
      <c r="AD35" s="15">
        <v>0</v>
      </c>
      <c r="AE35" s="30"/>
      <c r="AF35" s="20">
        <v>0</v>
      </c>
      <c r="AG35" s="10">
        <v>0.85</v>
      </c>
      <c r="AH35" s="30"/>
      <c r="AI35" s="20">
        <v>0</v>
      </c>
      <c r="AJ35" s="30"/>
      <c r="AK35" s="20">
        <v>0</v>
      </c>
      <c r="AL35" s="15">
        <v>1083.1243457655494</v>
      </c>
      <c r="AM35" s="15">
        <v>34672.711711208263</v>
      </c>
      <c r="AN35" s="15">
        <v>0</v>
      </c>
      <c r="AO35" s="41">
        <v>1032.001187051942</v>
      </c>
      <c r="AP35" s="15">
        <v>34056.039172714067</v>
      </c>
      <c r="AQ35" s="35">
        <v>0</v>
      </c>
      <c r="AR35" s="15">
        <v>0</v>
      </c>
      <c r="AS35" s="15">
        <v>-0.71262472116804931</v>
      </c>
      <c r="AT35" s="35">
        <v>1</v>
      </c>
      <c r="AU35" s="15">
        <v>51.123158713607381</v>
      </c>
      <c r="AV35" s="15">
        <v>616.6725384941717</v>
      </c>
      <c r="AW35" s="41">
        <v>532.69230769230774</v>
      </c>
      <c r="AX35" s="41">
        <v>34140.019403515958</v>
      </c>
      <c r="AY35" s="15">
        <v>885.83132523718461</v>
      </c>
      <c r="AZ35" s="19">
        <v>0.22</v>
      </c>
      <c r="BA35" s="19">
        <v>0.12</v>
      </c>
      <c r="BB35" s="19">
        <v>0.12</v>
      </c>
    </row>
    <row r="36" spans="1:54" s="21" customFormat="1" ht="18.75" thickBot="1" x14ac:dyDescent="0.4">
      <c r="A36" s="63">
        <v>45530</v>
      </c>
      <c r="B36" s="61">
        <v>63629.334389199663</v>
      </c>
      <c r="C36" s="53">
        <v>5.6802886062080948E-2</v>
      </c>
      <c r="D36" s="30">
        <v>165611.5131326493</v>
      </c>
      <c r="E36" s="53">
        <v>0.14784394652789995</v>
      </c>
      <c r="F36" s="30">
        <v>863947.88565612596</v>
      </c>
      <c r="G36" s="53">
        <v>0.77125957364769371</v>
      </c>
      <c r="H36" s="30">
        <v>26989.109892497934</v>
      </c>
      <c r="I36" s="53">
        <v>2.4093593762325463E-2</v>
      </c>
      <c r="J36" s="14">
        <v>1120177.8430704728</v>
      </c>
      <c r="K36" s="14">
        <v>18283.461998859653</v>
      </c>
      <c r="L36" s="17">
        <v>1.6592753636767474E-2</v>
      </c>
      <c r="M36" s="16">
        <v>52</v>
      </c>
      <c r="N36" s="35">
        <v>2.0000000000000001E-4</v>
      </c>
      <c r="O36" s="25">
        <v>5.1124437551100778E-2</v>
      </c>
      <c r="P36" s="15">
        <v>57268.462184183154</v>
      </c>
      <c r="Q36" s="17">
        <v>1.6796072187494779E-2</v>
      </c>
      <c r="R36" s="35">
        <v>0.2</v>
      </c>
      <c r="S36" s="15">
        <v>60000</v>
      </c>
      <c r="T36" s="35">
        <v>-0.2</v>
      </c>
      <c r="U36" s="15">
        <v>40000</v>
      </c>
      <c r="V36" s="35">
        <v>0.1</v>
      </c>
      <c r="W36" s="35">
        <v>-0.1</v>
      </c>
      <c r="X36" s="25">
        <v>5.1124437551100778E-2</v>
      </c>
      <c r="Y36" s="18">
        <v>9.8316226059809182E-4</v>
      </c>
      <c r="Z36" s="15">
        <v>1101.3165804650605</v>
      </c>
      <c r="AA36" s="15">
        <v>35774.028291673327</v>
      </c>
      <c r="AB36" s="64">
        <v>1</v>
      </c>
      <c r="AC36" s="14">
        <v>0</v>
      </c>
      <c r="AD36" s="15">
        <v>0</v>
      </c>
      <c r="AE36" s="30"/>
      <c r="AF36" s="20">
        <v>0</v>
      </c>
      <c r="AG36" s="10">
        <v>0.85</v>
      </c>
      <c r="AH36" s="30"/>
      <c r="AI36" s="20">
        <v>0</v>
      </c>
      <c r="AJ36" s="30">
        <v>85525.215053693042</v>
      </c>
      <c r="AK36" s="20">
        <v>85525.215053693042</v>
      </c>
      <c r="AL36" s="15">
        <v>86626.531634158106</v>
      </c>
      <c r="AM36" s="15">
        <v>121299.24334536637</v>
      </c>
      <c r="AN36" s="15">
        <v>0</v>
      </c>
      <c r="AO36" s="41">
        <v>1032.001187051942</v>
      </c>
      <c r="AP36" s="15">
        <v>35088.040359766012</v>
      </c>
      <c r="AQ36" s="35">
        <v>0</v>
      </c>
      <c r="AR36" s="15">
        <v>0</v>
      </c>
      <c r="AS36" s="15">
        <v>-0.71262472116804931</v>
      </c>
      <c r="AT36" s="35">
        <v>1</v>
      </c>
      <c r="AU36" s="15">
        <v>85594.530447106168</v>
      </c>
      <c r="AV36" s="15">
        <v>86211.202985600336</v>
      </c>
      <c r="AW36" s="41">
        <v>532.69230769230774</v>
      </c>
      <c r="AX36" s="41">
        <v>120766.55103767406</v>
      </c>
      <c r="AY36" s="15">
        <v>885.83132523718461</v>
      </c>
      <c r="AZ36" s="19">
        <v>0.22</v>
      </c>
      <c r="BA36" s="19">
        <v>0.22</v>
      </c>
      <c r="BB36" s="19">
        <v>0.24</v>
      </c>
    </row>
    <row r="37" spans="1:54" s="21" customFormat="1" ht="18.75" thickBot="1" x14ac:dyDescent="0.4">
      <c r="A37" s="63">
        <v>45537</v>
      </c>
      <c r="B37" s="61">
        <v>63118.113700021611</v>
      </c>
      <c r="C37" s="53">
        <v>5.8727175751599803E-2</v>
      </c>
      <c r="D37" s="30">
        <v>249393.93775031183</v>
      </c>
      <c r="E37" s="53">
        <v>0.23204434915869623</v>
      </c>
      <c r="F37" s="30">
        <v>650120.21784745366</v>
      </c>
      <c r="G37" s="53">
        <v>0.60489330328613244</v>
      </c>
      <c r="H37" s="30">
        <v>112136.14740582379</v>
      </c>
      <c r="I37" s="53">
        <v>0.10433517180357152</v>
      </c>
      <c r="J37" s="14">
        <v>1074768.4167036109</v>
      </c>
      <c r="K37" s="14">
        <v>-45409.42636686191</v>
      </c>
      <c r="L37" s="17">
        <v>-4.0537693766904033E-2</v>
      </c>
      <c r="M37" s="16">
        <v>52</v>
      </c>
      <c r="N37" s="35">
        <v>2.0000000000000001E-4</v>
      </c>
      <c r="O37" s="25">
        <v>5.1134662438610999E-2</v>
      </c>
      <c r="P37" s="15">
        <v>54957.920187819545</v>
      </c>
      <c r="Q37" s="17">
        <v>-4.034580130565741E-2</v>
      </c>
      <c r="R37" s="35">
        <v>0.2</v>
      </c>
      <c r="S37" s="15">
        <v>60000</v>
      </c>
      <c r="T37" s="35">
        <v>-0.2</v>
      </c>
      <c r="U37" s="15">
        <v>40000</v>
      </c>
      <c r="V37" s="35">
        <v>0.1</v>
      </c>
      <c r="W37" s="35">
        <v>-0.1</v>
      </c>
      <c r="X37" s="25">
        <v>5.1134662438610999E-2</v>
      </c>
      <c r="Y37" s="18">
        <v>9.8335889305021162E-4</v>
      </c>
      <c r="Z37" s="15">
        <v>1056.8830805349914</v>
      </c>
      <c r="AA37" s="15">
        <v>36830.91137220832</v>
      </c>
      <c r="AB37" s="64">
        <v>1</v>
      </c>
      <c r="AC37" s="14">
        <v>0</v>
      </c>
      <c r="AD37" s="15">
        <v>0</v>
      </c>
      <c r="AE37" s="30"/>
      <c r="AF37" s="20">
        <v>0</v>
      </c>
      <c r="AG37" s="10">
        <v>0.85</v>
      </c>
      <c r="AH37" s="30">
        <v>83125.991134571479</v>
      </c>
      <c r="AI37" s="20">
        <v>83125.991134571479</v>
      </c>
      <c r="AJ37" s="30"/>
      <c r="AK37" s="20">
        <v>85525.215053693042</v>
      </c>
      <c r="AL37" s="15">
        <v>84182.874215106465</v>
      </c>
      <c r="AM37" s="15">
        <v>205482.11756047283</v>
      </c>
      <c r="AN37" s="15">
        <v>0</v>
      </c>
      <c r="AO37" s="41">
        <v>1032.001187051942</v>
      </c>
      <c r="AP37" s="15">
        <v>36120.041546817956</v>
      </c>
      <c r="AQ37" s="35">
        <v>0.98728576867343432</v>
      </c>
      <c r="AR37" s="15">
        <v>82093.673593369953</v>
      </c>
      <c r="AS37" s="15">
        <v>82092.960968648782</v>
      </c>
      <c r="AT37" s="35">
        <v>1.2714231326565701E-2</v>
      </c>
      <c r="AU37" s="15">
        <v>1057.1994346845779</v>
      </c>
      <c r="AV37" s="15">
        <v>87268.40242028491</v>
      </c>
      <c r="AW37" s="41">
        <v>532.69230769230774</v>
      </c>
      <c r="AX37" s="41">
        <v>204949.42525278052</v>
      </c>
      <c r="AY37" s="15">
        <v>885.83132523718461</v>
      </c>
      <c r="AZ37" s="19">
        <v>0.22</v>
      </c>
      <c r="BA37" s="19">
        <v>0.24</v>
      </c>
      <c r="BB37" s="19">
        <v>0.32</v>
      </c>
    </row>
    <row r="38" spans="1:54" s="21" customFormat="1" ht="18.75" thickBot="1" x14ac:dyDescent="0.4">
      <c r="A38" s="63">
        <v>45544</v>
      </c>
      <c r="B38" s="61">
        <v>65212.89698921192</v>
      </c>
      <c r="C38" s="53">
        <v>6.2168261213476607E-2</v>
      </c>
      <c r="D38" s="30">
        <v>242572.39447763283</v>
      </c>
      <c r="E38" s="53">
        <v>0.23124726364416356</v>
      </c>
      <c r="F38" s="30">
        <v>634685.20093640592</v>
      </c>
      <c r="G38" s="53">
        <v>0.60505325145530242</v>
      </c>
      <c r="H38" s="30">
        <v>106503.62584143505</v>
      </c>
      <c r="I38" s="53">
        <v>0.10153122368705746</v>
      </c>
      <c r="J38" s="14">
        <v>1048974.1182446857</v>
      </c>
      <c r="K38" s="14">
        <v>-25794.298458925216</v>
      </c>
      <c r="L38" s="17">
        <v>-2.3999866443822487E-2</v>
      </c>
      <c r="M38" s="16">
        <v>52</v>
      </c>
      <c r="N38" s="35">
        <v>2.0000000000000001E-4</v>
      </c>
      <c r="O38" s="25">
        <v>5.114488937109872E-2</v>
      </c>
      <c r="P38" s="15">
        <v>53649.665230770275</v>
      </c>
      <c r="Q38" s="17">
        <v>-2.3804666417111282E-2</v>
      </c>
      <c r="R38" s="35">
        <v>0.2</v>
      </c>
      <c r="S38" s="15">
        <v>60000</v>
      </c>
      <c r="T38" s="35">
        <v>-0.2</v>
      </c>
      <c r="U38" s="15">
        <v>40000</v>
      </c>
      <c r="V38" s="35">
        <v>0.1</v>
      </c>
      <c r="W38" s="35">
        <v>-0.1</v>
      </c>
      <c r="X38" s="25">
        <v>5.114488937109872E-2</v>
      </c>
      <c r="Y38" s="18">
        <v>9.8355556482882162E-4</v>
      </c>
      <c r="Z38" s="15">
        <v>1031.724331360967</v>
      </c>
      <c r="AA38" s="15">
        <v>37862.635703569285</v>
      </c>
      <c r="AB38" s="64">
        <v>1</v>
      </c>
      <c r="AC38" s="14">
        <v>0</v>
      </c>
      <c r="AD38" s="15">
        <v>0</v>
      </c>
      <c r="AE38" s="30"/>
      <c r="AF38" s="20">
        <v>0</v>
      </c>
      <c r="AG38" s="10">
        <v>0.85</v>
      </c>
      <c r="AH38" s="30"/>
      <c r="AI38" s="20">
        <v>83125.991134571479</v>
      </c>
      <c r="AJ38" s="30"/>
      <c r="AK38" s="20">
        <v>85525.215053693042</v>
      </c>
      <c r="AL38" s="15">
        <v>1031.724331360967</v>
      </c>
      <c r="AM38" s="15">
        <v>206513.84189183381</v>
      </c>
      <c r="AN38" s="15">
        <v>0</v>
      </c>
      <c r="AO38" s="41">
        <v>1032.001187051942</v>
      </c>
      <c r="AP38" s="15">
        <v>37152.042733869901</v>
      </c>
      <c r="AQ38" s="35">
        <v>0</v>
      </c>
      <c r="AR38" s="15">
        <v>0</v>
      </c>
      <c r="AS38" s="15">
        <v>82092.960968648782</v>
      </c>
      <c r="AT38" s="35">
        <v>1</v>
      </c>
      <c r="AU38" s="15">
        <v>-0.27685569097502594</v>
      </c>
      <c r="AV38" s="15">
        <v>87268.125564593938</v>
      </c>
      <c r="AW38" s="41">
        <v>532.69230769230774</v>
      </c>
      <c r="AX38" s="41">
        <v>205981.1495841415</v>
      </c>
      <c r="AY38" s="15">
        <v>885.83132523718461</v>
      </c>
      <c r="AZ38" s="19">
        <v>0.22</v>
      </c>
      <c r="BA38" s="19">
        <v>0.24</v>
      </c>
      <c r="BB38" s="19">
        <v>0.32</v>
      </c>
    </row>
    <row r="39" spans="1:54" s="21" customFormat="1" ht="18.75" thickBot="1" x14ac:dyDescent="0.4">
      <c r="A39" s="63">
        <v>45551</v>
      </c>
      <c r="B39" s="61">
        <v>67801.182662569961</v>
      </c>
      <c r="C39" s="53">
        <v>6.3757157185935304E-2</v>
      </c>
      <c r="D39" s="30">
        <v>248240.95531547797</v>
      </c>
      <c r="E39" s="53">
        <v>0.23343453589598126</v>
      </c>
      <c r="F39" s="30">
        <v>640878.15377672447</v>
      </c>
      <c r="G39" s="53">
        <v>0.60265275003723429</v>
      </c>
      <c r="H39" s="30">
        <v>106508.28089693858</v>
      </c>
      <c r="I39" s="53">
        <v>0.10015555688084907</v>
      </c>
      <c r="J39" s="14">
        <v>1063428.5726517111</v>
      </c>
      <c r="K39" s="14">
        <v>14454.454407025361</v>
      </c>
      <c r="L39" s="17">
        <v>1.3779610150165485E-2</v>
      </c>
      <c r="M39" s="16">
        <v>52</v>
      </c>
      <c r="N39" s="35">
        <v>2.0000000000000001E-4</v>
      </c>
      <c r="O39" s="25">
        <v>5.115511834897294E-2</v>
      </c>
      <c r="P39" s="15">
        <v>54399.81448967765</v>
      </c>
      <c r="Q39" s="17">
        <v>1.3982366072195615E-2</v>
      </c>
      <c r="R39" s="35">
        <v>0.2</v>
      </c>
      <c r="S39" s="15">
        <v>60000</v>
      </c>
      <c r="T39" s="35">
        <v>-0.2</v>
      </c>
      <c r="U39" s="15">
        <v>40000</v>
      </c>
      <c r="V39" s="35">
        <v>0.1</v>
      </c>
      <c r="W39" s="35">
        <v>-0.1</v>
      </c>
      <c r="X39" s="25">
        <v>5.115511834897294E-2</v>
      </c>
      <c r="Y39" s="18">
        <v>9.8375227594178728E-4</v>
      </c>
      <c r="Z39" s="15">
        <v>1046.1502786476469</v>
      </c>
      <c r="AA39" s="15">
        <v>38908.785982216934</v>
      </c>
      <c r="AB39" s="64">
        <v>1</v>
      </c>
      <c r="AC39" s="14">
        <v>0</v>
      </c>
      <c r="AD39" s="15">
        <v>0</v>
      </c>
      <c r="AE39" s="30"/>
      <c r="AF39" s="20">
        <v>0</v>
      </c>
      <c r="AG39" s="10">
        <v>0.85</v>
      </c>
      <c r="AH39" s="30"/>
      <c r="AI39" s="20">
        <v>83125.991134571479</v>
      </c>
      <c r="AJ39" s="30"/>
      <c r="AK39" s="20">
        <v>85525.215053693042</v>
      </c>
      <c r="AL39" s="15">
        <v>1046.1502786476469</v>
      </c>
      <c r="AM39" s="15">
        <v>207559.99217048145</v>
      </c>
      <c r="AN39" s="15">
        <v>0</v>
      </c>
      <c r="AO39" s="41">
        <v>1032.001187051942</v>
      </c>
      <c r="AP39" s="15">
        <v>38184.043920921846</v>
      </c>
      <c r="AQ39" s="35">
        <v>0</v>
      </c>
      <c r="AR39" s="15">
        <v>0</v>
      </c>
      <c r="AS39" s="15">
        <v>82092.960968648782</v>
      </c>
      <c r="AT39" s="35">
        <v>1</v>
      </c>
      <c r="AU39" s="15">
        <v>14.149091595704931</v>
      </c>
      <c r="AV39" s="15">
        <v>87282.274656189649</v>
      </c>
      <c r="AW39" s="41">
        <v>532.69230769230774</v>
      </c>
      <c r="AX39" s="41">
        <v>207027.29986278914</v>
      </c>
      <c r="AY39" s="15">
        <v>885.83132523718461</v>
      </c>
      <c r="AZ39" s="19">
        <v>0.22</v>
      </c>
      <c r="BA39" s="19">
        <v>0.24</v>
      </c>
      <c r="BB39" s="19">
        <v>0.32</v>
      </c>
    </row>
    <row r="40" spans="1:54" s="21" customFormat="1" ht="18.75" thickBot="1" x14ac:dyDescent="0.4">
      <c r="A40" s="63">
        <v>45558</v>
      </c>
      <c r="B40" s="61">
        <v>68463.044272882093</v>
      </c>
      <c r="C40" s="53">
        <v>6.3333964592300784E-2</v>
      </c>
      <c r="D40" s="30">
        <v>251735.06907052899</v>
      </c>
      <c r="E40" s="53">
        <v>0.23287570864663373</v>
      </c>
      <c r="F40" s="30">
        <v>654278.26720629563</v>
      </c>
      <c r="G40" s="53">
        <v>0.60526137931568524</v>
      </c>
      <c r="H40" s="30">
        <v>106508.28089693858</v>
      </c>
      <c r="I40" s="53">
        <v>9.8528947445380155E-2</v>
      </c>
      <c r="J40" s="14">
        <v>1080984.6614466454</v>
      </c>
      <c r="K40" s="14">
        <v>17556.088794934331</v>
      </c>
      <c r="L40" s="17">
        <v>1.6508949680708096E-2</v>
      </c>
      <c r="M40" s="16">
        <v>52</v>
      </c>
      <c r="N40" s="35">
        <v>2.0000000000000001E-4</v>
      </c>
      <c r="O40" s="25">
        <v>5.1165349372642735E-2</v>
      </c>
      <c r="P40" s="15">
        <v>55308.957869385536</v>
      </c>
      <c r="Q40" s="17">
        <v>1.6712251470644184E-2</v>
      </c>
      <c r="R40" s="35">
        <v>0.2</v>
      </c>
      <c r="S40" s="15">
        <v>60000</v>
      </c>
      <c r="T40" s="35">
        <v>-0.2</v>
      </c>
      <c r="U40" s="15">
        <v>40000</v>
      </c>
      <c r="V40" s="35">
        <v>0.1</v>
      </c>
      <c r="W40" s="35">
        <v>-0.1</v>
      </c>
      <c r="X40" s="25">
        <v>5.1165349372642735E-2</v>
      </c>
      <c r="Y40" s="18">
        <v>9.8394902639697577E-4</v>
      </c>
      <c r="Z40" s="15">
        <v>1063.6338051804912</v>
      </c>
      <c r="AA40" s="15">
        <v>39972.419787397426</v>
      </c>
      <c r="AB40" s="64">
        <v>1</v>
      </c>
      <c r="AC40" s="14">
        <v>0</v>
      </c>
      <c r="AD40" s="15">
        <v>0</v>
      </c>
      <c r="AE40" s="30"/>
      <c r="AF40" s="20">
        <v>0</v>
      </c>
      <c r="AG40" s="10">
        <v>0.85</v>
      </c>
      <c r="AH40" s="30"/>
      <c r="AI40" s="20">
        <v>83125.991134571479</v>
      </c>
      <c r="AJ40" s="30"/>
      <c r="AK40" s="20">
        <v>85525.215053693042</v>
      </c>
      <c r="AL40" s="15">
        <v>1063.6338051804912</v>
      </c>
      <c r="AM40" s="15">
        <v>208623.62597566194</v>
      </c>
      <c r="AN40" s="15">
        <v>0</v>
      </c>
      <c r="AO40" s="41">
        <v>1032.001187051942</v>
      </c>
      <c r="AP40" s="15">
        <v>39216.04510797379</v>
      </c>
      <c r="AQ40" s="35">
        <v>0</v>
      </c>
      <c r="AR40" s="15">
        <v>0</v>
      </c>
      <c r="AS40" s="15">
        <v>82092.960968648782</v>
      </c>
      <c r="AT40" s="35">
        <v>1</v>
      </c>
      <c r="AU40" s="15">
        <v>31.632618128549211</v>
      </c>
      <c r="AV40" s="15">
        <v>87313.907274318204</v>
      </c>
      <c r="AW40" s="41">
        <v>532.69230769230774</v>
      </c>
      <c r="AX40" s="41">
        <v>208090.93366796963</v>
      </c>
      <c r="AY40" s="15">
        <v>885.83132523718461</v>
      </c>
      <c r="AZ40" s="19">
        <v>0.22</v>
      </c>
      <c r="BA40" s="19">
        <v>0.24</v>
      </c>
      <c r="BB40" s="19">
        <v>0.32</v>
      </c>
    </row>
    <row r="41" spans="1:54" s="21" customFormat="1" ht="18.75" thickBot="1" x14ac:dyDescent="0.4">
      <c r="A41" s="63">
        <v>45565</v>
      </c>
      <c r="B41" s="61">
        <v>69589.896052402779</v>
      </c>
      <c r="C41" s="53">
        <v>6.4048582996261164E-2</v>
      </c>
      <c r="D41" s="30">
        <v>254423.16412144233</v>
      </c>
      <c r="E41" s="53">
        <v>0.23416392418710805</v>
      </c>
      <c r="F41" s="30">
        <v>660555.60124021478</v>
      </c>
      <c r="G41" s="53">
        <v>0.60795679616794462</v>
      </c>
      <c r="H41" s="30">
        <v>101948.67896902241</v>
      </c>
      <c r="I41" s="53">
        <v>9.383069664868629E-2</v>
      </c>
      <c r="J41" s="14">
        <v>1086517.3403830822</v>
      </c>
      <c r="K41" s="14">
        <v>5532.6789364367723</v>
      </c>
      <c r="L41" s="17">
        <v>5.1181844976713863E-3</v>
      </c>
      <c r="M41" s="16">
        <v>52</v>
      </c>
      <c r="N41" s="35">
        <v>4.0000000000000002E-4</v>
      </c>
      <c r="O41" s="25">
        <v>5.1185815512391791E-2</v>
      </c>
      <c r="P41" s="15">
        <v>55614.276135863038</v>
      </c>
      <c r="Q41" s="17">
        <v>5.5202317714704262E-3</v>
      </c>
      <c r="R41" s="35">
        <v>0.2</v>
      </c>
      <c r="S41" s="15">
        <v>60000</v>
      </c>
      <c r="T41" s="35">
        <v>-0.2</v>
      </c>
      <c r="U41" s="15">
        <v>40000</v>
      </c>
      <c r="V41" s="35">
        <v>0.1</v>
      </c>
      <c r="W41" s="35">
        <v>-0.1</v>
      </c>
      <c r="X41" s="25">
        <v>5.1185815512391791E-2</v>
      </c>
      <c r="Y41" s="18">
        <v>9.8434260600753455E-4</v>
      </c>
      <c r="Z41" s="15">
        <v>1069.5053103050586</v>
      </c>
      <c r="AA41" s="15">
        <v>41041.925097702486</v>
      </c>
      <c r="AB41" s="64">
        <v>1</v>
      </c>
      <c r="AC41" s="14">
        <v>0</v>
      </c>
      <c r="AD41" s="15">
        <v>0</v>
      </c>
      <c r="AE41" s="30"/>
      <c r="AF41" s="20">
        <v>0</v>
      </c>
      <c r="AG41" s="10">
        <v>0.85</v>
      </c>
      <c r="AH41" s="30"/>
      <c r="AI41" s="20">
        <v>83125.991134571479</v>
      </c>
      <c r="AJ41" s="30"/>
      <c r="AK41" s="20">
        <v>85525.215053693042</v>
      </c>
      <c r="AL41" s="15">
        <v>1069.5053103050586</v>
      </c>
      <c r="AM41" s="15">
        <v>209693.13128596699</v>
      </c>
      <c r="AN41" s="15">
        <v>0</v>
      </c>
      <c r="AO41" s="41">
        <v>1032.001187051942</v>
      </c>
      <c r="AP41" s="15">
        <v>40248.046295025735</v>
      </c>
      <c r="AQ41" s="35">
        <v>0</v>
      </c>
      <c r="AR41" s="15">
        <v>0</v>
      </c>
      <c r="AS41" s="15">
        <v>82092.960968648782</v>
      </c>
      <c r="AT41" s="35">
        <v>1</v>
      </c>
      <c r="AU41" s="15">
        <v>37.504123253116632</v>
      </c>
      <c r="AV41" s="15">
        <v>87351.411397571326</v>
      </c>
      <c r="AW41" s="41">
        <v>532.69230769230774</v>
      </c>
      <c r="AX41" s="41">
        <v>209160.43897827467</v>
      </c>
      <c r="AY41" s="15">
        <v>885.83132523718461</v>
      </c>
      <c r="AZ41" s="19">
        <v>0.22</v>
      </c>
      <c r="BA41" s="19">
        <v>0.24</v>
      </c>
      <c r="BB41" s="19">
        <v>0.32</v>
      </c>
    </row>
    <row r="42" spans="1:54" s="21" customFormat="1" ht="18.75" thickBot="1" x14ac:dyDescent="0.4">
      <c r="A42" s="63">
        <v>45572</v>
      </c>
      <c r="B42" s="61">
        <v>69731.654961384134</v>
      </c>
      <c r="C42" s="53">
        <v>6.4377230393355037E-2</v>
      </c>
      <c r="D42" s="30">
        <v>254006.27896330334</v>
      </c>
      <c r="E42" s="53">
        <v>0.23450211745633873</v>
      </c>
      <c r="F42" s="30">
        <v>657061.13004340196</v>
      </c>
      <c r="G42" s="53">
        <v>0.60660794261583195</v>
      </c>
      <c r="H42" s="30">
        <v>102373.58162900632</v>
      </c>
      <c r="I42" s="53">
        <v>9.4512709534474243E-2</v>
      </c>
      <c r="J42" s="14">
        <v>1083172.6455970958</v>
      </c>
      <c r="K42" s="14">
        <v>-3344.6947859863285</v>
      </c>
      <c r="L42" s="17">
        <v>-3.0783630059756455E-3</v>
      </c>
      <c r="M42" s="16">
        <v>52</v>
      </c>
      <c r="N42" s="35">
        <v>4.0000000000000002E-4</v>
      </c>
      <c r="O42" s="25">
        <v>5.1206289838596743E-2</v>
      </c>
      <c r="P42" s="15">
        <v>55465.252435684517</v>
      </c>
      <c r="Q42" s="17">
        <v>-2.6795943511781577E-3</v>
      </c>
      <c r="R42" s="35">
        <v>0.2</v>
      </c>
      <c r="S42" s="15">
        <v>60000</v>
      </c>
      <c r="T42" s="35">
        <v>-0.2</v>
      </c>
      <c r="U42" s="15">
        <v>40000</v>
      </c>
      <c r="V42" s="35">
        <v>0.1</v>
      </c>
      <c r="W42" s="35">
        <v>-0.1</v>
      </c>
      <c r="X42" s="25">
        <v>5.1206289838596743E-2</v>
      </c>
      <c r="Y42" s="18">
        <v>9.8473634304993736E-4</v>
      </c>
      <c r="Z42" s="15">
        <v>1066.63946991701</v>
      </c>
      <c r="AA42" s="15">
        <v>42108.564567619498</v>
      </c>
      <c r="AB42" s="64">
        <v>1</v>
      </c>
      <c r="AC42" s="14">
        <v>0</v>
      </c>
      <c r="AD42" s="15">
        <v>0</v>
      </c>
      <c r="AE42" s="30"/>
      <c r="AF42" s="20">
        <v>0</v>
      </c>
      <c r="AG42" s="10">
        <v>0.85</v>
      </c>
      <c r="AH42" s="30"/>
      <c r="AI42" s="20">
        <v>83125.991134571479</v>
      </c>
      <c r="AJ42" s="30"/>
      <c r="AK42" s="20">
        <v>85525.215053693042</v>
      </c>
      <c r="AL42" s="15">
        <v>1066.63946991701</v>
      </c>
      <c r="AM42" s="15">
        <v>210759.770755884</v>
      </c>
      <c r="AN42" s="15">
        <v>0</v>
      </c>
      <c r="AO42" s="41">
        <v>1032.001187051942</v>
      </c>
      <c r="AP42" s="15">
        <v>41280.04748207768</v>
      </c>
      <c r="AQ42" s="35">
        <v>0</v>
      </c>
      <c r="AR42" s="15">
        <v>0</v>
      </c>
      <c r="AS42" s="15">
        <v>82092.960968648782</v>
      </c>
      <c r="AT42" s="35">
        <v>1</v>
      </c>
      <c r="AU42" s="15">
        <v>34.638282865068049</v>
      </c>
      <c r="AV42" s="15">
        <v>87386.049680436394</v>
      </c>
      <c r="AW42" s="41">
        <v>532.69230769230774</v>
      </c>
      <c r="AX42" s="41">
        <v>210227.07844819169</v>
      </c>
      <c r="AY42" s="15">
        <v>885.83132523718461</v>
      </c>
      <c r="AZ42" s="19">
        <v>0.22</v>
      </c>
      <c r="BA42" s="19">
        <v>0.24</v>
      </c>
      <c r="BB42" s="19">
        <v>0.32</v>
      </c>
    </row>
    <row r="43" spans="1:54" s="21" customFormat="1" ht="18.75" thickBot="1" x14ac:dyDescent="0.4">
      <c r="A43" s="63">
        <v>45579</v>
      </c>
      <c r="B43" s="61">
        <v>70232.289555591196</v>
      </c>
      <c r="C43" s="53">
        <v>6.4494692550019078E-2</v>
      </c>
      <c r="D43" s="30">
        <v>253873.11528180531</v>
      </c>
      <c r="E43" s="53">
        <v>0.23313305917295263</v>
      </c>
      <c r="F43" s="30">
        <v>662483.32622502197</v>
      </c>
      <c r="G43" s="53">
        <v>0.60836203283074253</v>
      </c>
      <c r="H43" s="30">
        <v>102373.58162900632</v>
      </c>
      <c r="I43" s="53">
        <v>9.4010215446285628E-2</v>
      </c>
      <c r="J43" s="14">
        <v>1088962.312691425</v>
      </c>
      <c r="K43" s="14">
        <v>5789.6670943291392</v>
      </c>
      <c r="L43" s="17">
        <v>5.3286467497038106E-3</v>
      </c>
      <c r="M43" s="16">
        <v>52</v>
      </c>
      <c r="N43" s="35">
        <v>4.0000000000000002E-4</v>
      </c>
      <c r="O43" s="25">
        <v>5.1226772354532178E-2</v>
      </c>
      <c r="P43" s="15">
        <v>55784.024494908517</v>
      </c>
      <c r="Q43" s="17">
        <v>5.747238950974517E-3</v>
      </c>
      <c r="R43" s="35">
        <v>0.2</v>
      </c>
      <c r="S43" s="15">
        <v>60000</v>
      </c>
      <c r="T43" s="35">
        <v>-0.2</v>
      </c>
      <c r="U43" s="15">
        <v>40000</v>
      </c>
      <c r="V43" s="35">
        <v>0.1</v>
      </c>
      <c r="W43" s="35">
        <v>-0.1</v>
      </c>
      <c r="X43" s="25">
        <v>5.1226772354532178E-2</v>
      </c>
      <c r="Y43" s="18">
        <v>9.8513023758715727E-4</v>
      </c>
      <c r="Z43" s="15">
        <v>1072.7697018251638</v>
      </c>
      <c r="AA43" s="15">
        <v>43181.334269444662</v>
      </c>
      <c r="AB43" s="64">
        <v>1</v>
      </c>
      <c r="AC43" s="14">
        <v>0</v>
      </c>
      <c r="AD43" s="15">
        <v>0</v>
      </c>
      <c r="AE43" s="30"/>
      <c r="AF43" s="20">
        <v>0</v>
      </c>
      <c r="AG43" s="10">
        <v>0.85</v>
      </c>
      <c r="AH43" s="30"/>
      <c r="AI43" s="20">
        <v>83125.991134571479</v>
      </c>
      <c r="AJ43" s="30"/>
      <c r="AK43" s="20">
        <v>85525.215053693042</v>
      </c>
      <c r="AL43" s="15">
        <v>1072.7697018251638</v>
      </c>
      <c r="AM43" s="15">
        <v>211832.54045770917</v>
      </c>
      <c r="AN43" s="15">
        <v>0</v>
      </c>
      <c r="AO43" s="41">
        <v>1032.001187051942</v>
      </c>
      <c r="AP43" s="15">
        <v>42312.048669129625</v>
      </c>
      <c r="AQ43" s="35">
        <v>0</v>
      </c>
      <c r="AR43" s="15">
        <v>0</v>
      </c>
      <c r="AS43" s="15">
        <v>82092.960968648782</v>
      </c>
      <c r="AT43" s="35">
        <v>1</v>
      </c>
      <c r="AU43" s="15">
        <v>40.768514773221796</v>
      </c>
      <c r="AV43" s="15">
        <v>87426.81819520962</v>
      </c>
      <c r="AW43" s="41">
        <v>532.69230769230774</v>
      </c>
      <c r="AX43" s="41">
        <v>211299.84815001686</v>
      </c>
      <c r="AY43" s="15">
        <v>885.83132523718461</v>
      </c>
      <c r="AZ43" s="19">
        <v>0.22</v>
      </c>
      <c r="BA43" s="19">
        <v>0.24</v>
      </c>
      <c r="BB43" s="19">
        <v>0.32</v>
      </c>
    </row>
    <row r="44" spans="1:54" s="21" customFormat="1" ht="18.75" thickBot="1" x14ac:dyDescent="0.4">
      <c r="A44" s="63">
        <v>45586</v>
      </c>
      <c r="B44" s="61">
        <v>70510.079992764717</v>
      </c>
      <c r="C44" s="53">
        <v>6.4377788463075736E-2</v>
      </c>
      <c r="D44" s="30">
        <v>255295.07264245281</v>
      </c>
      <c r="E44" s="53">
        <v>0.23309195201491567</v>
      </c>
      <c r="F44" s="30">
        <v>667076.03723520704</v>
      </c>
      <c r="G44" s="53">
        <v>0.60906015165947491</v>
      </c>
      <c r="H44" s="30">
        <v>102373.58162900632</v>
      </c>
      <c r="I44" s="53">
        <v>9.3470107862533527E-2</v>
      </c>
      <c r="J44" s="14">
        <v>1095254.771499431</v>
      </c>
      <c r="K44" s="14">
        <v>6292.4588080060203</v>
      </c>
      <c r="L44" s="17">
        <v>5.8092851897467556E-3</v>
      </c>
      <c r="M44" s="16">
        <v>52</v>
      </c>
      <c r="N44" s="35">
        <v>4.0000000000000002E-4</v>
      </c>
      <c r="O44" s="25">
        <v>5.1247263063473991E-2</v>
      </c>
      <c r="P44" s="15">
        <v>56128.809396556433</v>
      </c>
      <c r="Q44" s="17">
        <v>6.1807104232751223E-3</v>
      </c>
      <c r="R44" s="35">
        <v>0.2</v>
      </c>
      <c r="S44" s="15">
        <v>60000</v>
      </c>
      <c r="T44" s="35">
        <v>-0.2</v>
      </c>
      <c r="U44" s="15">
        <v>40000</v>
      </c>
      <c r="V44" s="35">
        <v>0.1</v>
      </c>
      <c r="W44" s="35">
        <v>-0.1</v>
      </c>
      <c r="X44" s="25">
        <v>5.1247263063473991E-2</v>
      </c>
      <c r="Y44" s="18">
        <v>9.8552428968219207E-4</v>
      </c>
      <c r="Z44" s="15">
        <v>1079.4001807030083</v>
      </c>
      <c r="AA44" s="15">
        <v>44260.734450147669</v>
      </c>
      <c r="AB44" s="64">
        <v>1</v>
      </c>
      <c r="AC44" s="14">
        <v>0</v>
      </c>
      <c r="AD44" s="15">
        <v>0</v>
      </c>
      <c r="AE44" s="30"/>
      <c r="AF44" s="20">
        <v>0</v>
      </c>
      <c r="AG44" s="10">
        <v>0.85</v>
      </c>
      <c r="AH44" s="30"/>
      <c r="AI44" s="20">
        <v>83125.991134571479</v>
      </c>
      <c r="AJ44" s="30"/>
      <c r="AK44" s="20">
        <v>85525.215053693042</v>
      </c>
      <c r="AL44" s="15">
        <v>1079.4001807030083</v>
      </c>
      <c r="AM44" s="15">
        <v>212911.94063841217</v>
      </c>
      <c r="AN44" s="15">
        <v>0</v>
      </c>
      <c r="AO44" s="41">
        <v>1032.001187051942</v>
      </c>
      <c r="AP44" s="15">
        <v>43344.049856181569</v>
      </c>
      <c r="AQ44" s="35">
        <v>0</v>
      </c>
      <c r="AR44" s="15">
        <v>0</v>
      </c>
      <c r="AS44" s="15">
        <v>82092.960968648782</v>
      </c>
      <c r="AT44" s="35">
        <v>1</v>
      </c>
      <c r="AU44" s="15">
        <v>47.398993651066348</v>
      </c>
      <c r="AV44" s="15">
        <v>87474.217188860683</v>
      </c>
      <c r="AW44" s="41">
        <v>532.69230769230774</v>
      </c>
      <c r="AX44" s="41">
        <v>212379.24833071986</v>
      </c>
      <c r="AY44" s="15">
        <v>885.83132523718461</v>
      </c>
      <c r="AZ44" s="19">
        <v>0.22</v>
      </c>
      <c r="BA44" s="19">
        <v>0.24</v>
      </c>
      <c r="BB44" s="19">
        <v>0.32</v>
      </c>
    </row>
    <row r="45" spans="1:54" s="21" customFormat="1" ht="18.75" thickBot="1" x14ac:dyDescent="0.4">
      <c r="A45" s="63">
        <v>45593</v>
      </c>
      <c r="B45" s="61">
        <v>69714.593351703748</v>
      </c>
      <c r="C45" s="53">
        <v>6.4688127663758324E-2</v>
      </c>
      <c r="D45" s="30">
        <v>251080.58489193005</v>
      </c>
      <c r="E45" s="53">
        <v>0.23297751802755581</v>
      </c>
      <c r="F45" s="30">
        <v>657113.4536985216</v>
      </c>
      <c r="G45" s="53">
        <v>0.60973516359733992</v>
      </c>
      <c r="H45" s="30">
        <v>99794.431502073974</v>
      </c>
      <c r="I45" s="53">
        <v>9.2599190711345966E-2</v>
      </c>
      <c r="J45" s="14">
        <v>1077703.0634442293</v>
      </c>
      <c r="K45" s="14">
        <v>-17551.708055201685</v>
      </c>
      <c r="L45" s="17">
        <v>-1.6025228569580174E-2</v>
      </c>
      <c r="M45" s="16">
        <v>52</v>
      </c>
      <c r="N45" s="35">
        <v>4.0000000000000002E-4</v>
      </c>
      <c r="O45" s="25">
        <v>5.126776196869938E-2</v>
      </c>
      <c r="P45" s="15">
        <v>55251.424129596875</v>
      </c>
      <c r="Q45" s="17">
        <v>-1.5631638661007953E-2</v>
      </c>
      <c r="R45" s="35">
        <v>0.2</v>
      </c>
      <c r="S45" s="15">
        <v>60000</v>
      </c>
      <c r="T45" s="35">
        <v>-0.2</v>
      </c>
      <c r="U45" s="15">
        <v>40000</v>
      </c>
      <c r="V45" s="35">
        <v>0.1</v>
      </c>
      <c r="W45" s="35">
        <v>-0.1</v>
      </c>
      <c r="X45" s="25">
        <v>5.126776196869938E-2</v>
      </c>
      <c r="Y45" s="18">
        <v>9.8591849939806491E-4</v>
      </c>
      <c r="Z45" s="15">
        <v>1062.5273871076322</v>
      </c>
      <c r="AA45" s="15">
        <v>45323.261837255304</v>
      </c>
      <c r="AB45" s="64">
        <v>1</v>
      </c>
      <c r="AC45" s="14">
        <v>0</v>
      </c>
      <c r="AD45" s="15">
        <v>0</v>
      </c>
      <c r="AE45" s="30"/>
      <c r="AF45" s="20">
        <v>0</v>
      </c>
      <c r="AG45" s="10">
        <v>0.85</v>
      </c>
      <c r="AH45" s="30"/>
      <c r="AI45" s="20">
        <v>83125.991134571479</v>
      </c>
      <c r="AJ45" s="30"/>
      <c r="AK45" s="20">
        <v>85525.215053693042</v>
      </c>
      <c r="AL45" s="15">
        <v>1062.5273871076322</v>
      </c>
      <c r="AM45" s="15">
        <v>213974.4680255198</v>
      </c>
      <c r="AN45" s="15">
        <v>0</v>
      </c>
      <c r="AO45" s="41">
        <v>1032.001187051942</v>
      </c>
      <c r="AP45" s="15">
        <v>44376.051043233514</v>
      </c>
      <c r="AQ45" s="35">
        <v>0</v>
      </c>
      <c r="AR45" s="15">
        <v>0</v>
      </c>
      <c r="AS45" s="15">
        <v>82092.960968648782</v>
      </c>
      <c r="AT45" s="35">
        <v>1</v>
      </c>
      <c r="AU45" s="15">
        <v>30.526200055690197</v>
      </c>
      <c r="AV45" s="15">
        <v>87504.743388916366</v>
      </c>
      <c r="AW45" s="41">
        <v>532.69230769230774</v>
      </c>
      <c r="AX45" s="41">
        <v>213441.77571782749</v>
      </c>
      <c r="AY45" s="15">
        <v>885.83132523718461</v>
      </c>
      <c r="AZ45" s="19">
        <v>0.22</v>
      </c>
      <c r="BA45" s="19">
        <v>0.24</v>
      </c>
      <c r="BB45" s="19">
        <v>0.32</v>
      </c>
    </row>
    <row r="46" spans="1:54" s="21" customFormat="1" ht="18.75" thickBot="1" x14ac:dyDescent="0.4">
      <c r="A46" s="63">
        <v>45600</v>
      </c>
      <c r="B46" s="61">
        <v>68908.636992059401</v>
      </c>
      <c r="C46" s="53">
        <v>6.5632400114844752E-2</v>
      </c>
      <c r="D46" s="30">
        <v>230509.84890250937</v>
      </c>
      <c r="E46" s="53">
        <v>0.21955033931849882</v>
      </c>
      <c r="F46" s="30">
        <v>651109.64573843067</v>
      </c>
      <c r="G46" s="53">
        <v>0.620152866942701</v>
      </c>
      <c r="H46" s="30">
        <v>99389.848990622893</v>
      </c>
      <c r="I46" s="53">
        <v>9.4664393623955331E-2</v>
      </c>
      <c r="J46" s="14">
        <v>1049917.9806236224</v>
      </c>
      <c r="K46" s="14">
        <v>-27785.082820606884</v>
      </c>
      <c r="L46" s="17">
        <v>-2.5781761009204693E-2</v>
      </c>
      <c r="M46" s="16">
        <v>52</v>
      </c>
      <c r="N46" s="35">
        <v>4.0000000000000002E-4</v>
      </c>
      <c r="O46" s="25">
        <v>5.128826907348686E-2</v>
      </c>
      <c r="P46" s="15">
        <v>53848.475895316311</v>
      </c>
      <c r="Q46" s="17">
        <v>-2.5392073713608371E-2</v>
      </c>
      <c r="R46" s="35">
        <v>0.2</v>
      </c>
      <c r="S46" s="15">
        <v>60000</v>
      </c>
      <c r="T46" s="35">
        <v>-0.2</v>
      </c>
      <c r="U46" s="15">
        <v>40000</v>
      </c>
      <c r="V46" s="35">
        <v>0.1</v>
      </c>
      <c r="W46" s="35">
        <v>-0.1</v>
      </c>
      <c r="X46" s="25">
        <v>5.128826907348686E-2</v>
      </c>
      <c r="Y46" s="18">
        <v>9.8631286679782431E-4</v>
      </c>
      <c r="Z46" s="15">
        <v>1035.5476133714676</v>
      </c>
      <c r="AA46" s="15">
        <v>46358.809450626773</v>
      </c>
      <c r="AB46" s="64">
        <v>1</v>
      </c>
      <c r="AC46" s="14">
        <v>0</v>
      </c>
      <c r="AD46" s="15">
        <v>0</v>
      </c>
      <c r="AE46" s="30"/>
      <c r="AF46" s="20">
        <v>0</v>
      </c>
      <c r="AG46" s="10">
        <v>0.85</v>
      </c>
      <c r="AH46" s="30"/>
      <c r="AI46" s="20">
        <v>83125.991134571479</v>
      </c>
      <c r="AJ46" s="30"/>
      <c r="AK46" s="20">
        <v>85525.215053693042</v>
      </c>
      <c r="AL46" s="15">
        <v>1035.5476133714676</v>
      </c>
      <c r="AM46" s="15">
        <v>215010.01563889126</v>
      </c>
      <c r="AN46" s="15">
        <v>0</v>
      </c>
      <c r="AO46" s="41">
        <v>1032.001187051942</v>
      </c>
      <c r="AP46" s="15">
        <v>45408.052230285459</v>
      </c>
      <c r="AQ46" s="35">
        <v>0</v>
      </c>
      <c r="AR46" s="15">
        <v>0</v>
      </c>
      <c r="AS46" s="15">
        <v>82092.960968648782</v>
      </c>
      <c r="AT46" s="35">
        <v>1</v>
      </c>
      <c r="AU46" s="15">
        <v>3.5464263195256081</v>
      </c>
      <c r="AV46" s="15">
        <v>87508.289815235898</v>
      </c>
      <c r="AW46" s="41">
        <v>532.69230769230774</v>
      </c>
      <c r="AX46" s="41">
        <v>214477.32333119895</v>
      </c>
      <c r="AY46" s="15">
        <v>885.83132523718461</v>
      </c>
      <c r="AZ46" s="19">
        <v>0.22</v>
      </c>
      <c r="BA46" s="19">
        <v>0.24</v>
      </c>
      <c r="BB46" s="19">
        <v>0.32</v>
      </c>
    </row>
    <row r="47" spans="1:54" s="21" customFormat="1" ht="18.75" thickBot="1" x14ac:dyDescent="0.4">
      <c r="A47" s="63">
        <v>45607</v>
      </c>
      <c r="B47" s="61">
        <v>70888.781226876032</v>
      </c>
      <c r="C47" s="53">
        <v>6.4436590202024593E-2</v>
      </c>
      <c r="D47" s="30">
        <v>254440.33795121071</v>
      </c>
      <c r="E47" s="53">
        <v>0.2312815582899439</v>
      </c>
      <c r="F47" s="30">
        <v>676549.35365697311</v>
      </c>
      <c r="G47" s="53">
        <v>0.61497084162749027</v>
      </c>
      <c r="H47" s="30">
        <v>98253.936478068543</v>
      </c>
      <c r="I47" s="53">
        <v>8.9311009880541331E-2</v>
      </c>
      <c r="J47" s="14">
        <v>1100132.4093131283</v>
      </c>
      <c r="K47" s="14">
        <v>50214.428689505905</v>
      </c>
      <c r="L47" s="17">
        <v>4.7827001362220616E-2</v>
      </c>
      <c r="M47" s="16">
        <v>52</v>
      </c>
      <c r="N47" s="35">
        <v>4.0000000000000002E-4</v>
      </c>
      <c r="O47" s="25">
        <v>5.1308784381116253E-2</v>
      </c>
      <c r="P47" s="15">
        <v>56446.456580125232</v>
      </c>
      <c r="Q47" s="17">
        <v>4.8246132162765465E-2</v>
      </c>
      <c r="R47" s="35">
        <v>0.2</v>
      </c>
      <c r="S47" s="15">
        <v>60000</v>
      </c>
      <c r="T47" s="35">
        <v>-0.2</v>
      </c>
      <c r="U47" s="15">
        <v>40000</v>
      </c>
      <c r="V47" s="35">
        <v>0.1</v>
      </c>
      <c r="W47" s="35">
        <v>-0.1</v>
      </c>
      <c r="X47" s="25">
        <v>5.1308784381116253E-2</v>
      </c>
      <c r="Y47" s="18">
        <v>9.8670739194454331E-4</v>
      </c>
      <c r="Z47" s="15">
        <v>1085.5087803870238</v>
      </c>
      <c r="AA47" s="15">
        <v>47444.3182310138</v>
      </c>
      <c r="AB47" s="64">
        <v>1</v>
      </c>
      <c r="AC47" s="14">
        <v>0</v>
      </c>
      <c r="AD47" s="15">
        <v>0</v>
      </c>
      <c r="AE47" s="30"/>
      <c r="AF47" s="20">
        <v>0</v>
      </c>
      <c r="AG47" s="10">
        <v>0.85</v>
      </c>
      <c r="AH47" s="30"/>
      <c r="AI47" s="20">
        <v>83125.991134571479</v>
      </c>
      <c r="AJ47" s="30"/>
      <c r="AK47" s="20">
        <v>85525.215053693042</v>
      </c>
      <c r="AL47" s="15">
        <v>1085.5087803870238</v>
      </c>
      <c r="AM47" s="15">
        <v>216095.52441927828</v>
      </c>
      <c r="AN47" s="15">
        <v>0</v>
      </c>
      <c r="AO47" s="41">
        <v>1032.001187051942</v>
      </c>
      <c r="AP47" s="15">
        <v>46440.053417337404</v>
      </c>
      <c r="AQ47" s="35">
        <v>0</v>
      </c>
      <c r="AR47" s="15">
        <v>0</v>
      </c>
      <c r="AS47" s="15">
        <v>82092.960968648782</v>
      </c>
      <c r="AT47" s="35">
        <v>1</v>
      </c>
      <c r="AU47" s="15">
        <v>53.507593335081765</v>
      </c>
      <c r="AV47" s="15">
        <v>87561.797408570972</v>
      </c>
      <c r="AW47" s="41">
        <v>532.69230769230774</v>
      </c>
      <c r="AX47" s="41">
        <v>215562.83211158597</v>
      </c>
      <c r="AY47" s="15">
        <v>885.83132523718461</v>
      </c>
      <c r="AZ47" s="19">
        <v>0.22</v>
      </c>
      <c r="BA47" s="19">
        <v>0.24</v>
      </c>
      <c r="BB47" s="19">
        <v>0.32</v>
      </c>
    </row>
    <row r="48" spans="1:54" s="21" customFormat="1" ht="18.75" thickBot="1" x14ac:dyDescent="0.4">
      <c r="A48" s="63">
        <v>45614</v>
      </c>
      <c r="B48" s="61">
        <v>69128.284954733841</v>
      </c>
      <c r="C48" s="53">
        <v>6.4168485729238695E-2</v>
      </c>
      <c r="D48" s="61">
        <v>248634.81457407266</v>
      </c>
      <c r="E48" s="53">
        <v>0.23079582491067921</v>
      </c>
      <c r="F48" s="61">
        <v>662167.11079844646</v>
      </c>
      <c r="G48" s="53">
        <v>0.61465810742251947</v>
      </c>
      <c r="H48" s="30">
        <v>97363.170825969137</v>
      </c>
      <c r="I48" s="53">
        <v>9.0377581937562554E-2</v>
      </c>
      <c r="J48" s="14">
        <v>1077293.3811532222</v>
      </c>
      <c r="K48" s="14">
        <v>-22839.028159906156</v>
      </c>
      <c r="L48" s="17">
        <v>-2.076025391722237E-2</v>
      </c>
      <c r="M48" s="16">
        <v>52</v>
      </c>
      <c r="N48" s="35">
        <v>2.0000000000000001E-4</v>
      </c>
      <c r="O48" s="25">
        <v>5.1319046137992472E-2</v>
      </c>
      <c r="P48" s="15">
        <v>55285.668731556121</v>
      </c>
      <c r="Q48" s="17">
        <v>-2.0564405968005857E-2</v>
      </c>
      <c r="R48" s="35">
        <v>0.2</v>
      </c>
      <c r="S48" s="15">
        <v>60000</v>
      </c>
      <c r="T48" s="35">
        <v>-0.2</v>
      </c>
      <c r="U48" s="15">
        <v>40000</v>
      </c>
      <c r="V48" s="35">
        <v>0.1</v>
      </c>
      <c r="W48" s="35">
        <v>-0.1</v>
      </c>
      <c r="X48" s="25">
        <v>5.1319046137992472E-2</v>
      </c>
      <c r="Y48" s="18">
        <v>9.8690473342293223E-4</v>
      </c>
      <c r="Z48" s="15">
        <v>1063.1859371453102</v>
      </c>
      <c r="AA48" s="15">
        <v>48507.50416815911</v>
      </c>
      <c r="AB48" s="64">
        <v>1</v>
      </c>
      <c r="AC48" s="14">
        <v>0</v>
      </c>
      <c r="AD48" s="15">
        <v>0</v>
      </c>
      <c r="AE48" s="30"/>
      <c r="AF48" s="20">
        <v>0</v>
      </c>
      <c r="AG48" s="10">
        <v>0.85</v>
      </c>
      <c r="AH48" s="30"/>
      <c r="AI48" s="20">
        <v>83125.991134571479</v>
      </c>
      <c r="AJ48" s="30"/>
      <c r="AK48" s="20">
        <v>85525.215053693042</v>
      </c>
      <c r="AL48" s="15">
        <v>1063.1859371453102</v>
      </c>
      <c r="AM48" s="15">
        <v>217158.7103564236</v>
      </c>
      <c r="AN48" s="15">
        <v>0</v>
      </c>
      <c r="AO48" s="41">
        <v>1032.001187051942</v>
      </c>
      <c r="AP48" s="15">
        <v>47472.054604389348</v>
      </c>
      <c r="AQ48" s="35">
        <v>0</v>
      </c>
      <c r="AR48" s="15">
        <v>0</v>
      </c>
      <c r="AS48" s="15">
        <v>82092.960968648782</v>
      </c>
      <c r="AT48" s="35">
        <v>1</v>
      </c>
      <c r="AU48" s="15">
        <v>31.184750093368166</v>
      </c>
      <c r="AV48" s="15">
        <v>87592.982158664337</v>
      </c>
      <c r="AW48" s="41">
        <v>532.69230769230774</v>
      </c>
      <c r="AX48" s="41">
        <v>216626.01804873129</v>
      </c>
      <c r="AY48" s="15">
        <v>885.83132523718461</v>
      </c>
      <c r="AZ48" s="19">
        <v>0.22</v>
      </c>
      <c r="BA48" s="19">
        <v>0.24</v>
      </c>
      <c r="BB48" s="19">
        <v>0.32</v>
      </c>
    </row>
    <row r="49" spans="1:54" s="21" customFormat="1" ht="18.75" thickBot="1" x14ac:dyDescent="0.4">
      <c r="A49" s="63">
        <v>45621</v>
      </c>
      <c r="B49" s="61">
        <v>69695.391247751671</v>
      </c>
      <c r="C49" s="53">
        <v>6.4245164272141414E-2</v>
      </c>
      <c r="D49" s="30">
        <v>252290.05143773986</v>
      </c>
      <c r="E49" s="53">
        <v>0.23256079790451678</v>
      </c>
      <c r="F49" s="30">
        <v>667526.26422839018</v>
      </c>
      <c r="G49" s="53">
        <v>0.61532525657075288</v>
      </c>
      <c r="H49" s="30">
        <v>95323.113533042269</v>
      </c>
      <c r="I49" s="53">
        <v>8.7868781252588846E-2</v>
      </c>
      <c r="J49" s="14">
        <v>1084834.8204469241</v>
      </c>
      <c r="K49" s="14">
        <v>7541.4392937019002</v>
      </c>
      <c r="L49" s="17">
        <v>6.8550287491397745E-3</v>
      </c>
      <c r="M49" s="16">
        <v>52</v>
      </c>
      <c r="N49" s="35">
        <v>2.0000000000000001E-4</v>
      </c>
      <c r="O49" s="25">
        <v>5.132930994722007E-2</v>
      </c>
      <c r="P49" s="15">
        <v>55683.822740256997</v>
      </c>
      <c r="Q49" s="17">
        <v>7.2017580294478122E-3</v>
      </c>
      <c r="R49" s="35">
        <v>0.2</v>
      </c>
      <c r="S49" s="15">
        <v>60000</v>
      </c>
      <c r="T49" s="35">
        <v>-0.2</v>
      </c>
      <c r="U49" s="15">
        <v>40000</v>
      </c>
      <c r="V49" s="35">
        <v>0.1</v>
      </c>
      <c r="W49" s="35">
        <v>-0.1</v>
      </c>
      <c r="X49" s="25">
        <v>5.132930994722007E-2</v>
      </c>
      <c r="Y49" s="18">
        <v>9.8710211436961676E-4</v>
      </c>
      <c r="Z49" s="15">
        <v>1070.8427450049423</v>
      </c>
      <c r="AA49" s="15">
        <v>49578.346913164052</v>
      </c>
      <c r="AB49" s="64">
        <v>1</v>
      </c>
      <c r="AC49" s="14">
        <v>0</v>
      </c>
      <c r="AD49" s="15">
        <v>0</v>
      </c>
      <c r="AE49" s="30"/>
      <c r="AF49" s="20">
        <v>0</v>
      </c>
      <c r="AG49" s="10">
        <v>0.85</v>
      </c>
      <c r="AH49" s="30"/>
      <c r="AI49" s="20">
        <v>83125.991134571479</v>
      </c>
      <c r="AJ49" s="30"/>
      <c r="AK49" s="20">
        <v>85525.215053693042</v>
      </c>
      <c r="AL49" s="15">
        <v>1070.8427450049423</v>
      </c>
      <c r="AM49" s="15">
        <v>218229.55310142855</v>
      </c>
      <c r="AN49" s="15">
        <v>0</v>
      </c>
      <c r="AO49" s="41">
        <v>1032.001187051942</v>
      </c>
      <c r="AP49" s="15">
        <v>48504.055791441293</v>
      </c>
      <c r="AQ49" s="35">
        <v>0</v>
      </c>
      <c r="AR49" s="15">
        <v>0</v>
      </c>
      <c r="AS49" s="15">
        <v>82092.960968648782</v>
      </c>
      <c r="AT49" s="35">
        <v>1</v>
      </c>
      <c r="AU49" s="15">
        <v>38.841557953000347</v>
      </c>
      <c r="AV49" s="15">
        <v>87631.823716617335</v>
      </c>
      <c r="AW49" s="41">
        <v>532.69230769230774</v>
      </c>
      <c r="AX49" s="41">
        <v>217696.86079373624</v>
      </c>
      <c r="AY49" s="15">
        <v>885.83132523718461</v>
      </c>
      <c r="AZ49" s="19">
        <v>0.22</v>
      </c>
      <c r="BA49" s="19">
        <v>0.24</v>
      </c>
      <c r="BB49" s="19">
        <v>0.32</v>
      </c>
    </row>
    <row r="50" spans="1:54" s="21" customFormat="1" ht="18.75" thickBot="1" x14ac:dyDescent="0.4">
      <c r="A50" s="63">
        <v>45628</v>
      </c>
      <c r="B50" s="61">
        <v>70320.527795180547</v>
      </c>
      <c r="C50" s="53">
        <v>6.3720535991307017E-2</v>
      </c>
      <c r="D50" s="61">
        <v>255540.57694466968</v>
      </c>
      <c r="E50" s="53">
        <v>0.23155660290078425</v>
      </c>
      <c r="F50" s="61">
        <v>683267.8165443457</v>
      </c>
      <c r="G50" s="53">
        <v>0.61913914557961625</v>
      </c>
      <c r="H50" s="61">
        <v>94448.233257848697</v>
      </c>
      <c r="I50" s="53">
        <v>8.5583715528292359E-2</v>
      </c>
      <c r="J50" s="14">
        <v>1103577.1545420447</v>
      </c>
      <c r="K50" s="14">
        <v>18742.334095120663</v>
      </c>
      <c r="L50" s="17">
        <v>1.7397613707658122E-2</v>
      </c>
      <c r="M50" s="16">
        <v>52</v>
      </c>
      <c r="N50" s="35">
        <v>2.0000000000000001E-4</v>
      </c>
      <c r="O50" s="25">
        <v>5.133957580920951E-2</v>
      </c>
      <c r="P50" s="15">
        <v>56657.182986923028</v>
      </c>
      <c r="Q50" s="17">
        <v>1.7480126161710751E-2</v>
      </c>
      <c r="R50" s="35">
        <v>0.2</v>
      </c>
      <c r="S50" s="15">
        <v>60000</v>
      </c>
      <c r="T50" s="35">
        <v>-0.2</v>
      </c>
      <c r="U50" s="15">
        <v>40000</v>
      </c>
      <c r="V50" s="35">
        <v>0.1</v>
      </c>
      <c r="W50" s="35">
        <v>-0.1</v>
      </c>
      <c r="X50" s="25">
        <v>5.133957580920951E-2</v>
      </c>
      <c r="Y50" s="18">
        <v>9.8729953479249053E-4</v>
      </c>
      <c r="Z50" s="15">
        <v>1089.5612112869812</v>
      </c>
      <c r="AA50" s="15">
        <v>50667.908124451031</v>
      </c>
      <c r="AB50" s="64">
        <v>1</v>
      </c>
      <c r="AC50" s="14">
        <v>0</v>
      </c>
      <c r="AD50" s="15">
        <v>0</v>
      </c>
      <c r="AE50" s="30"/>
      <c r="AF50" s="20">
        <v>0</v>
      </c>
      <c r="AG50" s="10">
        <v>0.85</v>
      </c>
      <c r="AH50" s="30"/>
      <c r="AI50" s="20">
        <v>83125.991134571479</v>
      </c>
      <c r="AJ50" s="30"/>
      <c r="AK50" s="20">
        <v>85525.215053693042</v>
      </c>
      <c r="AL50" s="15">
        <v>1089.5612112869812</v>
      </c>
      <c r="AM50" s="15">
        <v>219319.11431271554</v>
      </c>
      <c r="AN50" s="15">
        <v>0</v>
      </c>
      <c r="AO50" s="41">
        <v>1032.001187051942</v>
      </c>
      <c r="AP50" s="15">
        <v>49536.056978493238</v>
      </c>
      <c r="AQ50" s="35">
        <v>0</v>
      </c>
      <c r="AR50" s="15">
        <v>0</v>
      </c>
      <c r="AS50" s="15">
        <v>82092.960968648782</v>
      </c>
      <c r="AT50" s="35">
        <v>1</v>
      </c>
      <c r="AU50" s="15">
        <v>57.560024235039236</v>
      </c>
      <c r="AV50" s="15">
        <v>87689.383740852369</v>
      </c>
      <c r="AW50" s="41">
        <v>532.69230769230774</v>
      </c>
      <c r="AX50" s="41">
        <v>218786.42200502323</v>
      </c>
      <c r="AY50" s="15">
        <v>885.83132523718461</v>
      </c>
      <c r="AZ50" s="19">
        <v>0.22</v>
      </c>
      <c r="BA50" s="19">
        <v>0.24</v>
      </c>
      <c r="BB50" s="19">
        <v>0.32</v>
      </c>
    </row>
    <row r="51" spans="1:54" s="21" customFormat="1" ht="18.75" thickBot="1" x14ac:dyDescent="0.4">
      <c r="A51" s="63">
        <v>45635</v>
      </c>
      <c r="B51" s="61">
        <v>71434.60726616341</v>
      </c>
      <c r="C51" s="53">
        <v>6.4236393433895617E-2</v>
      </c>
      <c r="D51" s="30">
        <v>256803.46856498165</v>
      </c>
      <c r="E51" s="53">
        <v>0.23092628731708537</v>
      </c>
      <c r="F51" s="30">
        <v>689754.83589090186</v>
      </c>
      <c r="G51" s="53">
        <v>0.62025066990474298</v>
      </c>
      <c r="H51" s="30">
        <v>94065.27597299128</v>
      </c>
      <c r="I51" s="53">
        <v>8.458664934427601E-2</v>
      </c>
      <c r="J51" s="14">
        <v>1112058.1876950383</v>
      </c>
      <c r="K51" s="14">
        <v>8481.0331529935356</v>
      </c>
      <c r="L51" s="17">
        <v>7.8178105948881402E-3</v>
      </c>
      <c r="M51" s="16">
        <v>52</v>
      </c>
      <c r="N51" s="35">
        <v>2.0000000000000001E-4</v>
      </c>
      <c r="O51" s="25">
        <v>5.1349843724371354E-2</v>
      </c>
      <c r="P51" s="15">
        <v>57104.014150547839</v>
      </c>
      <c r="Q51" s="17">
        <v>7.8865757185270467E-3</v>
      </c>
      <c r="R51" s="35">
        <v>0.2</v>
      </c>
      <c r="S51" s="15">
        <v>60000</v>
      </c>
      <c r="T51" s="35">
        <v>-0.2</v>
      </c>
      <c r="U51" s="15">
        <v>40000</v>
      </c>
      <c r="V51" s="35">
        <v>0.1</v>
      </c>
      <c r="W51" s="35">
        <v>-0.1</v>
      </c>
      <c r="X51" s="25">
        <v>5.1349843724371354E-2</v>
      </c>
      <c r="Y51" s="18">
        <v>9.8749699469944914E-4</v>
      </c>
      <c r="Z51" s="15">
        <v>1098.1541182797662</v>
      </c>
      <c r="AA51" s="15">
        <v>51766.062242730797</v>
      </c>
      <c r="AB51" s="64">
        <v>1</v>
      </c>
      <c r="AC51" s="14">
        <v>0</v>
      </c>
      <c r="AD51" s="15">
        <v>0</v>
      </c>
      <c r="AE51" s="30"/>
      <c r="AF51" s="20">
        <v>0</v>
      </c>
      <c r="AG51" s="10">
        <v>0.85</v>
      </c>
      <c r="AH51" s="30"/>
      <c r="AI51" s="20">
        <v>83125.991134571479</v>
      </c>
      <c r="AJ51" s="30"/>
      <c r="AK51" s="20">
        <v>85525.215053693042</v>
      </c>
      <c r="AL51" s="15">
        <v>1098.1541182797662</v>
      </c>
      <c r="AM51" s="15">
        <v>220417.26843099529</v>
      </c>
      <c r="AN51" s="15">
        <v>0</v>
      </c>
      <c r="AO51" s="41">
        <v>1032.001187051942</v>
      </c>
      <c r="AP51" s="15">
        <v>50568.058165545182</v>
      </c>
      <c r="AQ51" s="35">
        <v>0</v>
      </c>
      <c r="AR51" s="15">
        <v>0</v>
      </c>
      <c r="AS51" s="15">
        <v>82092.960968648782</v>
      </c>
      <c r="AT51" s="35">
        <v>1</v>
      </c>
      <c r="AU51" s="15">
        <v>66.152931227824183</v>
      </c>
      <c r="AV51" s="15">
        <v>87755.536672080198</v>
      </c>
      <c r="AW51" s="41">
        <v>532.69230769230774</v>
      </c>
      <c r="AX51" s="41">
        <v>219884.57612330298</v>
      </c>
      <c r="AY51" s="15">
        <v>885.83132523718461</v>
      </c>
      <c r="AZ51" s="19">
        <v>0.22</v>
      </c>
      <c r="BA51" s="19">
        <v>0.24</v>
      </c>
      <c r="BB51" s="19">
        <v>0.32</v>
      </c>
    </row>
    <row r="52" spans="1:54" s="21" customFormat="1" ht="18.75" thickBot="1" x14ac:dyDescent="0.4">
      <c r="A52" s="63">
        <v>45642</v>
      </c>
      <c r="B52" s="61">
        <v>70961.957036871798</v>
      </c>
      <c r="C52" s="53">
        <v>6.4363656364307187E-2</v>
      </c>
      <c r="D52" s="30">
        <v>254113.01273592009</v>
      </c>
      <c r="E52" s="53">
        <v>0.23048466125215789</v>
      </c>
      <c r="F52" s="30">
        <v>682960.06334366777</v>
      </c>
      <c r="G52" s="53">
        <v>0.61945595447370272</v>
      </c>
      <c r="H52" s="30">
        <v>94480.905928664128</v>
      </c>
      <c r="I52" s="53">
        <v>8.5695727909832251E-2</v>
      </c>
      <c r="J52" s="14">
        <v>1102515.9390451238</v>
      </c>
      <c r="K52" s="14">
        <v>-9542.2486499145161</v>
      </c>
      <c r="L52" s="17">
        <v>-8.7960383185187174E-3</v>
      </c>
      <c r="M52" s="16">
        <v>52</v>
      </c>
      <c r="N52" s="35">
        <v>-2.0000000000000001E-4</v>
      </c>
      <c r="O52" s="25">
        <v>5.1339573755626478E-2</v>
      </c>
      <c r="P52" s="15">
        <v>56602.698369360915</v>
      </c>
      <c r="Q52" s="17">
        <v>-8.7789937125131983E-3</v>
      </c>
      <c r="R52" s="35">
        <v>0.2</v>
      </c>
      <c r="S52" s="15">
        <v>60000</v>
      </c>
      <c r="T52" s="35">
        <v>-0.2</v>
      </c>
      <c r="U52" s="15">
        <v>40000</v>
      </c>
      <c r="V52" s="35">
        <v>0.1</v>
      </c>
      <c r="W52" s="35">
        <v>-0.1</v>
      </c>
      <c r="X52" s="25">
        <v>5.1339573755626478E-2</v>
      </c>
      <c r="Y52" s="18">
        <v>9.8729949530050923E-4</v>
      </c>
      <c r="Z52" s="15">
        <v>1088.5134301800176</v>
      </c>
      <c r="AA52" s="15">
        <v>52854.575672910818</v>
      </c>
      <c r="AB52" s="64">
        <v>1</v>
      </c>
      <c r="AC52" s="14">
        <v>0</v>
      </c>
      <c r="AD52" s="15">
        <v>0</v>
      </c>
      <c r="AE52" s="30"/>
      <c r="AF52" s="20">
        <v>0</v>
      </c>
      <c r="AG52" s="10">
        <v>0.85</v>
      </c>
      <c r="AH52" s="30"/>
      <c r="AI52" s="20">
        <v>83125.991134571479</v>
      </c>
      <c r="AJ52" s="30"/>
      <c r="AK52" s="20">
        <v>85525.215053693042</v>
      </c>
      <c r="AL52" s="15">
        <v>1088.5134301800176</v>
      </c>
      <c r="AM52" s="15">
        <v>221505.78186117532</v>
      </c>
      <c r="AN52" s="15">
        <v>0</v>
      </c>
      <c r="AO52" s="41">
        <v>1032.001187051942</v>
      </c>
      <c r="AP52" s="15">
        <v>51600.059352597127</v>
      </c>
      <c r="AQ52" s="35">
        <v>0</v>
      </c>
      <c r="AR52" s="15">
        <v>0</v>
      </c>
      <c r="AS52" s="15">
        <v>82092.960968648782</v>
      </c>
      <c r="AT52" s="35">
        <v>1</v>
      </c>
      <c r="AU52" s="15">
        <v>56.512243128075625</v>
      </c>
      <c r="AV52" s="15">
        <v>87812.048915208274</v>
      </c>
      <c r="AW52" s="41">
        <v>532.69230769230774</v>
      </c>
      <c r="AX52" s="41">
        <v>220973.08955348301</v>
      </c>
      <c r="AY52" s="15">
        <v>885.83132523718461</v>
      </c>
      <c r="AZ52" s="19">
        <v>0.22</v>
      </c>
      <c r="BA52" s="19">
        <v>0.24</v>
      </c>
      <c r="BB52" s="19">
        <v>0.32</v>
      </c>
    </row>
    <row r="53" spans="1:54" s="21" customFormat="1" ht="18.75" thickBot="1" x14ac:dyDescent="0.4">
      <c r="A53" s="63">
        <v>45649</v>
      </c>
      <c r="B53" s="61">
        <v>69743.932670274706</v>
      </c>
      <c r="C53" s="53">
        <v>6.5170338755213428E-2</v>
      </c>
      <c r="D53" s="30">
        <v>247258.20244158906</v>
      </c>
      <c r="E53" s="53">
        <v>0.23104376533087792</v>
      </c>
      <c r="F53" s="30">
        <v>658253.13181847427</v>
      </c>
      <c r="G53" s="53">
        <v>0.61508690354614548</v>
      </c>
      <c r="H53" s="30">
        <v>94923.805365728695</v>
      </c>
      <c r="I53" s="53">
        <v>8.8698992367763171E-2</v>
      </c>
      <c r="J53" s="14">
        <v>1070179.0722960667</v>
      </c>
      <c r="K53" s="14">
        <v>-32336.866749057081</v>
      </c>
      <c r="L53" s="17">
        <v>-2.9301863142025646E-2</v>
      </c>
      <c r="M53" s="16">
        <v>52</v>
      </c>
      <c r="N53" s="35">
        <v>-2.0000000000000001E-4</v>
      </c>
      <c r="O53" s="25">
        <v>5.1329305840875354E-2</v>
      </c>
      <c r="P53" s="15">
        <v>54931.548906389064</v>
      </c>
      <c r="Q53" s="17">
        <v>-2.9524201338720017E-2</v>
      </c>
      <c r="R53" s="35">
        <v>0.2</v>
      </c>
      <c r="S53" s="15">
        <v>60000</v>
      </c>
      <c r="T53" s="35">
        <v>-0.2</v>
      </c>
      <c r="U53" s="15">
        <v>40000</v>
      </c>
      <c r="V53" s="35">
        <v>0.1</v>
      </c>
      <c r="W53" s="35">
        <v>-0.1</v>
      </c>
      <c r="X53" s="25">
        <v>5.1329305840875354E-2</v>
      </c>
      <c r="Y53" s="18">
        <v>9.8710203540144903E-4</v>
      </c>
      <c r="Z53" s="15">
        <v>1056.3759405074818</v>
      </c>
      <c r="AA53" s="15">
        <v>53910.9516134183</v>
      </c>
      <c r="AB53" s="64">
        <v>1</v>
      </c>
      <c r="AC53" s="14">
        <v>0</v>
      </c>
      <c r="AD53" s="15">
        <v>0</v>
      </c>
      <c r="AE53" s="30"/>
      <c r="AF53" s="20">
        <v>0</v>
      </c>
      <c r="AG53" s="10">
        <v>0.85</v>
      </c>
      <c r="AH53" s="30"/>
      <c r="AI53" s="20">
        <v>83125.991134571479</v>
      </c>
      <c r="AJ53" s="30"/>
      <c r="AK53" s="20">
        <v>85525.215053693042</v>
      </c>
      <c r="AL53" s="15">
        <v>1056.3759405074818</v>
      </c>
      <c r="AM53" s="15">
        <v>222562.1578016828</v>
      </c>
      <c r="AN53" s="15">
        <v>0</v>
      </c>
      <c r="AO53" s="41">
        <v>1032.001187051942</v>
      </c>
      <c r="AP53" s="15">
        <v>52632.060539649072</v>
      </c>
      <c r="AQ53" s="35">
        <v>0</v>
      </c>
      <c r="AR53" s="15">
        <v>0</v>
      </c>
      <c r="AS53" s="15">
        <v>82092.960968648782</v>
      </c>
      <c r="AT53" s="35">
        <v>1</v>
      </c>
      <c r="AU53" s="15">
        <v>24.374753455539803</v>
      </c>
      <c r="AV53" s="15">
        <v>87836.423668663818</v>
      </c>
      <c r="AW53" s="41">
        <v>532.69230769230774</v>
      </c>
      <c r="AX53" s="41">
        <v>222029.46549399049</v>
      </c>
      <c r="AY53" s="15">
        <v>885.83132523718461</v>
      </c>
      <c r="AZ53" s="19">
        <v>0.22</v>
      </c>
      <c r="BA53" s="19">
        <v>0.24</v>
      </c>
      <c r="BB53" s="19">
        <v>0.32</v>
      </c>
    </row>
    <row r="54" spans="1:54" s="21" customFormat="1" ht="18.75" thickBot="1" x14ac:dyDescent="0.4">
      <c r="A54" s="63">
        <v>45656</v>
      </c>
      <c r="B54" s="61">
        <v>70234.729303430999</v>
      </c>
      <c r="C54" s="53">
        <v>6.5302334061537043E-2</v>
      </c>
      <c r="D54" s="30">
        <v>247258.20244158906</v>
      </c>
      <c r="E54" s="53">
        <v>0.22989392705621262</v>
      </c>
      <c r="F54" s="30">
        <v>667552.98092194076</v>
      </c>
      <c r="G54" s="53">
        <v>0.62067253901710295</v>
      </c>
      <c r="H54" s="30">
        <v>90485.771043547269</v>
      </c>
      <c r="I54" s="53">
        <v>8.4131199865147416E-2</v>
      </c>
      <c r="J54" s="14">
        <v>1075531.683710508</v>
      </c>
      <c r="K54" s="14">
        <v>5352.6114144413732</v>
      </c>
      <c r="L54" s="17">
        <v>4.967527221503884E-3</v>
      </c>
      <c r="M54" s="16">
        <v>52</v>
      </c>
      <c r="N54" s="35">
        <v>-2.0000000000000001E-4</v>
      </c>
      <c r="O54" s="25">
        <v>5.131903997970718E-2</v>
      </c>
      <c r="P54" s="15">
        <v>55195.253475781341</v>
      </c>
      <c r="Q54" s="17">
        <v>4.8006031987495252E-3</v>
      </c>
      <c r="R54" s="35">
        <v>0.2</v>
      </c>
      <c r="S54" s="15">
        <v>60000</v>
      </c>
      <c r="T54" s="35">
        <v>-0.2</v>
      </c>
      <c r="U54" s="15">
        <v>40000</v>
      </c>
      <c r="V54" s="35">
        <v>0.1</v>
      </c>
      <c r="W54" s="35">
        <v>-0.1</v>
      </c>
      <c r="X54" s="25">
        <v>5.131903997970718E-2</v>
      </c>
      <c r="Y54" s="18">
        <v>9.8690461499436884E-4</v>
      </c>
      <c r="Z54" s="15">
        <v>1061.4471822265641</v>
      </c>
      <c r="AA54" s="15">
        <v>54972.398795644862</v>
      </c>
      <c r="AB54" s="64">
        <v>1</v>
      </c>
      <c r="AC54" s="23">
        <v>0</v>
      </c>
      <c r="AD54" s="15">
        <v>0</v>
      </c>
      <c r="AE54" s="38"/>
      <c r="AF54" s="20">
        <v>0</v>
      </c>
      <c r="AG54" s="10">
        <v>0.85</v>
      </c>
      <c r="AH54" s="38"/>
      <c r="AI54" s="20">
        <v>83125.991134571479</v>
      </c>
      <c r="AJ54" s="38"/>
      <c r="AK54" s="20">
        <v>85525.215053693042</v>
      </c>
      <c r="AL54" s="15">
        <v>1061.4471822265641</v>
      </c>
      <c r="AM54" s="15">
        <v>223623.60498390938</v>
      </c>
      <c r="AN54" s="15">
        <v>0</v>
      </c>
      <c r="AO54" s="41">
        <v>1032.001187051942</v>
      </c>
      <c r="AP54" s="15">
        <v>53664.061726701017</v>
      </c>
      <c r="AQ54" s="35">
        <v>0</v>
      </c>
      <c r="AR54" s="15">
        <v>0</v>
      </c>
      <c r="AS54" s="15">
        <v>82092.960968648782</v>
      </c>
      <c r="AT54" s="35">
        <v>0</v>
      </c>
      <c r="AU54" s="15">
        <v>0</v>
      </c>
      <c r="AV54" s="15">
        <v>87836.423668663818</v>
      </c>
      <c r="AW54" s="41">
        <v>532.69230769230774</v>
      </c>
      <c r="AX54" s="41">
        <v>223090.91267621706</v>
      </c>
      <c r="AY54" s="15">
        <v>885.83132523718461</v>
      </c>
      <c r="AZ54" s="19">
        <v>0.22</v>
      </c>
      <c r="BA54" s="19">
        <v>0.24</v>
      </c>
      <c r="BB54" s="19">
        <v>0.32</v>
      </c>
    </row>
    <row r="55" spans="1:54" s="21" customFormat="1" ht="18.75" thickBot="1" x14ac:dyDescent="0.4">
      <c r="A55" s="40" t="s">
        <v>13</v>
      </c>
      <c r="B55" s="57"/>
      <c r="C55" s="56"/>
      <c r="D55" s="57"/>
      <c r="E55" s="56"/>
      <c r="F55" s="57"/>
      <c r="G55" s="56"/>
      <c r="H55" s="57"/>
      <c r="I55" s="56"/>
      <c r="J55" s="27">
        <v>1120177.8430704728</v>
      </c>
      <c r="M55" s="65" t="s">
        <v>108</v>
      </c>
      <c r="N55" s="76">
        <v>2.5800000000000003E-2</v>
      </c>
      <c r="Y55" s="77">
        <v>5.178524949334809E-2</v>
      </c>
      <c r="Z55" s="27">
        <v>54972.398795644862</v>
      </c>
      <c r="AC55" s="27">
        <v>0</v>
      </c>
      <c r="AE55" s="27">
        <v>0</v>
      </c>
      <c r="AH55" s="27">
        <v>83125.991134571479</v>
      </c>
      <c r="AJ55" s="27">
        <v>85525.215053693042</v>
      </c>
      <c r="AL55" s="27">
        <v>223623.60498390938</v>
      </c>
      <c r="AO55" s="27">
        <v>53664.06172670098</v>
      </c>
      <c r="AR55" s="27">
        <v>82092.960968648782</v>
      </c>
      <c r="AU55" s="27">
        <v>87836.423668663818</v>
      </c>
      <c r="AW55" s="27">
        <v>27700</v>
      </c>
      <c r="AY55" s="27">
        <v>46063.228912333601</v>
      </c>
    </row>
    <row r="56" spans="1:54" s="21" customFormat="1" ht="18.75" thickBot="1" x14ac:dyDescent="0.4">
      <c r="A56" s="72"/>
      <c r="B56" s="57"/>
      <c r="C56" s="56"/>
      <c r="D56" s="57"/>
      <c r="E56" s="56"/>
      <c r="F56" s="57"/>
      <c r="G56" s="56"/>
      <c r="H56" s="57"/>
      <c r="I56" s="56"/>
      <c r="J56" s="73"/>
      <c r="M56" s="65" t="s">
        <v>109</v>
      </c>
      <c r="N56" s="76">
        <v>2.5999999999999999E-2</v>
      </c>
      <c r="AY56" s="24"/>
    </row>
    <row r="57" spans="1:54" s="21" customFormat="1" ht="36.75" thickBot="1" x14ac:dyDescent="0.4">
      <c r="B57" s="32" t="s">
        <v>111</v>
      </c>
      <c r="C57" s="32" t="s">
        <v>112</v>
      </c>
      <c r="D57" s="32" t="s">
        <v>113</v>
      </c>
      <c r="E57" s="32" t="s">
        <v>114</v>
      </c>
      <c r="F57" s="32" t="s">
        <v>115</v>
      </c>
      <c r="G57" s="32" t="s">
        <v>116</v>
      </c>
      <c r="H57" s="32" t="s">
        <v>117</v>
      </c>
      <c r="I57" s="32" t="s">
        <v>118</v>
      </c>
      <c r="J57" s="32" t="s">
        <v>119</v>
      </c>
      <c r="K57" s="68"/>
      <c r="L57" s="51" t="s">
        <v>80</v>
      </c>
      <c r="P57" s="58"/>
      <c r="R57" s="51" t="s">
        <v>105</v>
      </c>
    </row>
    <row r="58" spans="1:54" s="21" customFormat="1" ht="54.75" thickBot="1" x14ac:dyDescent="0.4">
      <c r="A58" s="51" t="s">
        <v>110</v>
      </c>
      <c r="B58" s="66">
        <v>0.21210000000000001</v>
      </c>
      <c r="C58" s="67">
        <v>6.5170338755213428E-2</v>
      </c>
      <c r="D58" s="66">
        <v>9.6199999999999994E-2</v>
      </c>
      <c r="E58" s="67">
        <v>0.23104376533087792</v>
      </c>
      <c r="F58" s="66">
        <v>0.1804</v>
      </c>
      <c r="G58" s="67">
        <v>0.61508690354614548</v>
      </c>
      <c r="H58" s="66">
        <v>0.05</v>
      </c>
      <c r="I58" s="67">
        <v>8.8698992367763171E-2</v>
      </c>
      <c r="J58" s="69">
        <v>0.15144566609292404</v>
      </c>
      <c r="K58" s="56"/>
      <c r="L58" s="52">
        <v>1000000</v>
      </c>
      <c r="P58" s="58"/>
      <c r="Q58" s="50" t="s">
        <v>120</v>
      </c>
      <c r="R58" s="28">
        <v>2.9170507634678589E-2</v>
      </c>
      <c r="AC58" s="47" t="s">
        <v>96</v>
      </c>
      <c r="AD58" s="80" t="s">
        <v>126</v>
      </c>
    </row>
    <row r="59" spans="1:54" s="21" customFormat="1" ht="18.75" thickBot="1" x14ac:dyDescent="0.4">
      <c r="A59" s="1"/>
      <c r="B59" s="57"/>
      <c r="C59" s="56"/>
      <c r="D59" s="71"/>
      <c r="F59" s="71"/>
      <c r="H59" s="45"/>
      <c r="I59" s="56"/>
      <c r="J59" s="56"/>
      <c r="K59" s="56"/>
      <c r="L59" s="50">
        <v>1</v>
      </c>
      <c r="M59" s="50" t="s">
        <v>81</v>
      </c>
      <c r="P59" s="58"/>
      <c r="Q59" s="50" t="s">
        <v>106</v>
      </c>
      <c r="R59" s="28">
        <v>2.5038875691301098E-2</v>
      </c>
      <c r="V59" s="75"/>
      <c r="AC59" s="46">
        <v>44623.694560860662</v>
      </c>
      <c r="AD59" s="48" t="s">
        <v>97</v>
      </c>
    </row>
    <row r="60" spans="1:54" s="21" customFormat="1" ht="18.75" thickBot="1" x14ac:dyDescent="0.4">
      <c r="A60" s="1"/>
      <c r="B60" s="57"/>
      <c r="C60" s="56"/>
      <c r="D60" s="74"/>
      <c r="F60" s="45"/>
      <c r="I60" s="56"/>
      <c r="K60" s="56"/>
      <c r="L60" s="50">
        <v>0</v>
      </c>
      <c r="M60" s="50" t="s">
        <v>82</v>
      </c>
      <c r="P60" s="58"/>
      <c r="Q60" s="50" t="s">
        <v>107</v>
      </c>
      <c r="R60" s="70">
        <v>5.4209383325979688E-2</v>
      </c>
      <c r="AC60" s="14">
        <v>55346.947417220377</v>
      </c>
      <c r="AD60" s="49" t="s">
        <v>98</v>
      </c>
    </row>
    <row r="61" spans="1:54" s="21" customFormat="1" ht="18" x14ac:dyDescent="0.35">
      <c r="A61" s="1"/>
      <c r="B61" s="57"/>
      <c r="C61" s="56"/>
      <c r="D61" s="45"/>
      <c r="F61" s="45"/>
      <c r="H61" s="45"/>
      <c r="I61" s="56"/>
      <c r="N61" s="58"/>
      <c r="AC61" s="14">
        <v>43072.563566289558</v>
      </c>
      <c r="AD61" s="49" t="s">
        <v>95</v>
      </c>
    </row>
    <row r="62" spans="1:54" s="21" customFormat="1" ht="18" x14ac:dyDescent="0.35">
      <c r="A62" s="1"/>
      <c r="B62" s="57"/>
      <c r="C62" s="56"/>
      <c r="D62" s="45"/>
      <c r="F62" s="45"/>
      <c r="I62" s="56"/>
      <c r="N62" s="58"/>
      <c r="AC62" s="14">
        <v>50823.230979676999</v>
      </c>
      <c r="AD62" s="49" t="s">
        <v>99</v>
      </c>
    </row>
    <row r="63" spans="1:54" s="21" customFormat="1" ht="18" x14ac:dyDescent="0.35">
      <c r="A63" s="1"/>
      <c r="B63" s="57"/>
      <c r="C63" s="56"/>
      <c r="E63" s="56"/>
      <c r="G63" s="56"/>
      <c r="H63" s="57"/>
      <c r="I63" s="56"/>
      <c r="AC63" s="14">
        <v>51683.884241487896</v>
      </c>
      <c r="AD63" s="49" t="s">
        <v>104</v>
      </c>
    </row>
    <row r="64" spans="1:54" s="21" customFormat="1" ht="18" x14ac:dyDescent="0.35">
      <c r="A64" s="1"/>
      <c r="F64" s="57"/>
      <c r="AC64" s="14">
        <v>719490.57815726998</v>
      </c>
      <c r="AD64" s="49" t="s">
        <v>104</v>
      </c>
    </row>
    <row r="89" spans="2:19" ht="18" x14ac:dyDescent="0.35">
      <c r="B89" s="54" t="s">
        <v>83</v>
      </c>
      <c r="J89" s="54" t="s">
        <v>84</v>
      </c>
      <c r="S89" s="54" t="s">
        <v>85</v>
      </c>
    </row>
  </sheetData>
  <conditionalFormatting sqref="BA2:BB54">
    <cfRule type="cellIs" dxfId="3" priority="1" operator="greaterThan">
      <formula>$AZ$2</formula>
    </cfRule>
    <cfRule type="cellIs" dxfId="2" priority="2" operator="greaterThan">
      <formula>"2$AS$2"</formula>
    </cfRule>
  </conditionalFormatting>
  <pageMargins left="0.75" right="0.75" top="0.75" bottom="0.5" header="0.5" footer="0.75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FEB07-18A4-42A1-8656-D49266C7232C}">
  <sheetPr>
    <tabColor rgb="FF00B050"/>
  </sheetPr>
  <dimension ref="A1:BF8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ColWidth="13.28515625" defaultRowHeight="16.5" x14ac:dyDescent="0.3"/>
  <cols>
    <col min="1" max="1" width="14" style="1" bestFit="1" customWidth="1"/>
    <col min="2" max="2" width="16.85546875" style="21" bestFit="1" customWidth="1"/>
    <col min="3" max="3" width="11.7109375" style="21" bestFit="1" customWidth="1"/>
    <col min="4" max="4" width="16.85546875" style="21" bestFit="1" customWidth="1"/>
    <col min="5" max="5" width="12.5703125" style="21" bestFit="1" customWidth="1"/>
    <col min="6" max="6" width="19.28515625" style="21" bestFit="1" customWidth="1"/>
    <col min="7" max="7" width="15.7109375" style="21" bestFit="1" customWidth="1"/>
    <col min="8" max="8" width="16.85546875" style="21" bestFit="1" customWidth="1"/>
    <col min="9" max="9" width="10.42578125" style="21" bestFit="1" customWidth="1"/>
    <col min="10" max="10" width="19.42578125" style="21" customWidth="1"/>
    <col min="11" max="11" width="17.85546875" style="21" bestFit="1" customWidth="1"/>
    <col min="12" max="12" width="19.28515625" style="21" bestFit="1" customWidth="1"/>
    <col min="13" max="13" width="11.7109375" style="21" bestFit="1" customWidth="1"/>
    <col min="14" max="14" width="9.140625" style="21" bestFit="1" customWidth="1"/>
    <col min="15" max="15" width="13" style="21" bestFit="1" customWidth="1"/>
    <col min="16" max="16" width="17.140625" style="21" bestFit="1" customWidth="1"/>
    <col min="17" max="18" width="13" style="21" customWidth="1"/>
    <col min="19" max="19" width="16.85546875" style="21" bestFit="1" customWidth="1"/>
    <col min="20" max="20" width="10.42578125" style="21" bestFit="1" customWidth="1"/>
    <col min="21" max="21" width="16.85546875" style="21" bestFit="1" customWidth="1"/>
    <col min="22" max="22" width="11.140625" style="21" customWidth="1"/>
    <col min="23" max="23" width="11" style="21" bestFit="1" customWidth="1"/>
    <col min="24" max="25" width="13.140625" style="21" bestFit="1" customWidth="1"/>
    <col min="26" max="27" width="16.85546875" style="21" bestFit="1" customWidth="1"/>
    <col min="28" max="28" width="10.5703125" style="21" customWidth="1"/>
    <col min="29" max="29" width="20.140625" style="21" bestFit="1" customWidth="1"/>
    <col min="30" max="30" width="22" style="21" bestFit="1" customWidth="1"/>
    <col min="31" max="32" width="9.85546875" style="21" bestFit="1" customWidth="1"/>
    <col min="33" max="33" width="10.5703125" style="21" customWidth="1"/>
    <col min="34" max="42" width="16.85546875" style="21" bestFit="1" customWidth="1"/>
    <col min="43" max="43" width="11.7109375" style="21" bestFit="1" customWidth="1"/>
    <col min="44" max="45" width="16.85546875" style="21" bestFit="1" customWidth="1"/>
    <col min="46" max="46" width="10.42578125" style="21" bestFit="1" customWidth="1"/>
    <col min="47" max="48" width="16.85546875" style="21" bestFit="1" customWidth="1"/>
    <col min="49" max="49" width="15.5703125" style="21" bestFit="1" customWidth="1"/>
    <col min="50" max="51" width="16.85546875" style="21" bestFit="1" customWidth="1"/>
    <col min="52" max="52" width="8.140625" style="21" bestFit="1" customWidth="1"/>
    <col min="53" max="54" width="5.5703125" style="21" bestFit="1" customWidth="1"/>
    <col min="55" max="55" width="13.28515625" style="21"/>
    <col min="56" max="56" width="6" style="21" bestFit="1" customWidth="1"/>
    <col min="57" max="57" width="15.7109375" style="21" bestFit="1" customWidth="1"/>
    <col min="58" max="58" width="13.7109375" style="21" bestFit="1" customWidth="1"/>
    <col min="59" max="59" width="23.85546875" style="1" bestFit="1" customWidth="1"/>
    <col min="60" max="16384" width="13.28515625" style="1"/>
  </cols>
  <sheetData>
    <row r="1" spans="1:58" s="2" customFormat="1" ht="54.75" thickBot="1" x14ac:dyDescent="0.35">
      <c r="A1" s="3" t="s">
        <v>5</v>
      </c>
      <c r="B1" s="59" t="s">
        <v>1</v>
      </c>
      <c r="C1" s="32" t="s">
        <v>1</v>
      </c>
      <c r="D1" s="32" t="s">
        <v>4</v>
      </c>
      <c r="E1" s="32" t="s">
        <v>4</v>
      </c>
      <c r="F1" s="32" t="s">
        <v>3</v>
      </c>
      <c r="G1" s="32" t="s">
        <v>3</v>
      </c>
      <c r="H1" s="32" t="s">
        <v>0</v>
      </c>
      <c r="I1" s="32" t="s">
        <v>0</v>
      </c>
      <c r="J1" s="3" t="s">
        <v>9</v>
      </c>
      <c r="K1" s="3" t="s">
        <v>11</v>
      </c>
      <c r="L1" s="3" t="s">
        <v>11</v>
      </c>
      <c r="M1" s="3" t="s">
        <v>31</v>
      </c>
      <c r="N1" s="3" t="s">
        <v>24</v>
      </c>
      <c r="O1" s="32" t="s">
        <v>15</v>
      </c>
      <c r="P1" s="3" t="s">
        <v>15</v>
      </c>
      <c r="Q1" s="3" t="s">
        <v>28</v>
      </c>
      <c r="R1" s="3" t="s">
        <v>16</v>
      </c>
      <c r="S1" s="3" t="s">
        <v>16</v>
      </c>
      <c r="T1" s="3" t="s">
        <v>17</v>
      </c>
      <c r="U1" s="3" t="s">
        <v>19</v>
      </c>
      <c r="V1" s="3" t="s">
        <v>30</v>
      </c>
      <c r="W1" s="3" t="s">
        <v>29</v>
      </c>
      <c r="X1" s="3" t="s">
        <v>18</v>
      </c>
      <c r="Y1" s="3" t="s">
        <v>32</v>
      </c>
      <c r="Z1" s="3" t="s">
        <v>10</v>
      </c>
      <c r="AA1" s="3" t="s">
        <v>27</v>
      </c>
      <c r="AB1" s="3" t="s">
        <v>77</v>
      </c>
      <c r="AC1" s="3" t="s">
        <v>2</v>
      </c>
      <c r="AD1" s="3" t="s">
        <v>25</v>
      </c>
      <c r="AE1" s="3" t="s">
        <v>8</v>
      </c>
      <c r="AF1" s="3" t="s">
        <v>35</v>
      </c>
      <c r="AG1" s="3" t="s">
        <v>78</v>
      </c>
      <c r="AH1" s="3" t="s">
        <v>12</v>
      </c>
      <c r="AI1" s="3" t="s">
        <v>36</v>
      </c>
      <c r="AJ1" s="3" t="s">
        <v>37</v>
      </c>
      <c r="AK1" s="3" t="s">
        <v>37</v>
      </c>
      <c r="AL1" s="3" t="s">
        <v>62</v>
      </c>
      <c r="AM1" s="3" t="s">
        <v>33</v>
      </c>
      <c r="AN1" s="3" t="s">
        <v>79</v>
      </c>
      <c r="AO1" s="3" t="s">
        <v>76</v>
      </c>
      <c r="AP1" s="3" t="s">
        <v>75</v>
      </c>
      <c r="AQ1" s="3" t="s">
        <v>7</v>
      </c>
      <c r="AR1" s="3" t="s">
        <v>7</v>
      </c>
      <c r="AS1" s="3" t="s">
        <v>26</v>
      </c>
      <c r="AT1" s="3" t="s">
        <v>39</v>
      </c>
      <c r="AU1" s="3" t="s">
        <v>39</v>
      </c>
      <c r="AV1" s="3" t="s">
        <v>40</v>
      </c>
      <c r="AW1" s="3" t="s">
        <v>38</v>
      </c>
      <c r="AX1" s="3" t="s">
        <v>34</v>
      </c>
      <c r="AY1" s="3" t="s">
        <v>61</v>
      </c>
      <c r="AZ1" s="3" t="s">
        <v>6</v>
      </c>
      <c r="BA1" s="3" t="s">
        <v>22</v>
      </c>
      <c r="BB1" s="3" t="s">
        <v>23</v>
      </c>
      <c r="BC1" s="5"/>
      <c r="BD1" s="3" t="s">
        <v>14</v>
      </c>
      <c r="BE1" s="3" t="s">
        <v>20</v>
      </c>
      <c r="BF1" s="3" t="s">
        <v>134</v>
      </c>
    </row>
    <row r="2" spans="1:58" s="4" customFormat="1" ht="18.75" thickBot="1" x14ac:dyDescent="0.4">
      <c r="A2" s="62">
        <v>45296</v>
      </c>
      <c r="B2" s="60">
        <f>1000*$L$60</f>
        <v>1000</v>
      </c>
      <c r="C2" s="53">
        <f>IF(J2&lt;=0,0,B2/J2)</f>
        <v>0.25</v>
      </c>
      <c r="D2" s="55">
        <f>1000*$L$60</f>
        <v>1000</v>
      </c>
      <c r="E2" s="53">
        <f>IF(J2&lt;=0,0,D2/J2)</f>
        <v>0.25</v>
      </c>
      <c r="F2" s="55">
        <f>1000*$L$60</f>
        <v>1000</v>
      </c>
      <c r="G2" s="53">
        <f>IF(J2&lt;=0,0,F2/J2)</f>
        <v>0.25</v>
      </c>
      <c r="H2" s="55">
        <f>1000*$L$60</f>
        <v>1000</v>
      </c>
      <c r="I2" s="53">
        <f>IF(J2&lt;=0,0,H2/J2)</f>
        <v>0.25</v>
      </c>
      <c r="J2" s="8">
        <f>B2+D2+F2+H2</f>
        <v>4000</v>
      </c>
      <c r="K2" s="6">
        <v>0</v>
      </c>
      <c r="L2" s="7">
        <v>0</v>
      </c>
      <c r="M2" s="39">
        <v>52</v>
      </c>
      <c r="N2" s="34">
        <f>-0.1%/4</f>
        <v>-2.5000000000000001E-4</v>
      </c>
      <c r="O2" s="33">
        <v>5.131903997970718E-2</v>
      </c>
      <c r="P2" s="8">
        <f t="shared" ref="P2:P54" si="0">J2*O2</f>
        <v>205.27615991882871</v>
      </c>
      <c r="Q2" s="7">
        <v>0</v>
      </c>
      <c r="R2" s="34">
        <v>0.2</v>
      </c>
      <c r="S2" s="8">
        <f>IF($P$2&gt;0,$P$2+$P$2*R2)</f>
        <v>246.33139190259445</v>
      </c>
      <c r="T2" s="34">
        <v>-0.2</v>
      </c>
      <c r="U2" s="8">
        <f>IF($P$2&gt;0,$P$2+$P$2*T2)</f>
        <v>164.22092793506297</v>
      </c>
      <c r="V2" s="34">
        <v>0.1</v>
      </c>
      <c r="W2" s="34">
        <v>-0.1</v>
      </c>
      <c r="X2" s="26">
        <f>O2</f>
        <v>5.131903997970718E-2</v>
      </c>
      <c r="Y2" s="9">
        <f t="shared" ref="Y2:Y54" si="1">X2/M2</f>
        <v>9.8690461499436884E-4</v>
      </c>
      <c r="Z2" s="8">
        <f t="shared" ref="Z2:Z54" si="2">Y2*J2</f>
        <v>3.9476184599774755</v>
      </c>
      <c r="AA2" s="8">
        <f>Z2</f>
        <v>3.9476184599774755</v>
      </c>
      <c r="AB2" s="10">
        <v>1</v>
      </c>
      <c r="AC2" s="29">
        <v>0</v>
      </c>
      <c r="AD2" s="8">
        <f>AC2</f>
        <v>0</v>
      </c>
      <c r="AE2" s="29"/>
      <c r="AF2" s="11">
        <f>AE2</f>
        <v>0</v>
      </c>
      <c r="AG2" s="10">
        <v>0.85</v>
      </c>
      <c r="AH2" s="29"/>
      <c r="AI2" s="11">
        <f>AH2</f>
        <v>0</v>
      </c>
      <c r="AJ2" s="29"/>
      <c r="AK2" s="11">
        <f>AJ2</f>
        <v>0</v>
      </c>
      <c r="AL2" s="8">
        <f>Z2+AC2+AE2+AH2+AJ2</f>
        <v>3.9476184599774755</v>
      </c>
      <c r="AM2" s="8">
        <f>AL2</f>
        <v>3.9476184599774755</v>
      </c>
      <c r="AN2" s="8">
        <v>0</v>
      </c>
      <c r="AO2" s="8">
        <v>0</v>
      </c>
      <c r="AP2" s="8">
        <f>AO2</f>
        <v>0</v>
      </c>
      <c r="AQ2" s="34">
        <v>0</v>
      </c>
      <c r="AR2" s="8">
        <f t="shared" ref="AR2:AR54" si="3">(AL2-AO2)*AQ2</f>
        <v>0</v>
      </c>
      <c r="AS2" s="8">
        <f>AR2</f>
        <v>0</v>
      </c>
      <c r="AT2" s="34">
        <v>1</v>
      </c>
      <c r="AU2" s="8">
        <f t="shared" ref="AU2:AU54" si="4">(AL2-AO2)*AT2</f>
        <v>3.9476184599774755</v>
      </c>
      <c r="AV2" s="8">
        <f>AU2</f>
        <v>3.9476184599774755</v>
      </c>
      <c r="AW2" s="41">
        <f t="shared" ref="AW2:AW54" si="5">$AW$55/M2</f>
        <v>576.92307692307691</v>
      </c>
      <c r="AX2" s="8">
        <f>AM2-AW2</f>
        <v>-572.97545846309947</v>
      </c>
      <c r="AY2" s="15">
        <f t="shared" ref="AY2:AY53" si="6">$AY$55/M2</f>
        <v>0.19230769230769232</v>
      </c>
      <c r="AZ2" s="36">
        <v>0.22</v>
      </c>
      <c r="BA2" s="10">
        <f t="shared" ref="BA2:BA54" si="7">IF(AX2&lt;$BE$2,0,IF(AX2&lt;$BE$3,$BD$2,IF(AX2&lt;$BE$4,$BD$3,IF(AX2&lt;$BE$5,$BD$4,IF(AX2&lt;$BE$6,$BD$5,IF(AX2&lt;$BE$7,$BD$6,IF(AX2&lt;$BE$8,$BD$7,$BD$8)))))))</f>
        <v>0</v>
      </c>
      <c r="BB2" s="10">
        <f>IF(AX2&lt;$BF$2,0,IF(AX2&lt;$BF$3,$BD$2,IF(AX2&lt;$BF$4,$BD$3,IF(AX2&lt;$BF$5,$BD$4,IF(AX2&lt;$BF$6,$BD$5,IF(AX2&lt;$BF$7,$BD$6,IF(AX2&lt;$BF$8,$BD$7,$BD$8)))))))</f>
        <v>0</v>
      </c>
      <c r="BC2" s="12"/>
      <c r="BD2" s="10">
        <v>0.1</v>
      </c>
      <c r="BE2" s="13">
        <v>0</v>
      </c>
      <c r="BF2" s="13">
        <v>0</v>
      </c>
    </row>
    <row r="3" spans="1:58" ht="18.75" thickBot="1" x14ac:dyDescent="0.4">
      <c r="A3" s="63">
        <f>A2+FLOOR(365/$M$2,1)</f>
        <v>45303</v>
      </c>
      <c r="B3" s="60"/>
      <c r="C3" s="53">
        <f>IF(J3&lt;=0,0,B3/J3)</f>
        <v>0</v>
      </c>
      <c r="D3" s="55"/>
      <c r="E3" s="53">
        <f>IF(J3&lt;=0,0,D3/J3)</f>
        <v>0</v>
      </c>
      <c r="F3" s="55"/>
      <c r="G3" s="53">
        <f>IF(J3&lt;=0,0,F3/J3)</f>
        <v>0</v>
      </c>
      <c r="H3" s="55"/>
      <c r="I3" s="53">
        <f>IF(J3&lt;=0,0,H3/J3)</f>
        <v>0</v>
      </c>
      <c r="J3" s="14">
        <f t="shared" ref="J3:J54" si="8">B3+D3+F3+H3</f>
        <v>0</v>
      </c>
      <c r="K3" s="14">
        <f>IF(J3=0,0,J3-J2)</f>
        <v>0</v>
      </c>
      <c r="L3" s="17">
        <f>IF(J3=0,0,K3/J2)</f>
        <v>0</v>
      </c>
      <c r="M3" s="16">
        <f>M2</f>
        <v>52</v>
      </c>
      <c r="N3" s="35"/>
      <c r="O3" s="25">
        <f t="shared" ref="O3:O54" si="9">IF(J3=0,0,X2*(1+N3))</f>
        <v>0</v>
      </c>
      <c r="P3" s="15">
        <f t="shared" si="0"/>
        <v>0</v>
      </c>
      <c r="Q3" s="17">
        <f>IF(P3=0,0,(P3-P2)/P2)</f>
        <v>0</v>
      </c>
      <c r="R3" s="35">
        <f>R2</f>
        <v>0.2</v>
      </c>
      <c r="S3" s="15">
        <f t="shared" ref="S3:U54" si="10">IF($P$2&gt;0,$P$2+$P$2*R3)</f>
        <v>246.33139190259445</v>
      </c>
      <c r="T3" s="35">
        <f t="shared" ref="T3:W18" si="11">T2</f>
        <v>-0.2</v>
      </c>
      <c r="U3" s="15">
        <f t="shared" si="10"/>
        <v>164.22092793506297</v>
      </c>
      <c r="V3" s="35">
        <f t="shared" si="11"/>
        <v>0.1</v>
      </c>
      <c r="W3" s="35">
        <f t="shared" si="11"/>
        <v>-0.1</v>
      </c>
      <c r="X3" s="25">
        <f>IF(P3&gt;S3,O3+O3*V3,IF(P3&lt;U3,O3+O3*W3,O3))</f>
        <v>0</v>
      </c>
      <c r="Y3" s="18">
        <f t="shared" si="1"/>
        <v>0</v>
      </c>
      <c r="Z3" s="15">
        <f t="shared" si="2"/>
        <v>0</v>
      </c>
      <c r="AA3" s="15">
        <f>AA2+Z3</f>
        <v>3.9476184599774755</v>
      </c>
      <c r="AB3" s="64">
        <v>1</v>
      </c>
      <c r="AC3" s="14">
        <f>AC2</f>
        <v>0</v>
      </c>
      <c r="AD3" s="15">
        <f>AD2+AC3</f>
        <v>0</v>
      </c>
      <c r="AE3" s="30"/>
      <c r="AF3" s="20">
        <f t="shared" ref="AF3:AF26" si="12">AF2+AE3</f>
        <v>0</v>
      </c>
      <c r="AG3" s="10">
        <v>0.85</v>
      </c>
      <c r="AH3" s="30"/>
      <c r="AI3" s="20">
        <f t="shared" ref="AI3:AI26" si="13">AI2+AH3</f>
        <v>0</v>
      </c>
      <c r="AJ3" s="30"/>
      <c r="AK3" s="20">
        <f t="shared" ref="AK3:AK26" si="14">AK2+AJ3</f>
        <v>0</v>
      </c>
      <c r="AL3" s="15">
        <f>Z3+AC3+AE3+AH3+AJ3</f>
        <v>0</v>
      </c>
      <c r="AM3" s="15">
        <f t="shared" ref="AM3:AM54" si="15">AM2+AL3</f>
        <v>3.9476184599774755</v>
      </c>
      <c r="AN3" s="15">
        <v>0</v>
      </c>
      <c r="AO3" s="41">
        <f t="shared" ref="AO3:AO53" si="16">$AO$55/M3</f>
        <v>9.615384615384615</v>
      </c>
      <c r="AP3" s="15">
        <f>AP2+AO3</f>
        <v>9.615384615384615</v>
      </c>
      <c r="AQ3" s="35">
        <v>0</v>
      </c>
      <c r="AR3" s="15">
        <f t="shared" si="3"/>
        <v>0</v>
      </c>
      <c r="AS3" s="15">
        <f t="shared" ref="AS3:AS54" si="17">AS2+AR3</f>
        <v>0</v>
      </c>
      <c r="AT3" s="35">
        <v>1</v>
      </c>
      <c r="AU3" s="15">
        <f t="shared" si="4"/>
        <v>-9.615384615384615</v>
      </c>
      <c r="AV3" s="15">
        <f>AV2+AU3</f>
        <v>-5.6677661554071399</v>
      </c>
      <c r="AW3" s="41">
        <f t="shared" si="5"/>
        <v>576.92307692307691</v>
      </c>
      <c r="AX3" s="41">
        <f t="shared" ref="AX3:AX54" si="18">AM3-AW3</f>
        <v>-572.97545846309947</v>
      </c>
      <c r="AY3" s="15">
        <f t="shared" si="6"/>
        <v>0.19230769230769232</v>
      </c>
      <c r="AZ3" s="19">
        <f>AZ2</f>
        <v>0.22</v>
      </c>
      <c r="BA3" s="19">
        <f t="shared" si="7"/>
        <v>0</v>
      </c>
      <c r="BB3" s="19">
        <f t="shared" ref="BB3:BB54" si="19">IF(AX3&lt;$BF$2,0,IF(AX3&lt;$BF$3,$BD$2,IF(AX3&lt;$BF$4,$BD$3,IF(AX3&lt;$BF$5,$BD$4,IF(AX3&lt;$BF$6,$BD$5,IF(AX3&lt;$BF$7,$BD$6,IF(AX3&lt;$BF$8,$BD$7,$BD$8)))))))</f>
        <v>0</v>
      </c>
      <c r="BD3" s="19">
        <v>0.12</v>
      </c>
      <c r="BE3" s="22">
        <v>23850</v>
      </c>
      <c r="BF3" s="22">
        <v>11925</v>
      </c>
    </row>
    <row r="4" spans="1:58" ht="18.75" thickBot="1" x14ac:dyDescent="0.4">
      <c r="A4" s="63">
        <f t="shared" ref="A4:A54" si="20">A3+FLOOR(365/$M$2,1)</f>
        <v>45310</v>
      </c>
      <c r="B4" s="61"/>
      <c r="C4" s="53">
        <f t="shared" ref="C4:C54" si="21">IF(J4&lt;=0,0,B4/J4)</f>
        <v>0</v>
      </c>
      <c r="D4" s="30"/>
      <c r="E4" s="53">
        <f t="shared" ref="E4:E54" si="22">IF(J4&lt;=0,0,D4/J4)</f>
        <v>0</v>
      </c>
      <c r="F4" s="30"/>
      <c r="G4" s="53">
        <f t="shared" ref="G4:G54" si="23">IF(J4&lt;=0,0,F4/J4)</f>
        <v>0</v>
      </c>
      <c r="H4" s="31"/>
      <c r="I4" s="53">
        <f t="shared" ref="I4:I54" si="24">IF(J4&lt;=0,0,H4/J4)</f>
        <v>0</v>
      </c>
      <c r="J4" s="14">
        <f t="shared" si="8"/>
        <v>0</v>
      </c>
      <c r="K4" s="14">
        <f>IF(J4=0,0,J4-J3)</f>
        <v>0</v>
      </c>
      <c r="L4" s="17">
        <f t="shared" ref="L4:L26" si="25">IF(J4=0,0,K4/J3)</f>
        <v>0</v>
      </c>
      <c r="M4" s="16">
        <f t="shared" ref="M4:M26" si="26">M3</f>
        <v>52</v>
      </c>
      <c r="N4" s="35"/>
      <c r="O4" s="25">
        <f t="shared" si="9"/>
        <v>0</v>
      </c>
      <c r="P4" s="15">
        <f t="shared" si="0"/>
        <v>0</v>
      </c>
      <c r="Q4" s="17">
        <f>IF(P4=0,0,(P4-P3)/P3)</f>
        <v>0</v>
      </c>
      <c r="R4" s="35">
        <f t="shared" ref="R4:R26" si="27">R3</f>
        <v>0.2</v>
      </c>
      <c r="S4" s="15">
        <f t="shared" si="10"/>
        <v>246.33139190259445</v>
      </c>
      <c r="T4" s="35">
        <f t="shared" si="11"/>
        <v>-0.2</v>
      </c>
      <c r="U4" s="15">
        <f t="shared" si="10"/>
        <v>164.22092793506297</v>
      </c>
      <c r="V4" s="35">
        <f t="shared" si="11"/>
        <v>0.1</v>
      </c>
      <c r="W4" s="35">
        <f t="shared" si="11"/>
        <v>-0.1</v>
      </c>
      <c r="X4" s="25">
        <f t="shared" ref="X4:X54" si="28">IF(P4&gt;S4,O4+O4*V4,IF(P4&lt;U4,O4+O4*W4,O4))</f>
        <v>0</v>
      </c>
      <c r="Y4" s="18">
        <f t="shared" si="1"/>
        <v>0</v>
      </c>
      <c r="Z4" s="15">
        <f t="shared" si="2"/>
        <v>0</v>
      </c>
      <c r="AA4" s="15">
        <f t="shared" ref="AA4:AA54" si="29">AA3+Z4</f>
        <v>3.9476184599774755</v>
      </c>
      <c r="AB4" s="64">
        <v>1</v>
      </c>
      <c r="AC4" s="14">
        <f t="shared" ref="AC4:AC26" si="30">AC3</f>
        <v>0</v>
      </c>
      <c r="AD4" s="15">
        <f t="shared" ref="AD4:AD54" si="31">AD3+AC4</f>
        <v>0</v>
      </c>
      <c r="AE4" s="30"/>
      <c r="AF4" s="20">
        <f t="shared" si="12"/>
        <v>0</v>
      </c>
      <c r="AG4" s="10">
        <v>0.85</v>
      </c>
      <c r="AH4" s="30"/>
      <c r="AI4" s="20">
        <f t="shared" si="13"/>
        <v>0</v>
      </c>
      <c r="AJ4" s="30"/>
      <c r="AK4" s="20">
        <f t="shared" si="14"/>
        <v>0</v>
      </c>
      <c r="AL4" s="15">
        <f t="shared" ref="AL4:AL54" si="32">Z4+AC4+AE4+AH4+AJ4</f>
        <v>0</v>
      </c>
      <c r="AM4" s="15">
        <f t="shared" si="15"/>
        <v>3.9476184599774755</v>
      </c>
      <c r="AN4" s="15">
        <v>0</v>
      </c>
      <c r="AO4" s="41">
        <f t="shared" si="16"/>
        <v>9.615384615384615</v>
      </c>
      <c r="AP4" s="15">
        <f t="shared" ref="AP4:AP54" si="33">AP3+AO4</f>
        <v>19.23076923076923</v>
      </c>
      <c r="AQ4" s="35">
        <v>0</v>
      </c>
      <c r="AR4" s="15">
        <f t="shared" si="3"/>
        <v>0</v>
      </c>
      <c r="AS4" s="15">
        <f t="shared" si="17"/>
        <v>0</v>
      </c>
      <c r="AT4" s="35">
        <v>1</v>
      </c>
      <c r="AU4" s="15">
        <f t="shared" si="4"/>
        <v>-9.615384615384615</v>
      </c>
      <c r="AV4" s="15">
        <f t="shared" ref="AV4:AV54" si="34">AV3+AU4</f>
        <v>-15.283150770791755</v>
      </c>
      <c r="AW4" s="41">
        <f t="shared" si="5"/>
        <v>576.92307692307691</v>
      </c>
      <c r="AX4" s="41">
        <f t="shared" si="18"/>
        <v>-572.97545846309947</v>
      </c>
      <c r="AY4" s="15">
        <f t="shared" si="6"/>
        <v>0.19230769230769232</v>
      </c>
      <c r="AZ4" s="19">
        <f t="shared" ref="AZ4:AZ26" si="35">AZ3</f>
        <v>0.22</v>
      </c>
      <c r="BA4" s="19">
        <f t="shared" si="7"/>
        <v>0</v>
      </c>
      <c r="BB4" s="19">
        <f t="shared" si="19"/>
        <v>0</v>
      </c>
      <c r="BD4" s="19">
        <v>0.22</v>
      </c>
      <c r="BE4" s="22">
        <v>96950</v>
      </c>
      <c r="BF4" s="22">
        <v>48475</v>
      </c>
    </row>
    <row r="5" spans="1:58" ht="18.75" thickBot="1" x14ac:dyDescent="0.4">
      <c r="A5" s="63">
        <f t="shared" si="20"/>
        <v>45317</v>
      </c>
      <c r="B5" s="61"/>
      <c r="C5" s="53">
        <f t="shared" si="21"/>
        <v>0</v>
      </c>
      <c r="D5" s="30"/>
      <c r="E5" s="53">
        <f t="shared" si="22"/>
        <v>0</v>
      </c>
      <c r="F5" s="30"/>
      <c r="G5" s="53">
        <f t="shared" si="23"/>
        <v>0</v>
      </c>
      <c r="H5" s="31"/>
      <c r="I5" s="53">
        <f t="shared" si="24"/>
        <v>0</v>
      </c>
      <c r="J5" s="14">
        <f t="shared" si="8"/>
        <v>0</v>
      </c>
      <c r="K5" s="14">
        <f>IF(J5=0,0,J5-J4)</f>
        <v>0</v>
      </c>
      <c r="L5" s="17">
        <f t="shared" si="25"/>
        <v>0</v>
      </c>
      <c r="M5" s="16">
        <f t="shared" si="26"/>
        <v>52</v>
      </c>
      <c r="N5" s="35"/>
      <c r="O5" s="25">
        <f t="shared" si="9"/>
        <v>0</v>
      </c>
      <c r="P5" s="15">
        <f t="shared" si="0"/>
        <v>0</v>
      </c>
      <c r="Q5" s="17">
        <f t="shared" ref="Q5:Q54" si="36">IF(P5=0,0,(P5-P4)/P4)</f>
        <v>0</v>
      </c>
      <c r="R5" s="35">
        <f t="shared" si="27"/>
        <v>0.2</v>
      </c>
      <c r="S5" s="15">
        <f t="shared" si="10"/>
        <v>246.33139190259445</v>
      </c>
      <c r="T5" s="35">
        <f t="shared" si="11"/>
        <v>-0.2</v>
      </c>
      <c r="U5" s="15">
        <f t="shared" si="10"/>
        <v>164.22092793506297</v>
      </c>
      <c r="V5" s="35">
        <f t="shared" si="11"/>
        <v>0.1</v>
      </c>
      <c r="W5" s="35">
        <f t="shared" si="11"/>
        <v>-0.1</v>
      </c>
      <c r="X5" s="25">
        <f t="shared" si="28"/>
        <v>0</v>
      </c>
      <c r="Y5" s="18">
        <f t="shared" si="1"/>
        <v>0</v>
      </c>
      <c r="Z5" s="15">
        <f t="shared" si="2"/>
        <v>0</v>
      </c>
      <c r="AA5" s="15">
        <f t="shared" si="29"/>
        <v>3.9476184599774755</v>
      </c>
      <c r="AB5" s="64">
        <v>1</v>
      </c>
      <c r="AC5" s="14">
        <f t="shared" si="30"/>
        <v>0</v>
      </c>
      <c r="AD5" s="15">
        <f t="shared" si="31"/>
        <v>0</v>
      </c>
      <c r="AE5" s="30"/>
      <c r="AF5" s="20">
        <f t="shared" si="12"/>
        <v>0</v>
      </c>
      <c r="AG5" s="10">
        <v>0.85</v>
      </c>
      <c r="AH5" s="30"/>
      <c r="AI5" s="20">
        <f t="shared" si="13"/>
        <v>0</v>
      </c>
      <c r="AJ5" s="30"/>
      <c r="AK5" s="20">
        <f t="shared" si="14"/>
        <v>0</v>
      </c>
      <c r="AL5" s="15">
        <f t="shared" si="32"/>
        <v>0</v>
      </c>
      <c r="AM5" s="15">
        <f t="shared" si="15"/>
        <v>3.9476184599774755</v>
      </c>
      <c r="AN5" s="15">
        <v>0</v>
      </c>
      <c r="AO5" s="41">
        <f t="shared" si="16"/>
        <v>9.615384615384615</v>
      </c>
      <c r="AP5" s="15">
        <f t="shared" si="33"/>
        <v>28.846153846153847</v>
      </c>
      <c r="AQ5" s="35">
        <v>0</v>
      </c>
      <c r="AR5" s="15">
        <f t="shared" si="3"/>
        <v>0</v>
      </c>
      <c r="AS5" s="15">
        <f t="shared" si="17"/>
        <v>0</v>
      </c>
      <c r="AT5" s="35">
        <v>1</v>
      </c>
      <c r="AU5" s="15">
        <f t="shared" si="4"/>
        <v>-9.615384615384615</v>
      </c>
      <c r="AV5" s="15">
        <f t="shared" si="34"/>
        <v>-24.89853538617637</v>
      </c>
      <c r="AW5" s="41">
        <f t="shared" si="5"/>
        <v>576.92307692307691</v>
      </c>
      <c r="AX5" s="41">
        <f t="shared" si="18"/>
        <v>-572.97545846309947</v>
      </c>
      <c r="AY5" s="15">
        <f t="shared" si="6"/>
        <v>0.19230769230769232</v>
      </c>
      <c r="AZ5" s="19">
        <f t="shared" si="35"/>
        <v>0.22</v>
      </c>
      <c r="BA5" s="19">
        <f t="shared" si="7"/>
        <v>0</v>
      </c>
      <c r="BB5" s="19">
        <f t="shared" si="19"/>
        <v>0</v>
      </c>
      <c r="BD5" s="19">
        <v>0.24</v>
      </c>
      <c r="BE5" s="22">
        <v>206700</v>
      </c>
      <c r="BF5" s="22">
        <v>103350</v>
      </c>
    </row>
    <row r="6" spans="1:58" ht="18.75" thickBot="1" x14ac:dyDescent="0.4">
      <c r="A6" s="63">
        <f t="shared" si="20"/>
        <v>45324</v>
      </c>
      <c r="B6" s="61"/>
      <c r="C6" s="53">
        <f t="shared" si="21"/>
        <v>0</v>
      </c>
      <c r="D6" s="30"/>
      <c r="E6" s="53">
        <f t="shared" si="22"/>
        <v>0</v>
      </c>
      <c r="F6" s="30"/>
      <c r="G6" s="53">
        <f t="shared" si="23"/>
        <v>0</v>
      </c>
      <c r="H6" s="31"/>
      <c r="I6" s="53">
        <f t="shared" si="24"/>
        <v>0</v>
      </c>
      <c r="J6" s="14">
        <f t="shared" si="8"/>
        <v>0</v>
      </c>
      <c r="K6" s="14">
        <f t="shared" ref="K6:K54" si="37">IF(J6=0,0,J6-J5)</f>
        <v>0</v>
      </c>
      <c r="L6" s="17">
        <f t="shared" si="25"/>
        <v>0</v>
      </c>
      <c r="M6" s="16">
        <f t="shared" si="26"/>
        <v>52</v>
      </c>
      <c r="N6" s="35"/>
      <c r="O6" s="25">
        <f t="shared" si="9"/>
        <v>0</v>
      </c>
      <c r="P6" s="15">
        <f t="shared" si="0"/>
        <v>0</v>
      </c>
      <c r="Q6" s="17">
        <f t="shared" si="36"/>
        <v>0</v>
      </c>
      <c r="R6" s="35">
        <f t="shared" si="27"/>
        <v>0.2</v>
      </c>
      <c r="S6" s="15">
        <f t="shared" si="10"/>
        <v>246.33139190259445</v>
      </c>
      <c r="T6" s="35">
        <f t="shared" si="11"/>
        <v>-0.2</v>
      </c>
      <c r="U6" s="15">
        <f t="shared" si="10"/>
        <v>164.22092793506297</v>
      </c>
      <c r="V6" s="35">
        <f t="shared" si="11"/>
        <v>0.1</v>
      </c>
      <c r="W6" s="35">
        <f t="shared" si="11"/>
        <v>-0.1</v>
      </c>
      <c r="X6" s="25">
        <f t="shared" si="28"/>
        <v>0</v>
      </c>
      <c r="Y6" s="18">
        <f t="shared" si="1"/>
        <v>0</v>
      </c>
      <c r="Z6" s="15">
        <f t="shared" si="2"/>
        <v>0</v>
      </c>
      <c r="AA6" s="15">
        <f t="shared" si="29"/>
        <v>3.9476184599774755</v>
      </c>
      <c r="AB6" s="64">
        <v>1</v>
      </c>
      <c r="AC6" s="14">
        <f t="shared" si="30"/>
        <v>0</v>
      </c>
      <c r="AD6" s="15">
        <f t="shared" si="31"/>
        <v>0</v>
      </c>
      <c r="AE6" s="30"/>
      <c r="AF6" s="20">
        <f t="shared" si="12"/>
        <v>0</v>
      </c>
      <c r="AG6" s="10">
        <v>0.85</v>
      </c>
      <c r="AH6" s="30"/>
      <c r="AI6" s="20">
        <f t="shared" si="13"/>
        <v>0</v>
      </c>
      <c r="AJ6" s="30"/>
      <c r="AK6" s="20">
        <f t="shared" si="14"/>
        <v>0</v>
      </c>
      <c r="AL6" s="15">
        <f t="shared" si="32"/>
        <v>0</v>
      </c>
      <c r="AM6" s="15">
        <f t="shared" si="15"/>
        <v>3.9476184599774755</v>
      </c>
      <c r="AN6" s="15">
        <v>0</v>
      </c>
      <c r="AO6" s="41">
        <f t="shared" si="16"/>
        <v>9.615384615384615</v>
      </c>
      <c r="AP6" s="15">
        <f t="shared" si="33"/>
        <v>38.46153846153846</v>
      </c>
      <c r="AQ6" s="35">
        <v>0</v>
      </c>
      <c r="AR6" s="15">
        <f t="shared" si="3"/>
        <v>0</v>
      </c>
      <c r="AS6" s="15">
        <f t="shared" si="17"/>
        <v>0</v>
      </c>
      <c r="AT6" s="35">
        <v>1</v>
      </c>
      <c r="AU6" s="15">
        <f t="shared" si="4"/>
        <v>-9.615384615384615</v>
      </c>
      <c r="AV6" s="15">
        <f t="shared" si="34"/>
        <v>-34.513920001560983</v>
      </c>
      <c r="AW6" s="41">
        <f t="shared" si="5"/>
        <v>576.92307692307691</v>
      </c>
      <c r="AX6" s="41">
        <f t="shared" si="18"/>
        <v>-572.97545846309947</v>
      </c>
      <c r="AY6" s="15">
        <f t="shared" si="6"/>
        <v>0.19230769230769232</v>
      </c>
      <c r="AZ6" s="19">
        <f t="shared" si="35"/>
        <v>0.22</v>
      </c>
      <c r="BA6" s="19">
        <f t="shared" si="7"/>
        <v>0</v>
      </c>
      <c r="BB6" s="19">
        <f t="shared" si="19"/>
        <v>0</v>
      </c>
      <c r="BD6" s="19">
        <v>0.32</v>
      </c>
      <c r="BE6" s="22">
        <v>394600</v>
      </c>
      <c r="BF6" s="22">
        <v>197300</v>
      </c>
    </row>
    <row r="7" spans="1:58" ht="18.75" thickBot="1" x14ac:dyDescent="0.4">
      <c r="A7" s="63">
        <f t="shared" si="20"/>
        <v>45331</v>
      </c>
      <c r="B7" s="61"/>
      <c r="C7" s="53">
        <f t="shared" si="21"/>
        <v>0</v>
      </c>
      <c r="D7" s="30"/>
      <c r="E7" s="53">
        <f t="shared" si="22"/>
        <v>0</v>
      </c>
      <c r="F7" s="30"/>
      <c r="G7" s="53">
        <f t="shared" si="23"/>
        <v>0</v>
      </c>
      <c r="H7" s="31"/>
      <c r="I7" s="53">
        <f t="shared" si="24"/>
        <v>0</v>
      </c>
      <c r="J7" s="14">
        <f t="shared" si="8"/>
        <v>0</v>
      </c>
      <c r="K7" s="14">
        <f t="shared" si="37"/>
        <v>0</v>
      </c>
      <c r="L7" s="17">
        <f t="shared" si="25"/>
        <v>0</v>
      </c>
      <c r="M7" s="16">
        <f t="shared" si="26"/>
        <v>52</v>
      </c>
      <c r="N7" s="35"/>
      <c r="O7" s="25">
        <f t="shared" si="9"/>
        <v>0</v>
      </c>
      <c r="P7" s="15">
        <f t="shared" si="0"/>
        <v>0</v>
      </c>
      <c r="Q7" s="17">
        <f t="shared" si="36"/>
        <v>0</v>
      </c>
      <c r="R7" s="35">
        <f t="shared" si="27"/>
        <v>0.2</v>
      </c>
      <c r="S7" s="15">
        <f t="shared" si="10"/>
        <v>246.33139190259445</v>
      </c>
      <c r="T7" s="35">
        <f t="shared" si="11"/>
        <v>-0.2</v>
      </c>
      <c r="U7" s="15">
        <f t="shared" si="10"/>
        <v>164.22092793506297</v>
      </c>
      <c r="V7" s="35">
        <f t="shared" si="11"/>
        <v>0.1</v>
      </c>
      <c r="W7" s="35">
        <f t="shared" si="11"/>
        <v>-0.1</v>
      </c>
      <c r="X7" s="25">
        <f t="shared" si="28"/>
        <v>0</v>
      </c>
      <c r="Y7" s="18">
        <f t="shared" si="1"/>
        <v>0</v>
      </c>
      <c r="Z7" s="15">
        <f t="shared" si="2"/>
        <v>0</v>
      </c>
      <c r="AA7" s="15">
        <f t="shared" si="29"/>
        <v>3.9476184599774755</v>
      </c>
      <c r="AB7" s="64">
        <v>1</v>
      </c>
      <c r="AC7" s="14">
        <f t="shared" si="30"/>
        <v>0</v>
      </c>
      <c r="AD7" s="15">
        <f t="shared" si="31"/>
        <v>0</v>
      </c>
      <c r="AE7" s="30"/>
      <c r="AF7" s="20">
        <f t="shared" si="12"/>
        <v>0</v>
      </c>
      <c r="AG7" s="10">
        <v>0.85</v>
      </c>
      <c r="AH7" s="30"/>
      <c r="AI7" s="20">
        <f t="shared" si="13"/>
        <v>0</v>
      </c>
      <c r="AJ7" s="30"/>
      <c r="AK7" s="20">
        <f t="shared" si="14"/>
        <v>0</v>
      </c>
      <c r="AL7" s="15">
        <f t="shared" si="32"/>
        <v>0</v>
      </c>
      <c r="AM7" s="15">
        <f t="shared" si="15"/>
        <v>3.9476184599774755</v>
      </c>
      <c r="AN7" s="15">
        <v>0</v>
      </c>
      <c r="AO7" s="41">
        <f t="shared" si="16"/>
        <v>9.615384615384615</v>
      </c>
      <c r="AP7" s="15">
        <f t="shared" si="33"/>
        <v>48.076923076923073</v>
      </c>
      <c r="AQ7" s="35">
        <v>0</v>
      </c>
      <c r="AR7" s="15">
        <f t="shared" si="3"/>
        <v>0</v>
      </c>
      <c r="AS7" s="15">
        <f t="shared" si="17"/>
        <v>0</v>
      </c>
      <c r="AT7" s="35">
        <v>1</v>
      </c>
      <c r="AU7" s="15">
        <f t="shared" si="4"/>
        <v>-9.615384615384615</v>
      </c>
      <c r="AV7" s="15">
        <f t="shared" si="34"/>
        <v>-44.129304616945596</v>
      </c>
      <c r="AW7" s="41">
        <f t="shared" si="5"/>
        <v>576.92307692307691</v>
      </c>
      <c r="AX7" s="41">
        <f t="shared" si="18"/>
        <v>-572.97545846309947</v>
      </c>
      <c r="AY7" s="15">
        <f t="shared" si="6"/>
        <v>0.19230769230769232</v>
      </c>
      <c r="AZ7" s="19">
        <f t="shared" si="35"/>
        <v>0.22</v>
      </c>
      <c r="BA7" s="19">
        <f t="shared" si="7"/>
        <v>0</v>
      </c>
      <c r="BB7" s="19">
        <f t="shared" si="19"/>
        <v>0</v>
      </c>
      <c r="BD7" s="19">
        <v>0.35</v>
      </c>
      <c r="BE7" s="22">
        <v>501050</v>
      </c>
      <c r="BF7" s="22">
        <v>250525</v>
      </c>
    </row>
    <row r="8" spans="1:58" ht="18.75" thickBot="1" x14ac:dyDescent="0.4">
      <c r="A8" s="63">
        <f t="shared" si="20"/>
        <v>45338</v>
      </c>
      <c r="B8" s="61"/>
      <c r="C8" s="53">
        <f t="shared" si="21"/>
        <v>0</v>
      </c>
      <c r="D8" s="30"/>
      <c r="E8" s="53">
        <f t="shared" si="22"/>
        <v>0</v>
      </c>
      <c r="F8" s="30"/>
      <c r="G8" s="53">
        <f t="shared" si="23"/>
        <v>0</v>
      </c>
      <c r="H8" s="31"/>
      <c r="I8" s="53">
        <f t="shared" si="24"/>
        <v>0</v>
      </c>
      <c r="J8" s="14">
        <f t="shared" si="8"/>
        <v>0</v>
      </c>
      <c r="K8" s="14">
        <f t="shared" si="37"/>
        <v>0</v>
      </c>
      <c r="L8" s="17">
        <f t="shared" si="25"/>
        <v>0</v>
      </c>
      <c r="M8" s="16">
        <f t="shared" si="26"/>
        <v>52</v>
      </c>
      <c r="N8" s="35"/>
      <c r="O8" s="25">
        <f t="shared" si="9"/>
        <v>0</v>
      </c>
      <c r="P8" s="15">
        <f t="shared" si="0"/>
        <v>0</v>
      </c>
      <c r="Q8" s="17">
        <f t="shared" si="36"/>
        <v>0</v>
      </c>
      <c r="R8" s="35">
        <f t="shared" si="27"/>
        <v>0.2</v>
      </c>
      <c r="S8" s="15">
        <f t="shared" si="10"/>
        <v>246.33139190259445</v>
      </c>
      <c r="T8" s="35">
        <f t="shared" si="11"/>
        <v>-0.2</v>
      </c>
      <c r="U8" s="15">
        <f t="shared" si="10"/>
        <v>164.22092793506297</v>
      </c>
      <c r="V8" s="35">
        <f t="shared" si="11"/>
        <v>0.1</v>
      </c>
      <c r="W8" s="35">
        <f t="shared" si="11"/>
        <v>-0.1</v>
      </c>
      <c r="X8" s="25">
        <f t="shared" si="28"/>
        <v>0</v>
      </c>
      <c r="Y8" s="18">
        <f t="shared" si="1"/>
        <v>0</v>
      </c>
      <c r="Z8" s="15">
        <f t="shared" si="2"/>
        <v>0</v>
      </c>
      <c r="AA8" s="15">
        <f t="shared" si="29"/>
        <v>3.9476184599774755</v>
      </c>
      <c r="AB8" s="64">
        <v>1</v>
      </c>
      <c r="AC8" s="14">
        <f t="shared" si="30"/>
        <v>0</v>
      </c>
      <c r="AD8" s="15">
        <f t="shared" si="31"/>
        <v>0</v>
      </c>
      <c r="AE8" s="30"/>
      <c r="AF8" s="20">
        <f t="shared" si="12"/>
        <v>0</v>
      </c>
      <c r="AG8" s="10">
        <v>0.85</v>
      </c>
      <c r="AH8" s="30"/>
      <c r="AI8" s="20">
        <f t="shared" si="13"/>
        <v>0</v>
      </c>
      <c r="AJ8" s="30"/>
      <c r="AK8" s="20">
        <f t="shared" si="14"/>
        <v>0</v>
      </c>
      <c r="AL8" s="15">
        <f t="shared" si="32"/>
        <v>0</v>
      </c>
      <c r="AM8" s="15">
        <f t="shared" si="15"/>
        <v>3.9476184599774755</v>
      </c>
      <c r="AN8" s="15">
        <v>0</v>
      </c>
      <c r="AO8" s="41">
        <f t="shared" si="16"/>
        <v>9.615384615384615</v>
      </c>
      <c r="AP8" s="15">
        <f t="shared" si="33"/>
        <v>57.692307692307686</v>
      </c>
      <c r="AQ8" s="35">
        <v>0</v>
      </c>
      <c r="AR8" s="15">
        <f t="shared" si="3"/>
        <v>0</v>
      </c>
      <c r="AS8" s="15">
        <f t="shared" si="17"/>
        <v>0</v>
      </c>
      <c r="AT8" s="35">
        <v>1</v>
      </c>
      <c r="AU8" s="15">
        <f t="shared" si="4"/>
        <v>-9.615384615384615</v>
      </c>
      <c r="AV8" s="15">
        <f t="shared" si="34"/>
        <v>-53.744689232330209</v>
      </c>
      <c r="AW8" s="41">
        <f t="shared" si="5"/>
        <v>576.92307692307691</v>
      </c>
      <c r="AX8" s="41">
        <f t="shared" si="18"/>
        <v>-572.97545846309947</v>
      </c>
      <c r="AY8" s="15">
        <f t="shared" si="6"/>
        <v>0.19230769230769232</v>
      </c>
      <c r="AZ8" s="19">
        <f t="shared" si="35"/>
        <v>0.22</v>
      </c>
      <c r="BA8" s="19">
        <f t="shared" si="7"/>
        <v>0</v>
      </c>
      <c r="BB8" s="19">
        <f t="shared" si="19"/>
        <v>0</v>
      </c>
      <c r="BD8" s="19">
        <v>0.37</v>
      </c>
      <c r="BE8" s="22">
        <v>751600</v>
      </c>
      <c r="BF8" s="22">
        <v>626350</v>
      </c>
    </row>
    <row r="9" spans="1:58" ht="18.75" thickBot="1" x14ac:dyDescent="0.4">
      <c r="A9" s="63">
        <f t="shared" si="20"/>
        <v>45345</v>
      </c>
      <c r="B9" s="61"/>
      <c r="C9" s="53">
        <f t="shared" si="21"/>
        <v>0</v>
      </c>
      <c r="D9" s="30"/>
      <c r="E9" s="53">
        <f t="shared" si="22"/>
        <v>0</v>
      </c>
      <c r="F9" s="30"/>
      <c r="G9" s="53">
        <f t="shared" si="23"/>
        <v>0</v>
      </c>
      <c r="H9" s="31"/>
      <c r="I9" s="53">
        <f t="shared" si="24"/>
        <v>0</v>
      </c>
      <c r="J9" s="14">
        <f t="shared" si="8"/>
        <v>0</v>
      </c>
      <c r="K9" s="14">
        <f t="shared" si="37"/>
        <v>0</v>
      </c>
      <c r="L9" s="17">
        <f t="shared" si="25"/>
        <v>0</v>
      </c>
      <c r="M9" s="16">
        <f t="shared" si="26"/>
        <v>52</v>
      </c>
      <c r="N9" s="35"/>
      <c r="O9" s="25">
        <f t="shared" si="9"/>
        <v>0</v>
      </c>
      <c r="P9" s="15">
        <f t="shared" si="0"/>
        <v>0</v>
      </c>
      <c r="Q9" s="17">
        <f t="shared" si="36"/>
        <v>0</v>
      </c>
      <c r="R9" s="35">
        <f t="shared" si="27"/>
        <v>0.2</v>
      </c>
      <c r="S9" s="15">
        <f t="shared" si="10"/>
        <v>246.33139190259445</v>
      </c>
      <c r="T9" s="35">
        <f t="shared" si="11"/>
        <v>-0.2</v>
      </c>
      <c r="U9" s="15">
        <f t="shared" si="10"/>
        <v>164.22092793506297</v>
      </c>
      <c r="V9" s="35">
        <f t="shared" si="11"/>
        <v>0.1</v>
      </c>
      <c r="W9" s="35">
        <f t="shared" si="11"/>
        <v>-0.1</v>
      </c>
      <c r="X9" s="25">
        <f t="shared" si="28"/>
        <v>0</v>
      </c>
      <c r="Y9" s="18">
        <f t="shared" si="1"/>
        <v>0</v>
      </c>
      <c r="Z9" s="15">
        <f t="shared" si="2"/>
        <v>0</v>
      </c>
      <c r="AA9" s="15">
        <f t="shared" si="29"/>
        <v>3.9476184599774755</v>
      </c>
      <c r="AB9" s="64">
        <v>1</v>
      </c>
      <c r="AC9" s="14">
        <f t="shared" si="30"/>
        <v>0</v>
      </c>
      <c r="AD9" s="15">
        <f t="shared" si="31"/>
        <v>0</v>
      </c>
      <c r="AE9" s="30"/>
      <c r="AF9" s="20">
        <f t="shared" si="12"/>
        <v>0</v>
      </c>
      <c r="AG9" s="10">
        <v>0.85</v>
      </c>
      <c r="AH9" s="30"/>
      <c r="AI9" s="20">
        <f t="shared" si="13"/>
        <v>0</v>
      </c>
      <c r="AJ9" s="30"/>
      <c r="AK9" s="20">
        <f t="shared" si="14"/>
        <v>0</v>
      </c>
      <c r="AL9" s="15">
        <f t="shared" si="32"/>
        <v>0</v>
      </c>
      <c r="AM9" s="15">
        <f t="shared" si="15"/>
        <v>3.9476184599774755</v>
      </c>
      <c r="AN9" s="15">
        <v>0</v>
      </c>
      <c r="AO9" s="41">
        <f t="shared" si="16"/>
        <v>9.615384615384615</v>
      </c>
      <c r="AP9" s="15">
        <f t="shared" si="33"/>
        <v>67.307692307692307</v>
      </c>
      <c r="AQ9" s="35">
        <v>0</v>
      </c>
      <c r="AR9" s="15">
        <f t="shared" si="3"/>
        <v>0</v>
      </c>
      <c r="AS9" s="15">
        <f t="shared" si="17"/>
        <v>0</v>
      </c>
      <c r="AT9" s="35">
        <v>1</v>
      </c>
      <c r="AU9" s="15">
        <f t="shared" si="4"/>
        <v>-9.615384615384615</v>
      </c>
      <c r="AV9" s="15">
        <f t="shared" si="34"/>
        <v>-63.360073847714823</v>
      </c>
      <c r="AW9" s="41">
        <f t="shared" si="5"/>
        <v>576.92307692307691</v>
      </c>
      <c r="AX9" s="41">
        <f t="shared" si="18"/>
        <v>-572.97545846309947</v>
      </c>
      <c r="AY9" s="15">
        <f t="shared" si="6"/>
        <v>0.19230769230769232</v>
      </c>
      <c r="AZ9" s="19">
        <f t="shared" si="35"/>
        <v>0.22</v>
      </c>
      <c r="BA9" s="19">
        <f t="shared" si="7"/>
        <v>0</v>
      </c>
      <c r="BB9" s="19">
        <f t="shared" si="19"/>
        <v>0</v>
      </c>
    </row>
    <row r="10" spans="1:58" ht="18.75" thickBot="1" x14ac:dyDescent="0.4">
      <c r="A10" s="63">
        <f t="shared" si="20"/>
        <v>45352</v>
      </c>
      <c r="B10" s="61"/>
      <c r="C10" s="53">
        <f t="shared" si="21"/>
        <v>0</v>
      </c>
      <c r="D10" s="30"/>
      <c r="E10" s="53">
        <f t="shared" si="22"/>
        <v>0</v>
      </c>
      <c r="F10" s="30"/>
      <c r="G10" s="53">
        <f t="shared" si="23"/>
        <v>0</v>
      </c>
      <c r="H10" s="31"/>
      <c r="I10" s="53">
        <f t="shared" si="24"/>
        <v>0</v>
      </c>
      <c r="J10" s="14">
        <f t="shared" si="8"/>
        <v>0</v>
      </c>
      <c r="K10" s="14">
        <f t="shared" si="37"/>
        <v>0</v>
      </c>
      <c r="L10" s="17">
        <f t="shared" si="25"/>
        <v>0</v>
      </c>
      <c r="M10" s="16">
        <f t="shared" si="26"/>
        <v>52</v>
      </c>
      <c r="N10" s="35"/>
      <c r="O10" s="25">
        <f t="shared" si="9"/>
        <v>0</v>
      </c>
      <c r="P10" s="15">
        <f t="shared" si="0"/>
        <v>0</v>
      </c>
      <c r="Q10" s="17">
        <f t="shared" si="36"/>
        <v>0</v>
      </c>
      <c r="R10" s="35">
        <f t="shared" si="27"/>
        <v>0.2</v>
      </c>
      <c r="S10" s="15">
        <f t="shared" si="10"/>
        <v>246.33139190259445</v>
      </c>
      <c r="T10" s="35">
        <f t="shared" si="11"/>
        <v>-0.2</v>
      </c>
      <c r="U10" s="15">
        <f t="shared" si="10"/>
        <v>164.22092793506297</v>
      </c>
      <c r="V10" s="35">
        <f t="shared" si="11"/>
        <v>0.1</v>
      </c>
      <c r="W10" s="35">
        <f t="shared" si="11"/>
        <v>-0.1</v>
      </c>
      <c r="X10" s="25">
        <f t="shared" si="28"/>
        <v>0</v>
      </c>
      <c r="Y10" s="18">
        <f t="shared" si="1"/>
        <v>0</v>
      </c>
      <c r="Z10" s="15">
        <f t="shared" si="2"/>
        <v>0</v>
      </c>
      <c r="AA10" s="15">
        <f t="shared" si="29"/>
        <v>3.9476184599774755</v>
      </c>
      <c r="AB10" s="64">
        <v>1</v>
      </c>
      <c r="AC10" s="14">
        <f t="shared" si="30"/>
        <v>0</v>
      </c>
      <c r="AD10" s="15">
        <f t="shared" si="31"/>
        <v>0</v>
      </c>
      <c r="AE10" s="30"/>
      <c r="AF10" s="20">
        <f t="shared" si="12"/>
        <v>0</v>
      </c>
      <c r="AG10" s="10">
        <v>0.85</v>
      </c>
      <c r="AH10" s="30"/>
      <c r="AI10" s="20">
        <f t="shared" si="13"/>
        <v>0</v>
      </c>
      <c r="AJ10" s="30"/>
      <c r="AK10" s="20">
        <f t="shared" si="14"/>
        <v>0</v>
      </c>
      <c r="AL10" s="15">
        <f t="shared" si="32"/>
        <v>0</v>
      </c>
      <c r="AM10" s="15">
        <f t="shared" si="15"/>
        <v>3.9476184599774755</v>
      </c>
      <c r="AN10" s="15">
        <v>0</v>
      </c>
      <c r="AO10" s="41">
        <f t="shared" si="16"/>
        <v>9.615384615384615</v>
      </c>
      <c r="AP10" s="15">
        <f t="shared" si="33"/>
        <v>76.92307692307692</v>
      </c>
      <c r="AQ10" s="35">
        <v>0</v>
      </c>
      <c r="AR10" s="15">
        <f t="shared" si="3"/>
        <v>0</v>
      </c>
      <c r="AS10" s="15">
        <f t="shared" si="17"/>
        <v>0</v>
      </c>
      <c r="AT10" s="35">
        <v>1</v>
      </c>
      <c r="AU10" s="15">
        <f t="shared" si="4"/>
        <v>-9.615384615384615</v>
      </c>
      <c r="AV10" s="15">
        <f t="shared" si="34"/>
        <v>-72.975458463099443</v>
      </c>
      <c r="AW10" s="41">
        <f t="shared" si="5"/>
        <v>576.92307692307691</v>
      </c>
      <c r="AX10" s="41">
        <f t="shared" si="18"/>
        <v>-572.97545846309947</v>
      </c>
      <c r="AY10" s="15">
        <f t="shared" si="6"/>
        <v>0.19230769230769232</v>
      </c>
      <c r="AZ10" s="19">
        <f t="shared" si="35"/>
        <v>0.22</v>
      </c>
      <c r="BA10" s="19">
        <f t="shared" si="7"/>
        <v>0</v>
      </c>
      <c r="BB10" s="19">
        <f t="shared" si="19"/>
        <v>0</v>
      </c>
    </row>
    <row r="11" spans="1:58" ht="18.75" thickBot="1" x14ac:dyDescent="0.4">
      <c r="A11" s="63">
        <f t="shared" si="20"/>
        <v>45359</v>
      </c>
      <c r="B11" s="61"/>
      <c r="C11" s="53">
        <f t="shared" si="21"/>
        <v>0</v>
      </c>
      <c r="D11" s="30"/>
      <c r="E11" s="53">
        <f t="shared" si="22"/>
        <v>0</v>
      </c>
      <c r="F11" s="30"/>
      <c r="G11" s="53">
        <f t="shared" si="23"/>
        <v>0</v>
      </c>
      <c r="H11" s="31"/>
      <c r="I11" s="53">
        <f t="shared" si="24"/>
        <v>0</v>
      </c>
      <c r="J11" s="14">
        <f t="shared" si="8"/>
        <v>0</v>
      </c>
      <c r="K11" s="14">
        <f t="shared" si="37"/>
        <v>0</v>
      </c>
      <c r="L11" s="17">
        <f t="shared" si="25"/>
        <v>0</v>
      </c>
      <c r="M11" s="16">
        <f t="shared" si="26"/>
        <v>52</v>
      </c>
      <c r="N11" s="35"/>
      <c r="O11" s="25">
        <f t="shared" si="9"/>
        <v>0</v>
      </c>
      <c r="P11" s="15">
        <f t="shared" si="0"/>
        <v>0</v>
      </c>
      <c r="Q11" s="17">
        <f t="shared" si="36"/>
        <v>0</v>
      </c>
      <c r="R11" s="35">
        <f t="shared" si="27"/>
        <v>0.2</v>
      </c>
      <c r="S11" s="15">
        <f t="shared" si="10"/>
        <v>246.33139190259445</v>
      </c>
      <c r="T11" s="35">
        <f t="shared" si="11"/>
        <v>-0.2</v>
      </c>
      <c r="U11" s="15">
        <f t="shared" si="10"/>
        <v>164.22092793506297</v>
      </c>
      <c r="V11" s="35">
        <f t="shared" si="11"/>
        <v>0.1</v>
      </c>
      <c r="W11" s="35">
        <f t="shared" si="11"/>
        <v>-0.1</v>
      </c>
      <c r="X11" s="25">
        <f t="shared" si="28"/>
        <v>0</v>
      </c>
      <c r="Y11" s="18">
        <f t="shared" si="1"/>
        <v>0</v>
      </c>
      <c r="Z11" s="15">
        <f t="shared" si="2"/>
        <v>0</v>
      </c>
      <c r="AA11" s="15">
        <f t="shared" si="29"/>
        <v>3.9476184599774755</v>
      </c>
      <c r="AB11" s="64">
        <v>1</v>
      </c>
      <c r="AC11" s="14">
        <f t="shared" si="30"/>
        <v>0</v>
      </c>
      <c r="AD11" s="15">
        <f t="shared" si="31"/>
        <v>0</v>
      </c>
      <c r="AE11" s="30"/>
      <c r="AF11" s="20">
        <f t="shared" si="12"/>
        <v>0</v>
      </c>
      <c r="AG11" s="10">
        <v>0.85</v>
      </c>
      <c r="AH11" s="30"/>
      <c r="AI11" s="20">
        <f t="shared" si="13"/>
        <v>0</v>
      </c>
      <c r="AJ11" s="30"/>
      <c r="AK11" s="20">
        <f t="shared" si="14"/>
        <v>0</v>
      </c>
      <c r="AL11" s="15">
        <f t="shared" si="32"/>
        <v>0</v>
      </c>
      <c r="AM11" s="15">
        <f t="shared" si="15"/>
        <v>3.9476184599774755</v>
      </c>
      <c r="AN11" s="15">
        <v>0</v>
      </c>
      <c r="AO11" s="41">
        <f t="shared" si="16"/>
        <v>9.615384615384615</v>
      </c>
      <c r="AP11" s="15">
        <f t="shared" si="33"/>
        <v>86.538461538461533</v>
      </c>
      <c r="AQ11" s="35">
        <v>0</v>
      </c>
      <c r="AR11" s="15">
        <f t="shared" si="3"/>
        <v>0</v>
      </c>
      <c r="AS11" s="15">
        <f t="shared" si="17"/>
        <v>0</v>
      </c>
      <c r="AT11" s="35">
        <v>1</v>
      </c>
      <c r="AU11" s="15">
        <f t="shared" si="4"/>
        <v>-9.615384615384615</v>
      </c>
      <c r="AV11" s="15">
        <f t="shared" si="34"/>
        <v>-82.590843078484056</v>
      </c>
      <c r="AW11" s="41">
        <f t="shared" si="5"/>
        <v>576.92307692307691</v>
      </c>
      <c r="AX11" s="41">
        <f t="shared" si="18"/>
        <v>-572.97545846309947</v>
      </c>
      <c r="AY11" s="15">
        <f t="shared" si="6"/>
        <v>0.19230769230769232</v>
      </c>
      <c r="AZ11" s="19">
        <f t="shared" si="35"/>
        <v>0.22</v>
      </c>
      <c r="BA11" s="19">
        <f t="shared" si="7"/>
        <v>0</v>
      </c>
      <c r="BB11" s="19">
        <f t="shared" si="19"/>
        <v>0</v>
      </c>
    </row>
    <row r="12" spans="1:58" ht="18.75" thickBot="1" x14ac:dyDescent="0.4">
      <c r="A12" s="63">
        <f t="shared" si="20"/>
        <v>45366</v>
      </c>
      <c r="B12" s="61"/>
      <c r="C12" s="53">
        <f t="shared" si="21"/>
        <v>0</v>
      </c>
      <c r="D12" s="30"/>
      <c r="E12" s="53">
        <f t="shared" si="22"/>
        <v>0</v>
      </c>
      <c r="F12" s="30"/>
      <c r="G12" s="53">
        <f t="shared" si="23"/>
        <v>0</v>
      </c>
      <c r="H12" s="31"/>
      <c r="I12" s="53">
        <f t="shared" si="24"/>
        <v>0</v>
      </c>
      <c r="J12" s="14">
        <f t="shared" si="8"/>
        <v>0</v>
      </c>
      <c r="K12" s="14">
        <f t="shared" si="37"/>
        <v>0</v>
      </c>
      <c r="L12" s="17">
        <f t="shared" si="25"/>
        <v>0</v>
      </c>
      <c r="M12" s="16">
        <f t="shared" si="26"/>
        <v>52</v>
      </c>
      <c r="N12" s="35"/>
      <c r="O12" s="25">
        <f t="shared" si="9"/>
        <v>0</v>
      </c>
      <c r="P12" s="15">
        <f t="shared" si="0"/>
        <v>0</v>
      </c>
      <c r="Q12" s="17">
        <f t="shared" si="36"/>
        <v>0</v>
      </c>
      <c r="R12" s="35">
        <f t="shared" si="27"/>
        <v>0.2</v>
      </c>
      <c r="S12" s="15">
        <f t="shared" si="10"/>
        <v>246.33139190259445</v>
      </c>
      <c r="T12" s="35">
        <f t="shared" si="11"/>
        <v>-0.2</v>
      </c>
      <c r="U12" s="15">
        <f t="shared" si="10"/>
        <v>164.22092793506297</v>
      </c>
      <c r="V12" s="35">
        <f t="shared" si="11"/>
        <v>0.1</v>
      </c>
      <c r="W12" s="35">
        <f t="shared" si="11"/>
        <v>-0.1</v>
      </c>
      <c r="X12" s="25">
        <f t="shared" si="28"/>
        <v>0</v>
      </c>
      <c r="Y12" s="18">
        <f t="shared" si="1"/>
        <v>0</v>
      </c>
      <c r="Z12" s="15">
        <f t="shared" si="2"/>
        <v>0</v>
      </c>
      <c r="AA12" s="15">
        <f t="shared" si="29"/>
        <v>3.9476184599774755</v>
      </c>
      <c r="AB12" s="64">
        <v>1</v>
      </c>
      <c r="AC12" s="14">
        <f t="shared" si="30"/>
        <v>0</v>
      </c>
      <c r="AD12" s="15">
        <f t="shared" si="31"/>
        <v>0</v>
      </c>
      <c r="AE12" s="30"/>
      <c r="AF12" s="20">
        <f t="shared" si="12"/>
        <v>0</v>
      </c>
      <c r="AG12" s="10">
        <v>0.85</v>
      </c>
      <c r="AH12" s="30"/>
      <c r="AI12" s="20">
        <f t="shared" si="13"/>
        <v>0</v>
      </c>
      <c r="AJ12" s="30"/>
      <c r="AK12" s="20">
        <f t="shared" si="14"/>
        <v>0</v>
      </c>
      <c r="AL12" s="15">
        <f t="shared" si="32"/>
        <v>0</v>
      </c>
      <c r="AM12" s="15">
        <f t="shared" si="15"/>
        <v>3.9476184599774755</v>
      </c>
      <c r="AN12" s="15">
        <v>0</v>
      </c>
      <c r="AO12" s="41">
        <f t="shared" si="16"/>
        <v>9.615384615384615</v>
      </c>
      <c r="AP12" s="15">
        <f t="shared" si="33"/>
        <v>96.153846153846146</v>
      </c>
      <c r="AQ12" s="35">
        <v>0</v>
      </c>
      <c r="AR12" s="15">
        <f t="shared" si="3"/>
        <v>0</v>
      </c>
      <c r="AS12" s="15">
        <f t="shared" si="17"/>
        <v>0</v>
      </c>
      <c r="AT12" s="35">
        <v>1</v>
      </c>
      <c r="AU12" s="15">
        <f t="shared" si="4"/>
        <v>-9.615384615384615</v>
      </c>
      <c r="AV12" s="15">
        <f t="shared" si="34"/>
        <v>-92.206227693868669</v>
      </c>
      <c r="AW12" s="41">
        <f t="shared" si="5"/>
        <v>576.92307692307691</v>
      </c>
      <c r="AX12" s="41">
        <f t="shared" si="18"/>
        <v>-572.97545846309947</v>
      </c>
      <c r="AY12" s="15">
        <f t="shared" si="6"/>
        <v>0.19230769230769232</v>
      </c>
      <c r="AZ12" s="19">
        <f t="shared" si="35"/>
        <v>0.22</v>
      </c>
      <c r="BA12" s="19">
        <f t="shared" si="7"/>
        <v>0</v>
      </c>
      <c r="BB12" s="19">
        <f t="shared" si="19"/>
        <v>0</v>
      </c>
    </row>
    <row r="13" spans="1:58" ht="18.75" thickBot="1" x14ac:dyDescent="0.4">
      <c r="A13" s="63">
        <f t="shared" si="20"/>
        <v>45373</v>
      </c>
      <c r="B13" s="61"/>
      <c r="C13" s="53">
        <f t="shared" si="21"/>
        <v>0</v>
      </c>
      <c r="D13" s="30"/>
      <c r="E13" s="53">
        <f t="shared" si="22"/>
        <v>0</v>
      </c>
      <c r="F13" s="30"/>
      <c r="G13" s="53">
        <f t="shared" si="23"/>
        <v>0</v>
      </c>
      <c r="H13" s="31"/>
      <c r="I13" s="53">
        <f t="shared" si="24"/>
        <v>0</v>
      </c>
      <c r="J13" s="14">
        <f t="shared" si="8"/>
        <v>0</v>
      </c>
      <c r="K13" s="14">
        <f t="shared" si="37"/>
        <v>0</v>
      </c>
      <c r="L13" s="17">
        <f t="shared" si="25"/>
        <v>0</v>
      </c>
      <c r="M13" s="16">
        <f t="shared" si="26"/>
        <v>52</v>
      </c>
      <c r="N13" s="35"/>
      <c r="O13" s="25">
        <f t="shared" si="9"/>
        <v>0</v>
      </c>
      <c r="P13" s="15">
        <f t="shared" si="0"/>
        <v>0</v>
      </c>
      <c r="Q13" s="17">
        <f t="shared" si="36"/>
        <v>0</v>
      </c>
      <c r="R13" s="35">
        <f t="shared" si="27"/>
        <v>0.2</v>
      </c>
      <c r="S13" s="15">
        <f t="shared" si="10"/>
        <v>246.33139190259445</v>
      </c>
      <c r="T13" s="35">
        <f t="shared" si="11"/>
        <v>-0.2</v>
      </c>
      <c r="U13" s="15">
        <f t="shared" si="10"/>
        <v>164.22092793506297</v>
      </c>
      <c r="V13" s="35">
        <f t="shared" si="11"/>
        <v>0.1</v>
      </c>
      <c r="W13" s="35">
        <f t="shared" si="11"/>
        <v>-0.1</v>
      </c>
      <c r="X13" s="25">
        <f t="shared" si="28"/>
        <v>0</v>
      </c>
      <c r="Y13" s="18">
        <f t="shared" si="1"/>
        <v>0</v>
      </c>
      <c r="Z13" s="15">
        <f t="shared" si="2"/>
        <v>0</v>
      </c>
      <c r="AA13" s="15">
        <f t="shared" si="29"/>
        <v>3.9476184599774755</v>
      </c>
      <c r="AB13" s="64">
        <v>1</v>
      </c>
      <c r="AC13" s="14">
        <f t="shared" si="30"/>
        <v>0</v>
      </c>
      <c r="AD13" s="15">
        <f t="shared" si="31"/>
        <v>0</v>
      </c>
      <c r="AE13" s="30"/>
      <c r="AF13" s="20">
        <f t="shared" si="12"/>
        <v>0</v>
      </c>
      <c r="AG13" s="10">
        <v>0.85</v>
      </c>
      <c r="AH13" s="30"/>
      <c r="AI13" s="20">
        <f t="shared" si="13"/>
        <v>0</v>
      </c>
      <c r="AJ13" s="30"/>
      <c r="AK13" s="20">
        <f t="shared" si="14"/>
        <v>0</v>
      </c>
      <c r="AL13" s="15">
        <f t="shared" si="32"/>
        <v>0</v>
      </c>
      <c r="AM13" s="15">
        <f t="shared" si="15"/>
        <v>3.9476184599774755</v>
      </c>
      <c r="AN13" s="15">
        <v>0</v>
      </c>
      <c r="AO13" s="41">
        <f t="shared" si="16"/>
        <v>9.615384615384615</v>
      </c>
      <c r="AP13" s="15">
        <f t="shared" si="33"/>
        <v>105.76923076923076</v>
      </c>
      <c r="AQ13" s="35">
        <v>0</v>
      </c>
      <c r="AR13" s="15">
        <f t="shared" si="3"/>
        <v>0</v>
      </c>
      <c r="AS13" s="15">
        <f t="shared" si="17"/>
        <v>0</v>
      </c>
      <c r="AT13" s="35">
        <v>1</v>
      </c>
      <c r="AU13" s="15">
        <f t="shared" si="4"/>
        <v>-9.615384615384615</v>
      </c>
      <c r="AV13" s="15">
        <f t="shared" si="34"/>
        <v>-101.82161230925328</v>
      </c>
      <c r="AW13" s="41">
        <f t="shared" si="5"/>
        <v>576.92307692307691</v>
      </c>
      <c r="AX13" s="41">
        <f t="shared" si="18"/>
        <v>-572.97545846309947</v>
      </c>
      <c r="AY13" s="15">
        <f t="shared" si="6"/>
        <v>0.19230769230769232</v>
      </c>
      <c r="AZ13" s="19">
        <f t="shared" si="35"/>
        <v>0.22</v>
      </c>
      <c r="BA13" s="19">
        <f t="shared" si="7"/>
        <v>0</v>
      </c>
      <c r="BB13" s="19">
        <f t="shared" si="19"/>
        <v>0</v>
      </c>
    </row>
    <row r="14" spans="1:58" ht="18.75" thickBot="1" x14ac:dyDescent="0.4">
      <c r="A14" s="63">
        <f t="shared" si="20"/>
        <v>45380</v>
      </c>
      <c r="B14" s="61"/>
      <c r="C14" s="53">
        <f t="shared" si="21"/>
        <v>0</v>
      </c>
      <c r="D14" s="30"/>
      <c r="E14" s="53">
        <f t="shared" si="22"/>
        <v>0</v>
      </c>
      <c r="F14" s="30"/>
      <c r="G14" s="53">
        <f t="shared" si="23"/>
        <v>0</v>
      </c>
      <c r="H14" s="31"/>
      <c r="I14" s="53">
        <f t="shared" si="24"/>
        <v>0</v>
      </c>
      <c r="J14" s="14">
        <f t="shared" si="8"/>
        <v>0</v>
      </c>
      <c r="K14" s="14">
        <f t="shared" si="37"/>
        <v>0</v>
      </c>
      <c r="L14" s="17">
        <f t="shared" si="25"/>
        <v>0</v>
      </c>
      <c r="M14" s="16">
        <f t="shared" si="26"/>
        <v>52</v>
      </c>
      <c r="N14" s="35"/>
      <c r="O14" s="25">
        <f t="shared" si="9"/>
        <v>0</v>
      </c>
      <c r="P14" s="15">
        <f t="shared" si="0"/>
        <v>0</v>
      </c>
      <c r="Q14" s="17">
        <f t="shared" si="36"/>
        <v>0</v>
      </c>
      <c r="R14" s="35">
        <f t="shared" si="27"/>
        <v>0.2</v>
      </c>
      <c r="S14" s="15">
        <f t="shared" si="10"/>
        <v>246.33139190259445</v>
      </c>
      <c r="T14" s="35">
        <f t="shared" si="11"/>
        <v>-0.2</v>
      </c>
      <c r="U14" s="15">
        <f t="shared" si="10"/>
        <v>164.22092793506297</v>
      </c>
      <c r="V14" s="35">
        <f t="shared" si="11"/>
        <v>0.1</v>
      </c>
      <c r="W14" s="35">
        <f t="shared" si="11"/>
        <v>-0.1</v>
      </c>
      <c r="X14" s="25">
        <f t="shared" si="28"/>
        <v>0</v>
      </c>
      <c r="Y14" s="18">
        <f t="shared" si="1"/>
        <v>0</v>
      </c>
      <c r="Z14" s="15">
        <f t="shared" si="2"/>
        <v>0</v>
      </c>
      <c r="AA14" s="15">
        <f t="shared" si="29"/>
        <v>3.9476184599774755</v>
      </c>
      <c r="AB14" s="64">
        <v>1</v>
      </c>
      <c r="AC14" s="14">
        <f t="shared" si="30"/>
        <v>0</v>
      </c>
      <c r="AD14" s="15">
        <f t="shared" si="31"/>
        <v>0</v>
      </c>
      <c r="AE14" s="30"/>
      <c r="AF14" s="20">
        <f t="shared" si="12"/>
        <v>0</v>
      </c>
      <c r="AG14" s="10">
        <v>0.85</v>
      </c>
      <c r="AH14" s="30"/>
      <c r="AI14" s="20">
        <f t="shared" si="13"/>
        <v>0</v>
      </c>
      <c r="AJ14" s="30"/>
      <c r="AK14" s="20">
        <f t="shared" si="14"/>
        <v>0</v>
      </c>
      <c r="AL14" s="15">
        <f t="shared" si="32"/>
        <v>0</v>
      </c>
      <c r="AM14" s="15">
        <f t="shared" si="15"/>
        <v>3.9476184599774755</v>
      </c>
      <c r="AN14" s="15">
        <v>0</v>
      </c>
      <c r="AO14" s="41">
        <f t="shared" si="16"/>
        <v>9.615384615384615</v>
      </c>
      <c r="AP14" s="15">
        <f t="shared" si="33"/>
        <v>115.38461538461537</v>
      </c>
      <c r="AQ14" s="35">
        <v>0</v>
      </c>
      <c r="AR14" s="15">
        <f t="shared" si="3"/>
        <v>0</v>
      </c>
      <c r="AS14" s="15">
        <f t="shared" si="17"/>
        <v>0</v>
      </c>
      <c r="AT14" s="35">
        <v>1</v>
      </c>
      <c r="AU14" s="15">
        <f t="shared" si="4"/>
        <v>-9.615384615384615</v>
      </c>
      <c r="AV14" s="15">
        <f t="shared" si="34"/>
        <v>-111.4369969246379</v>
      </c>
      <c r="AW14" s="41">
        <f t="shared" si="5"/>
        <v>576.92307692307691</v>
      </c>
      <c r="AX14" s="41">
        <f t="shared" si="18"/>
        <v>-572.97545846309947</v>
      </c>
      <c r="AY14" s="15">
        <f t="shared" si="6"/>
        <v>0.19230769230769232</v>
      </c>
      <c r="AZ14" s="19">
        <f t="shared" si="35"/>
        <v>0.22</v>
      </c>
      <c r="BA14" s="19">
        <f t="shared" si="7"/>
        <v>0</v>
      </c>
      <c r="BB14" s="19">
        <f t="shared" si="19"/>
        <v>0</v>
      </c>
    </row>
    <row r="15" spans="1:58" ht="18.75" thickBot="1" x14ac:dyDescent="0.4">
      <c r="A15" s="63">
        <f t="shared" si="20"/>
        <v>45387</v>
      </c>
      <c r="B15" s="61"/>
      <c r="C15" s="53">
        <f t="shared" si="21"/>
        <v>0</v>
      </c>
      <c r="D15" s="30"/>
      <c r="E15" s="53">
        <f t="shared" si="22"/>
        <v>0</v>
      </c>
      <c r="F15" s="30"/>
      <c r="G15" s="53">
        <f t="shared" si="23"/>
        <v>0</v>
      </c>
      <c r="H15" s="31"/>
      <c r="I15" s="53">
        <f t="shared" si="24"/>
        <v>0</v>
      </c>
      <c r="J15" s="14">
        <f t="shared" si="8"/>
        <v>0</v>
      </c>
      <c r="K15" s="14">
        <f t="shared" si="37"/>
        <v>0</v>
      </c>
      <c r="L15" s="17">
        <f t="shared" si="25"/>
        <v>0</v>
      </c>
      <c r="M15" s="16">
        <f t="shared" si="26"/>
        <v>52</v>
      </c>
      <c r="N15" s="35"/>
      <c r="O15" s="25">
        <f t="shared" si="9"/>
        <v>0</v>
      </c>
      <c r="P15" s="15">
        <f t="shared" si="0"/>
        <v>0</v>
      </c>
      <c r="Q15" s="17">
        <f t="shared" si="36"/>
        <v>0</v>
      </c>
      <c r="R15" s="35">
        <f t="shared" si="27"/>
        <v>0.2</v>
      </c>
      <c r="S15" s="15">
        <f t="shared" si="10"/>
        <v>246.33139190259445</v>
      </c>
      <c r="T15" s="35">
        <f t="shared" si="11"/>
        <v>-0.2</v>
      </c>
      <c r="U15" s="15">
        <f t="shared" si="10"/>
        <v>164.22092793506297</v>
      </c>
      <c r="V15" s="35">
        <f t="shared" si="11"/>
        <v>0.1</v>
      </c>
      <c r="W15" s="35">
        <f t="shared" si="11"/>
        <v>-0.1</v>
      </c>
      <c r="X15" s="25">
        <f t="shared" si="28"/>
        <v>0</v>
      </c>
      <c r="Y15" s="18">
        <f t="shared" si="1"/>
        <v>0</v>
      </c>
      <c r="Z15" s="15">
        <f t="shared" si="2"/>
        <v>0</v>
      </c>
      <c r="AA15" s="15">
        <f t="shared" si="29"/>
        <v>3.9476184599774755</v>
      </c>
      <c r="AB15" s="64">
        <v>1</v>
      </c>
      <c r="AC15" s="14">
        <f t="shared" si="30"/>
        <v>0</v>
      </c>
      <c r="AD15" s="15">
        <f t="shared" si="31"/>
        <v>0</v>
      </c>
      <c r="AE15" s="30"/>
      <c r="AF15" s="20">
        <f t="shared" si="12"/>
        <v>0</v>
      </c>
      <c r="AG15" s="10">
        <v>0.85</v>
      </c>
      <c r="AH15" s="30"/>
      <c r="AI15" s="20">
        <f t="shared" si="13"/>
        <v>0</v>
      </c>
      <c r="AJ15" s="30"/>
      <c r="AK15" s="20">
        <f t="shared" si="14"/>
        <v>0</v>
      </c>
      <c r="AL15" s="15">
        <f t="shared" si="32"/>
        <v>0</v>
      </c>
      <c r="AM15" s="15">
        <f t="shared" si="15"/>
        <v>3.9476184599774755</v>
      </c>
      <c r="AN15" s="15">
        <v>0</v>
      </c>
      <c r="AO15" s="41">
        <f t="shared" si="16"/>
        <v>9.615384615384615</v>
      </c>
      <c r="AP15" s="15">
        <f t="shared" si="33"/>
        <v>124.99999999999999</v>
      </c>
      <c r="AQ15" s="35">
        <v>0</v>
      </c>
      <c r="AR15" s="15">
        <f t="shared" si="3"/>
        <v>0</v>
      </c>
      <c r="AS15" s="15">
        <f t="shared" si="17"/>
        <v>0</v>
      </c>
      <c r="AT15" s="35">
        <v>1</v>
      </c>
      <c r="AU15" s="15">
        <f t="shared" si="4"/>
        <v>-9.615384615384615</v>
      </c>
      <c r="AV15" s="15">
        <f t="shared" si="34"/>
        <v>-121.05238154002251</v>
      </c>
      <c r="AW15" s="41">
        <f t="shared" si="5"/>
        <v>576.92307692307691</v>
      </c>
      <c r="AX15" s="41">
        <f t="shared" si="18"/>
        <v>-572.97545846309947</v>
      </c>
      <c r="AY15" s="15">
        <f t="shared" si="6"/>
        <v>0.19230769230769232</v>
      </c>
      <c r="AZ15" s="19">
        <f t="shared" si="35"/>
        <v>0.22</v>
      </c>
      <c r="BA15" s="19">
        <f t="shared" si="7"/>
        <v>0</v>
      </c>
      <c r="BB15" s="19">
        <f t="shared" si="19"/>
        <v>0</v>
      </c>
    </row>
    <row r="16" spans="1:58" ht="18.75" thickBot="1" x14ac:dyDescent="0.4">
      <c r="A16" s="63">
        <f t="shared" si="20"/>
        <v>45394</v>
      </c>
      <c r="B16" s="61"/>
      <c r="C16" s="53">
        <f t="shared" si="21"/>
        <v>0</v>
      </c>
      <c r="D16" s="30"/>
      <c r="E16" s="53">
        <f t="shared" si="22"/>
        <v>0</v>
      </c>
      <c r="F16" s="30"/>
      <c r="G16" s="53">
        <f t="shared" si="23"/>
        <v>0</v>
      </c>
      <c r="H16" s="31"/>
      <c r="I16" s="53">
        <f t="shared" si="24"/>
        <v>0</v>
      </c>
      <c r="J16" s="14">
        <f t="shared" si="8"/>
        <v>0</v>
      </c>
      <c r="K16" s="14">
        <f t="shared" si="37"/>
        <v>0</v>
      </c>
      <c r="L16" s="17">
        <f t="shared" si="25"/>
        <v>0</v>
      </c>
      <c r="M16" s="16">
        <f t="shared" si="26"/>
        <v>52</v>
      </c>
      <c r="N16" s="35"/>
      <c r="O16" s="25">
        <f t="shared" si="9"/>
        <v>0</v>
      </c>
      <c r="P16" s="15">
        <f t="shared" si="0"/>
        <v>0</v>
      </c>
      <c r="Q16" s="17">
        <f t="shared" si="36"/>
        <v>0</v>
      </c>
      <c r="R16" s="35">
        <f t="shared" si="27"/>
        <v>0.2</v>
      </c>
      <c r="S16" s="15">
        <f t="shared" si="10"/>
        <v>246.33139190259445</v>
      </c>
      <c r="T16" s="35">
        <f t="shared" si="11"/>
        <v>-0.2</v>
      </c>
      <c r="U16" s="15">
        <f t="shared" si="10"/>
        <v>164.22092793506297</v>
      </c>
      <c r="V16" s="35">
        <f t="shared" si="11"/>
        <v>0.1</v>
      </c>
      <c r="W16" s="35">
        <f t="shared" si="11"/>
        <v>-0.1</v>
      </c>
      <c r="X16" s="25">
        <f t="shared" si="28"/>
        <v>0</v>
      </c>
      <c r="Y16" s="18">
        <f t="shared" si="1"/>
        <v>0</v>
      </c>
      <c r="Z16" s="15">
        <f t="shared" si="2"/>
        <v>0</v>
      </c>
      <c r="AA16" s="15">
        <f t="shared" si="29"/>
        <v>3.9476184599774755</v>
      </c>
      <c r="AB16" s="64">
        <v>1</v>
      </c>
      <c r="AC16" s="14">
        <f t="shared" si="30"/>
        <v>0</v>
      </c>
      <c r="AD16" s="15">
        <f t="shared" si="31"/>
        <v>0</v>
      </c>
      <c r="AE16" s="30"/>
      <c r="AF16" s="20">
        <f t="shared" si="12"/>
        <v>0</v>
      </c>
      <c r="AG16" s="10">
        <v>0.85</v>
      </c>
      <c r="AH16" s="30"/>
      <c r="AI16" s="20">
        <f t="shared" si="13"/>
        <v>0</v>
      </c>
      <c r="AJ16" s="30"/>
      <c r="AK16" s="20">
        <f t="shared" si="14"/>
        <v>0</v>
      </c>
      <c r="AL16" s="15">
        <f t="shared" si="32"/>
        <v>0</v>
      </c>
      <c r="AM16" s="15">
        <f t="shared" si="15"/>
        <v>3.9476184599774755</v>
      </c>
      <c r="AN16" s="15">
        <v>0</v>
      </c>
      <c r="AO16" s="41">
        <f t="shared" si="16"/>
        <v>9.615384615384615</v>
      </c>
      <c r="AP16" s="15">
        <f t="shared" si="33"/>
        <v>134.61538461538461</v>
      </c>
      <c r="AQ16" s="35">
        <v>0</v>
      </c>
      <c r="AR16" s="15">
        <f t="shared" si="3"/>
        <v>0</v>
      </c>
      <c r="AS16" s="15">
        <f t="shared" si="17"/>
        <v>0</v>
      </c>
      <c r="AT16" s="35">
        <v>1</v>
      </c>
      <c r="AU16" s="15">
        <f t="shared" si="4"/>
        <v>-9.615384615384615</v>
      </c>
      <c r="AV16" s="15">
        <f t="shared" si="34"/>
        <v>-130.66776615540712</v>
      </c>
      <c r="AW16" s="41">
        <f t="shared" si="5"/>
        <v>576.92307692307691</v>
      </c>
      <c r="AX16" s="41">
        <f t="shared" si="18"/>
        <v>-572.97545846309947</v>
      </c>
      <c r="AY16" s="15">
        <f t="shared" si="6"/>
        <v>0.19230769230769232</v>
      </c>
      <c r="AZ16" s="19">
        <f t="shared" si="35"/>
        <v>0.22</v>
      </c>
      <c r="BA16" s="19">
        <f t="shared" si="7"/>
        <v>0</v>
      </c>
      <c r="BB16" s="19">
        <f t="shared" si="19"/>
        <v>0</v>
      </c>
    </row>
    <row r="17" spans="1:54" s="21" customFormat="1" ht="18.75" thickBot="1" x14ac:dyDescent="0.4">
      <c r="A17" s="63">
        <f t="shared" si="20"/>
        <v>45401</v>
      </c>
      <c r="B17" s="61"/>
      <c r="C17" s="53">
        <f t="shared" si="21"/>
        <v>0</v>
      </c>
      <c r="D17" s="30"/>
      <c r="E17" s="53">
        <f t="shared" si="22"/>
        <v>0</v>
      </c>
      <c r="F17" s="30"/>
      <c r="G17" s="53">
        <f t="shared" si="23"/>
        <v>0</v>
      </c>
      <c r="H17" s="31"/>
      <c r="I17" s="53">
        <f t="shared" si="24"/>
        <v>0</v>
      </c>
      <c r="J17" s="14">
        <f t="shared" si="8"/>
        <v>0</v>
      </c>
      <c r="K17" s="14">
        <f t="shared" si="37"/>
        <v>0</v>
      </c>
      <c r="L17" s="17">
        <f t="shared" si="25"/>
        <v>0</v>
      </c>
      <c r="M17" s="16">
        <f t="shared" si="26"/>
        <v>52</v>
      </c>
      <c r="N17" s="35"/>
      <c r="O17" s="25">
        <f t="shared" si="9"/>
        <v>0</v>
      </c>
      <c r="P17" s="15">
        <f t="shared" si="0"/>
        <v>0</v>
      </c>
      <c r="Q17" s="17">
        <f t="shared" si="36"/>
        <v>0</v>
      </c>
      <c r="R17" s="35">
        <f t="shared" si="27"/>
        <v>0.2</v>
      </c>
      <c r="S17" s="15">
        <f t="shared" si="10"/>
        <v>246.33139190259445</v>
      </c>
      <c r="T17" s="35">
        <f t="shared" si="11"/>
        <v>-0.2</v>
      </c>
      <c r="U17" s="15">
        <f t="shared" si="10"/>
        <v>164.22092793506297</v>
      </c>
      <c r="V17" s="35">
        <f t="shared" si="11"/>
        <v>0.1</v>
      </c>
      <c r="W17" s="35">
        <f t="shared" si="11"/>
        <v>-0.1</v>
      </c>
      <c r="X17" s="25">
        <f t="shared" si="28"/>
        <v>0</v>
      </c>
      <c r="Y17" s="18">
        <f t="shared" si="1"/>
        <v>0</v>
      </c>
      <c r="Z17" s="15">
        <f t="shared" si="2"/>
        <v>0</v>
      </c>
      <c r="AA17" s="15">
        <f t="shared" si="29"/>
        <v>3.9476184599774755</v>
      </c>
      <c r="AB17" s="64">
        <v>1</v>
      </c>
      <c r="AC17" s="14">
        <f t="shared" si="30"/>
        <v>0</v>
      </c>
      <c r="AD17" s="15">
        <f t="shared" si="31"/>
        <v>0</v>
      </c>
      <c r="AE17" s="30"/>
      <c r="AF17" s="20">
        <f t="shared" si="12"/>
        <v>0</v>
      </c>
      <c r="AG17" s="10">
        <v>0.85</v>
      </c>
      <c r="AH17" s="30"/>
      <c r="AI17" s="20">
        <f t="shared" si="13"/>
        <v>0</v>
      </c>
      <c r="AJ17" s="30"/>
      <c r="AK17" s="20">
        <f t="shared" si="14"/>
        <v>0</v>
      </c>
      <c r="AL17" s="15">
        <f t="shared" si="32"/>
        <v>0</v>
      </c>
      <c r="AM17" s="15">
        <f t="shared" si="15"/>
        <v>3.9476184599774755</v>
      </c>
      <c r="AN17" s="15">
        <v>0</v>
      </c>
      <c r="AO17" s="41">
        <f t="shared" si="16"/>
        <v>9.615384615384615</v>
      </c>
      <c r="AP17" s="15">
        <f t="shared" si="33"/>
        <v>144.23076923076923</v>
      </c>
      <c r="AQ17" s="35">
        <v>0</v>
      </c>
      <c r="AR17" s="15">
        <f t="shared" si="3"/>
        <v>0</v>
      </c>
      <c r="AS17" s="15">
        <f t="shared" si="17"/>
        <v>0</v>
      </c>
      <c r="AT17" s="35">
        <v>1</v>
      </c>
      <c r="AU17" s="15">
        <f t="shared" si="4"/>
        <v>-9.615384615384615</v>
      </c>
      <c r="AV17" s="15">
        <f t="shared" si="34"/>
        <v>-140.28315077079174</v>
      </c>
      <c r="AW17" s="41">
        <f t="shared" si="5"/>
        <v>576.92307692307691</v>
      </c>
      <c r="AX17" s="41">
        <f t="shared" si="18"/>
        <v>-572.97545846309947</v>
      </c>
      <c r="AY17" s="15">
        <f t="shared" si="6"/>
        <v>0.19230769230769232</v>
      </c>
      <c r="AZ17" s="19">
        <f t="shared" si="35"/>
        <v>0.22</v>
      </c>
      <c r="BA17" s="19">
        <f t="shared" si="7"/>
        <v>0</v>
      </c>
      <c r="BB17" s="19">
        <f t="shared" si="19"/>
        <v>0</v>
      </c>
    </row>
    <row r="18" spans="1:54" s="21" customFormat="1" ht="18.75" thickBot="1" x14ac:dyDescent="0.4">
      <c r="A18" s="63">
        <f t="shared" si="20"/>
        <v>45408</v>
      </c>
      <c r="B18" s="61"/>
      <c r="C18" s="53">
        <f t="shared" si="21"/>
        <v>0</v>
      </c>
      <c r="D18" s="30"/>
      <c r="E18" s="53">
        <f t="shared" si="22"/>
        <v>0</v>
      </c>
      <c r="F18" s="30"/>
      <c r="G18" s="53">
        <f t="shared" si="23"/>
        <v>0</v>
      </c>
      <c r="H18" s="31"/>
      <c r="I18" s="53">
        <f t="shared" si="24"/>
        <v>0</v>
      </c>
      <c r="J18" s="14">
        <f t="shared" si="8"/>
        <v>0</v>
      </c>
      <c r="K18" s="14">
        <f t="shared" si="37"/>
        <v>0</v>
      </c>
      <c r="L18" s="17">
        <f t="shared" si="25"/>
        <v>0</v>
      </c>
      <c r="M18" s="16">
        <f t="shared" si="26"/>
        <v>52</v>
      </c>
      <c r="N18" s="35"/>
      <c r="O18" s="25">
        <f t="shared" si="9"/>
        <v>0</v>
      </c>
      <c r="P18" s="15">
        <f t="shared" si="0"/>
        <v>0</v>
      </c>
      <c r="Q18" s="17">
        <f t="shared" si="36"/>
        <v>0</v>
      </c>
      <c r="R18" s="35">
        <f t="shared" si="27"/>
        <v>0.2</v>
      </c>
      <c r="S18" s="15">
        <f t="shared" si="10"/>
        <v>246.33139190259445</v>
      </c>
      <c r="T18" s="35">
        <f t="shared" si="11"/>
        <v>-0.2</v>
      </c>
      <c r="U18" s="15">
        <f t="shared" si="10"/>
        <v>164.22092793506297</v>
      </c>
      <c r="V18" s="35">
        <f t="shared" si="11"/>
        <v>0.1</v>
      </c>
      <c r="W18" s="35">
        <f t="shared" si="11"/>
        <v>-0.1</v>
      </c>
      <c r="X18" s="25">
        <f t="shared" si="28"/>
        <v>0</v>
      </c>
      <c r="Y18" s="18">
        <f t="shared" si="1"/>
        <v>0</v>
      </c>
      <c r="Z18" s="15">
        <f t="shared" si="2"/>
        <v>0</v>
      </c>
      <c r="AA18" s="15">
        <f t="shared" si="29"/>
        <v>3.9476184599774755</v>
      </c>
      <c r="AB18" s="64">
        <v>1</v>
      </c>
      <c r="AC18" s="14">
        <f t="shared" si="30"/>
        <v>0</v>
      </c>
      <c r="AD18" s="15">
        <f t="shared" si="31"/>
        <v>0</v>
      </c>
      <c r="AE18" s="30"/>
      <c r="AF18" s="20">
        <f t="shared" si="12"/>
        <v>0</v>
      </c>
      <c r="AG18" s="10">
        <v>0.85</v>
      </c>
      <c r="AH18" s="30"/>
      <c r="AI18" s="20">
        <f t="shared" si="13"/>
        <v>0</v>
      </c>
      <c r="AJ18" s="30"/>
      <c r="AK18" s="20">
        <f t="shared" si="14"/>
        <v>0</v>
      </c>
      <c r="AL18" s="15">
        <f t="shared" si="32"/>
        <v>0</v>
      </c>
      <c r="AM18" s="15">
        <f t="shared" si="15"/>
        <v>3.9476184599774755</v>
      </c>
      <c r="AN18" s="15">
        <v>0</v>
      </c>
      <c r="AO18" s="41">
        <f t="shared" si="16"/>
        <v>9.615384615384615</v>
      </c>
      <c r="AP18" s="15">
        <f t="shared" si="33"/>
        <v>153.84615384615384</v>
      </c>
      <c r="AQ18" s="35">
        <v>0</v>
      </c>
      <c r="AR18" s="15">
        <f t="shared" si="3"/>
        <v>0</v>
      </c>
      <c r="AS18" s="15">
        <f t="shared" si="17"/>
        <v>0</v>
      </c>
      <c r="AT18" s="35">
        <v>1</v>
      </c>
      <c r="AU18" s="15">
        <f t="shared" si="4"/>
        <v>-9.615384615384615</v>
      </c>
      <c r="AV18" s="15">
        <f t="shared" si="34"/>
        <v>-149.89853538617635</v>
      </c>
      <c r="AW18" s="41">
        <f t="shared" si="5"/>
        <v>576.92307692307691</v>
      </c>
      <c r="AX18" s="41">
        <f t="shared" si="18"/>
        <v>-572.97545846309947</v>
      </c>
      <c r="AY18" s="15">
        <f t="shared" si="6"/>
        <v>0.19230769230769232</v>
      </c>
      <c r="AZ18" s="19">
        <f t="shared" si="35"/>
        <v>0.22</v>
      </c>
      <c r="BA18" s="19">
        <f t="shared" si="7"/>
        <v>0</v>
      </c>
      <c r="BB18" s="19">
        <f t="shared" si="19"/>
        <v>0</v>
      </c>
    </row>
    <row r="19" spans="1:54" s="21" customFormat="1" ht="18.75" thickBot="1" x14ac:dyDescent="0.4">
      <c r="A19" s="63">
        <f t="shared" si="20"/>
        <v>45415</v>
      </c>
      <c r="B19" s="61"/>
      <c r="C19" s="53">
        <f t="shared" si="21"/>
        <v>0</v>
      </c>
      <c r="D19" s="30"/>
      <c r="E19" s="53">
        <f t="shared" si="22"/>
        <v>0</v>
      </c>
      <c r="F19" s="30"/>
      <c r="G19" s="53">
        <f t="shared" si="23"/>
        <v>0</v>
      </c>
      <c r="H19" s="31"/>
      <c r="I19" s="53">
        <f t="shared" si="24"/>
        <v>0</v>
      </c>
      <c r="J19" s="14">
        <f t="shared" si="8"/>
        <v>0</v>
      </c>
      <c r="K19" s="14">
        <f t="shared" si="37"/>
        <v>0</v>
      </c>
      <c r="L19" s="17">
        <f t="shared" si="25"/>
        <v>0</v>
      </c>
      <c r="M19" s="16">
        <f t="shared" si="26"/>
        <v>52</v>
      </c>
      <c r="N19" s="35"/>
      <c r="O19" s="25">
        <f t="shared" si="9"/>
        <v>0</v>
      </c>
      <c r="P19" s="15">
        <f t="shared" si="0"/>
        <v>0</v>
      </c>
      <c r="Q19" s="17">
        <f t="shared" si="36"/>
        <v>0</v>
      </c>
      <c r="R19" s="35">
        <f t="shared" si="27"/>
        <v>0.2</v>
      </c>
      <c r="S19" s="15">
        <f t="shared" si="10"/>
        <v>246.33139190259445</v>
      </c>
      <c r="T19" s="35">
        <f t="shared" ref="T19:W26" si="38">T18</f>
        <v>-0.2</v>
      </c>
      <c r="U19" s="15">
        <f t="shared" si="10"/>
        <v>164.22092793506297</v>
      </c>
      <c r="V19" s="35">
        <f t="shared" si="38"/>
        <v>0.1</v>
      </c>
      <c r="W19" s="35">
        <f t="shared" si="38"/>
        <v>-0.1</v>
      </c>
      <c r="X19" s="25">
        <f t="shared" si="28"/>
        <v>0</v>
      </c>
      <c r="Y19" s="18">
        <f t="shared" si="1"/>
        <v>0</v>
      </c>
      <c r="Z19" s="15">
        <f t="shared" si="2"/>
        <v>0</v>
      </c>
      <c r="AA19" s="15">
        <f t="shared" si="29"/>
        <v>3.9476184599774755</v>
      </c>
      <c r="AB19" s="64">
        <v>1</v>
      </c>
      <c r="AC19" s="14">
        <f t="shared" si="30"/>
        <v>0</v>
      </c>
      <c r="AD19" s="15">
        <f t="shared" si="31"/>
        <v>0</v>
      </c>
      <c r="AE19" s="30"/>
      <c r="AF19" s="20">
        <f t="shared" si="12"/>
        <v>0</v>
      </c>
      <c r="AG19" s="10">
        <v>0.85</v>
      </c>
      <c r="AH19" s="30"/>
      <c r="AI19" s="20">
        <f t="shared" si="13"/>
        <v>0</v>
      </c>
      <c r="AJ19" s="30"/>
      <c r="AK19" s="20">
        <f t="shared" si="14"/>
        <v>0</v>
      </c>
      <c r="AL19" s="15">
        <f t="shared" si="32"/>
        <v>0</v>
      </c>
      <c r="AM19" s="15">
        <f t="shared" si="15"/>
        <v>3.9476184599774755</v>
      </c>
      <c r="AN19" s="15">
        <v>0</v>
      </c>
      <c r="AO19" s="41">
        <f t="shared" si="16"/>
        <v>9.615384615384615</v>
      </c>
      <c r="AP19" s="15">
        <f t="shared" si="33"/>
        <v>163.46153846153845</v>
      </c>
      <c r="AQ19" s="35">
        <v>0</v>
      </c>
      <c r="AR19" s="15">
        <f t="shared" si="3"/>
        <v>0</v>
      </c>
      <c r="AS19" s="15">
        <f t="shared" si="17"/>
        <v>0</v>
      </c>
      <c r="AT19" s="35">
        <v>1</v>
      </c>
      <c r="AU19" s="15">
        <f t="shared" si="4"/>
        <v>-9.615384615384615</v>
      </c>
      <c r="AV19" s="15">
        <f t="shared" si="34"/>
        <v>-159.51392000156096</v>
      </c>
      <c r="AW19" s="41">
        <f t="shared" si="5"/>
        <v>576.92307692307691</v>
      </c>
      <c r="AX19" s="41">
        <f t="shared" si="18"/>
        <v>-572.97545846309947</v>
      </c>
      <c r="AY19" s="15">
        <f t="shared" si="6"/>
        <v>0.19230769230769232</v>
      </c>
      <c r="AZ19" s="19">
        <f t="shared" si="35"/>
        <v>0.22</v>
      </c>
      <c r="BA19" s="19">
        <f t="shared" si="7"/>
        <v>0</v>
      </c>
      <c r="BB19" s="19">
        <f t="shared" si="19"/>
        <v>0</v>
      </c>
    </row>
    <row r="20" spans="1:54" s="21" customFormat="1" ht="18.75" thickBot="1" x14ac:dyDescent="0.4">
      <c r="A20" s="63">
        <f t="shared" si="20"/>
        <v>45422</v>
      </c>
      <c r="B20" s="61"/>
      <c r="C20" s="53">
        <f t="shared" si="21"/>
        <v>0</v>
      </c>
      <c r="D20" s="30"/>
      <c r="E20" s="53">
        <f t="shared" si="22"/>
        <v>0</v>
      </c>
      <c r="F20" s="30"/>
      <c r="G20" s="53">
        <f t="shared" si="23"/>
        <v>0</v>
      </c>
      <c r="H20" s="31"/>
      <c r="I20" s="53">
        <f t="shared" si="24"/>
        <v>0</v>
      </c>
      <c r="J20" s="14">
        <f t="shared" si="8"/>
        <v>0</v>
      </c>
      <c r="K20" s="14">
        <f t="shared" si="37"/>
        <v>0</v>
      </c>
      <c r="L20" s="17">
        <f t="shared" si="25"/>
        <v>0</v>
      </c>
      <c r="M20" s="16">
        <f t="shared" si="26"/>
        <v>52</v>
      </c>
      <c r="N20" s="35"/>
      <c r="O20" s="25">
        <f t="shared" si="9"/>
        <v>0</v>
      </c>
      <c r="P20" s="15">
        <f t="shared" si="0"/>
        <v>0</v>
      </c>
      <c r="Q20" s="17">
        <f t="shared" si="36"/>
        <v>0</v>
      </c>
      <c r="R20" s="35">
        <f t="shared" si="27"/>
        <v>0.2</v>
      </c>
      <c r="S20" s="15">
        <f t="shared" si="10"/>
        <v>246.33139190259445</v>
      </c>
      <c r="T20" s="35">
        <f t="shared" si="38"/>
        <v>-0.2</v>
      </c>
      <c r="U20" s="15">
        <f t="shared" si="10"/>
        <v>164.22092793506297</v>
      </c>
      <c r="V20" s="35">
        <f t="shared" si="38"/>
        <v>0.1</v>
      </c>
      <c r="W20" s="35">
        <f t="shared" si="38"/>
        <v>-0.1</v>
      </c>
      <c r="X20" s="25">
        <f t="shared" si="28"/>
        <v>0</v>
      </c>
      <c r="Y20" s="18">
        <f t="shared" si="1"/>
        <v>0</v>
      </c>
      <c r="Z20" s="15">
        <f t="shared" si="2"/>
        <v>0</v>
      </c>
      <c r="AA20" s="15">
        <f t="shared" si="29"/>
        <v>3.9476184599774755</v>
      </c>
      <c r="AB20" s="64">
        <v>1</v>
      </c>
      <c r="AC20" s="14">
        <f t="shared" si="30"/>
        <v>0</v>
      </c>
      <c r="AD20" s="15">
        <f t="shared" si="31"/>
        <v>0</v>
      </c>
      <c r="AE20" s="30"/>
      <c r="AF20" s="20">
        <f t="shared" si="12"/>
        <v>0</v>
      </c>
      <c r="AG20" s="10">
        <v>0.85</v>
      </c>
      <c r="AH20" s="30"/>
      <c r="AI20" s="20">
        <f t="shared" si="13"/>
        <v>0</v>
      </c>
      <c r="AJ20" s="30"/>
      <c r="AK20" s="20">
        <f t="shared" si="14"/>
        <v>0</v>
      </c>
      <c r="AL20" s="15">
        <f t="shared" si="32"/>
        <v>0</v>
      </c>
      <c r="AM20" s="15">
        <f t="shared" si="15"/>
        <v>3.9476184599774755</v>
      </c>
      <c r="AN20" s="15">
        <v>0</v>
      </c>
      <c r="AO20" s="41">
        <f t="shared" si="16"/>
        <v>9.615384615384615</v>
      </c>
      <c r="AP20" s="15">
        <f t="shared" si="33"/>
        <v>173.07692307692307</v>
      </c>
      <c r="AQ20" s="35">
        <v>0</v>
      </c>
      <c r="AR20" s="15">
        <f t="shared" si="3"/>
        <v>0</v>
      </c>
      <c r="AS20" s="15">
        <f t="shared" si="17"/>
        <v>0</v>
      </c>
      <c r="AT20" s="35">
        <v>1</v>
      </c>
      <c r="AU20" s="15">
        <f t="shared" si="4"/>
        <v>-9.615384615384615</v>
      </c>
      <c r="AV20" s="15">
        <f t="shared" si="34"/>
        <v>-169.12930461694557</v>
      </c>
      <c r="AW20" s="41">
        <f t="shared" si="5"/>
        <v>576.92307692307691</v>
      </c>
      <c r="AX20" s="41">
        <f t="shared" si="18"/>
        <v>-572.97545846309947</v>
      </c>
      <c r="AY20" s="15">
        <f t="shared" si="6"/>
        <v>0.19230769230769232</v>
      </c>
      <c r="AZ20" s="19">
        <f t="shared" si="35"/>
        <v>0.22</v>
      </c>
      <c r="BA20" s="19">
        <f t="shared" si="7"/>
        <v>0</v>
      </c>
      <c r="BB20" s="19">
        <f t="shared" si="19"/>
        <v>0</v>
      </c>
    </row>
    <row r="21" spans="1:54" s="21" customFormat="1" ht="18.75" thickBot="1" x14ac:dyDescent="0.4">
      <c r="A21" s="63">
        <f t="shared" si="20"/>
        <v>45429</v>
      </c>
      <c r="B21" s="61"/>
      <c r="C21" s="53">
        <f t="shared" si="21"/>
        <v>0</v>
      </c>
      <c r="D21" s="30"/>
      <c r="E21" s="53">
        <f t="shared" si="22"/>
        <v>0</v>
      </c>
      <c r="F21" s="30"/>
      <c r="G21" s="53">
        <f t="shared" si="23"/>
        <v>0</v>
      </c>
      <c r="H21" s="31"/>
      <c r="I21" s="53">
        <f t="shared" si="24"/>
        <v>0</v>
      </c>
      <c r="J21" s="14">
        <f t="shared" si="8"/>
        <v>0</v>
      </c>
      <c r="K21" s="14">
        <f t="shared" si="37"/>
        <v>0</v>
      </c>
      <c r="L21" s="17">
        <f t="shared" si="25"/>
        <v>0</v>
      </c>
      <c r="M21" s="16">
        <f t="shared" si="26"/>
        <v>52</v>
      </c>
      <c r="N21" s="35"/>
      <c r="O21" s="25">
        <f t="shared" si="9"/>
        <v>0</v>
      </c>
      <c r="P21" s="15">
        <f t="shared" si="0"/>
        <v>0</v>
      </c>
      <c r="Q21" s="17">
        <f t="shared" si="36"/>
        <v>0</v>
      </c>
      <c r="R21" s="35">
        <f t="shared" si="27"/>
        <v>0.2</v>
      </c>
      <c r="S21" s="15">
        <f t="shared" si="10"/>
        <v>246.33139190259445</v>
      </c>
      <c r="T21" s="35">
        <f t="shared" si="38"/>
        <v>-0.2</v>
      </c>
      <c r="U21" s="15">
        <f t="shared" si="10"/>
        <v>164.22092793506297</v>
      </c>
      <c r="V21" s="35">
        <f t="shared" si="38"/>
        <v>0.1</v>
      </c>
      <c r="W21" s="35">
        <f t="shared" si="38"/>
        <v>-0.1</v>
      </c>
      <c r="X21" s="25">
        <f t="shared" si="28"/>
        <v>0</v>
      </c>
      <c r="Y21" s="18">
        <f t="shared" si="1"/>
        <v>0</v>
      </c>
      <c r="Z21" s="15">
        <f t="shared" si="2"/>
        <v>0</v>
      </c>
      <c r="AA21" s="15">
        <f t="shared" si="29"/>
        <v>3.9476184599774755</v>
      </c>
      <c r="AB21" s="64">
        <v>1</v>
      </c>
      <c r="AC21" s="14">
        <f t="shared" si="30"/>
        <v>0</v>
      </c>
      <c r="AD21" s="15">
        <f t="shared" si="31"/>
        <v>0</v>
      </c>
      <c r="AE21" s="30"/>
      <c r="AF21" s="20">
        <f t="shared" si="12"/>
        <v>0</v>
      </c>
      <c r="AG21" s="10">
        <v>0.85</v>
      </c>
      <c r="AH21" s="30"/>
      <c r="AI21" s="20">
        <f t="shared" si="13"/>
        <v>0</v>
      </c>
      <c r="AJ21" s="30"/>
      <c r="AK21" s="20">
        <f t="shared" si="14"/>
        <v>0</v>
      </c>
      <c r="AL21" s="15">
        <f t="shared" si="32"/>
        <v>0</v>
      </c>
      <c r="AM21" s="15">
        <f t="shared" si="15"/>
        <v>3.9476184599774755</v>
      </c>
      <c r="AN21" s="15">
        <v>0</v>
      </c>
      <c r="AO21" s="41">
        <f t="shared" si="16"/>
        <v>9.615384615384615</v>
      </c>
      <c r="AP21" s="15">
        <f t="shared" si="33"/>
        <v>182.69230769230768</v>
      </c>
      <c r="AQ21" s="35">
        <v>0</v>
      </c>
      <c r="AR21" s="15">
        <f t="shared" si="3"/>
        <v>0</v>
      </c>
      <c r="AS21" s="15">
        <f t="shared" si="17"/>
        <v>0</v>
      </c>
      <c r="AT21" s="35">
        <v>1</v>
      </c>
      <c r="AU21" s="15">
        <f t="shared" si="4"/>
        <v>-9.615384615384615</v>
      </c>
      <c r="AV21" s="15">
        <f t="shared" si="34"/>
        <v>-178.74468923233019</v>
      </c>
      <c r="AW21" s="41">
        <f t="shared" si="5"/>
        <v>576.92307692307691</v>
      </c>
      <c r="AX21" s="41">
        <f t="shared" si="18"/>
        <v>-572.97545846309947</v>
      </c>
      <c r="AY21" s="15">
        <f t="shared" si="6"/>
        <v>0.19230769230769232</v>
      </c>
      <c r="AZ21" s="19">
        <f t="shared" si="35"/>
        <v>0.22</v>
      </c>
      <c r="BA21" s="19">
        <f t="shared" si="7"/>
        <v>0</v>
      </c>
      <c r="BB21" s="19">
        <f t="shared" si="19"/>
        <v>0</v>
      </c>
    </row>
    <row r="22" spans="1:54" s="21" customFormat="1" ht="18.75" thickBot="1" x14ac:dyDescent="0.4">
      <c r="A22" s="63">
        <f t="shared" si="20"/>
        <v>45436</v>
      </c>
      <c r="B22" s="61"/>
      <c r="C22" s="53">
        <f t="shared" si="21"/>
        <v>0</v>
      </c>
      <c r="D22" s="30"/>
      <c r="E22" s="53">
        <f t="shared" si="22"/>
        <v>0</v>
      </c>
      <c r="F22" s="30"/>
      <c r="G22" s="53">
        <f t="shared" si="23"/>
        <v>0</v>
      </c>
      <c r="H22" s="31"/>
      <c r="I22" s="53">
        <f t="shared" si="24"/>
        <v>0</v>
      </c>
      <c r="J22" s="14">
        <f t="shared" si="8"/>
        <v>0</v>
      </c>
      <c r="K22" s="14">
        <f t="shared" si="37"/>
        <v>0</v>
      </c>
      <c r="L22" s="17">
        <f t="shared" si="25"/>
        <v>0</v>
      </c>
      <c r="M22" s="16">
        <f t="shared" si="26"/>
        <v>52</v>
      </c>
      <c r="N22" s="35"/>
      <c r="O22" s="25">
        <f t="shared" si="9"/>
        <v>0</v>
      </c>
      <c r="P22" s="15">
        <f t="shared" si="0"/>
        <v>0</v>
      </c>
      <c r="Q22" s="17">
        <f t="shared" si="36"/>
        <v>0</v>
      </c>
      <c r="R22" s="35">
        <f t="shared" si="27"/>
        <v>0.2</v>
      </c>
      <c r="S22" s="15">
        <f t="shared" si="10"/>
        <v>246.33139190259445</v>
      </c>
      <c r="T22" s="35">
        <f t="shared" si="38"/>
        <v>-0.2</v>
      </c>
      <c r="U22" s="15">
        <f t="shared" si="10"/>
        <v>164.22092793506297</v>
      </c>
      <c r="V22" s="35">
        <f t="shared" si="38"/>
        <v>0.1</v>
      </c>
      <c r="W22" s="35">
        <f t="shared" si="38"/>
        <v>-0.1</v>
      </c>
      <c r="X22" s="25">
        <f t="shared" si="28"/>
        <v>0</v>
      </c>
      <c r="Y22" s="18">
        <f t="shared" si="1"/>
        <v>0</v>
      </c>
      <c r="Z22" s="15">
        <f t="shared" si="2"/>
        <v>0</v>
      </c>
      <c r="AA22" s="15">
        <f t="shared" si="29"/>
        <v>3.9476184599774755</v>
      </c>
      <c r="AB22" s="64">
        <v>1</v>
      </c>
      <c r="AC22" s="14">
        <f t="shared" si="30"/>
        <v>0</v>
      </c>
      <c r="AD22" s="15">
        <f t="shared" si="31"/>
        <v>0</v>
      </c>
      <c r="AE22" s="30"/>
      <c r="AF22" s="20">
        <f t="shared" si="12"/>
        <v>0</v>
      </c>
      <c r="AG22" s="10">
        <v>0.85</v>
      </c>
      <c r="AH22" s="30"/>
      <c r="AI22" s="20">
        <f t="shared" si="13"/>
        <v>0</v>
      </c>
      <c r="AJ22" s="30"/>
      <c r="AK22" s="20">
        <f t="shared" si="14"/>
        <v>0</v>
      </c>
      <c r="AL22" s="15">
        <f t="shared" si="32"/>
        <v>0</v>
      </c>
      <c r="AM22" s="15">
        <f t="shared" si="15"/>
        <v>3.9476184599774755</v>
      </c>
      <c r="AN22" s="15">
        <v>0</v>
      </c>
      <c r="AO22" s="41">
        <f t="shared" si="16"/>
        <v>9.615384615384615</v>
      </c>
      <c r="AP22" s="15">
        <f t="shared" si="33"/>
        <v>192.30769230769229</v>
      </c>
      <c r="AQ22" s="35">
        <v>0</v>
      </c>
      <c r="AR22" s="15">
        <f t="shared" si="3"/>
        <v>0</v>
      </c>
      <c r="AS22" s="15">
        <f t="shared" si="17"/>
        <v>0</v>
      </c>
      <c r="AT22" s="35">
        <v>1</v>
      </c>
      <c r="AU22" s="15">
        <f t="shared" si="4"/>
        <v>-9.615384615384615</v>
      </c>
      <c r="AV22" s="15">
        <f t="shared" si="34"/>
        <v>-188.3600738477148</v>
      </c>
      <c r="AW22" s="41">
        <f t="shared" si="5"/>
        <v>576.92307692307691</v>
      </c>
      <c r="AX22" s="41">
        <f t="shared" si="18"/>
        <v>-572.97545846309947</v>
      </c>
      <c r="AY22" s="15">
        <f t="shared" si="6"/>
        <v>0.19230769230769232</v>
      </c>
      <c r="AZ22" s="19">
        <f t="shared" si="35"/>
        <v>0.22</v>
      </c>
      <c r="BA22" s="19">
        <f t="shared" si="7"/>
        <v>0</v>
      </c>
      <c r="BB22" s="19">
        <f t="shared" si="19"/>
        <v>0</v>
      </c>
    </row>
    <row r="23" spans="1:54" s="21" customFormat="1" ht="18.75" thickBot="1" x14ac:dyDescent="0.4">
      <c r="A23" s="63">
        <f t="shared" si="20"/>
        <v>45443</v>
      </c>
      <c r="B23" s="61"/>
      <c r="C23" s="53">
        <f t="shared" si="21"/>
        <v>0</v>
      </c>
      <c r="D23" s="30"/>
      <c r="E23" s="53">
        <f t="shared" si="22"/>
        <v>0</v>
      </c>
      <c r="F23" s="30"/>
      <c r="G23" s="53">
        <f t="shared" si="23"/>
        <v>0</v>
      </c>
      <c r="H23" s="31"/>
      <c r="I23" s="53">
        <f t="shared" si="24"/>
        <v>0</v>
      </c>
      <c r="J23" s="14">
        <f t="shared" si="8"/>
        <v>0</v>
      </c>
      <c r="K23" s="14">
        <f t="shared" si="37"/>
        <v>0</v>
      </c>
      <c r="L23" s="17">
        <f t="shared" si="25"/>
        <v>0</v>
      </c>
      <c r="M23" s="16">
        <f t="shared" si="26"/>
        <v>52</v>
      </c>
      <c r="N23" s="35"/>
      <c r="O23" s="25">
        <f t="shared" si="9"/>
        <v>0</v>
      </c>
      <c r="P23" s="15">
        <f t="shared" si="0"/>
        <v>0</v>
      </c>
      <c r="Q23" s="17">
        <f t="shared" si="36"/>
        <v>0</v>
      </c>
      <c r="R23" s="35">
        <f t="shared" si="27"/>
        <v>0.2</v>
      </c>
      <c r="S23" s="15">
        <f t="shared" si="10"/>
        <v>246.33139190259445</v>
      </c>
      <c r="T23" s="35">
        <f t="shared" si="38"/>
        <v>-0.2</v>
      </c>
      <c r="U23" s="15">
        <f t="shared" si="10"/>
        <v>164.22092793506297</v>
      </c>
      <c r="V23" s="35">
        <f t="shared" si="38"/>
        <v>0.1</v>
      </c>
      <c r="W23" s="35">
        <f t="shared" si="38"/>
        <v>-0.1</v>
      </c>
      <c r="X23" s="25">
        <f t="shared" si="28"/>
        <v>0</v>
      </c>
      <c r="Y23" s="18">
        <f t="shared" si="1"/>
        <v>0</v>
      </c>
      <c r="Z23" s="15">
        <f t="shared" si="2"/>
        <v>0</v>
      </c>
      <c r="AA23" s="15">
        <f t="shared" si="29"/>
        <v>3.9476184599774755</v>
      </c>
      <c r="AB23" s="64">
        <v>1</v>
      </c>
      <c r="AC23" s="14">
        <f t="shared" si="30"/>
        <v>0</v>
      </c>
      <c r="AD23" s="15">
        <f t="shared" si="31"/>
        <v>0</v>
      </c>
      <c r="AE23" s="30"/>
      <c r="AF23" s="20">
        <f t="shared" si="12"/>
        <v>0</v>
      </c>
      <c r="AG23" s="10">
        <v>0.85</v>
      </c>
      <c r="AH23" s="30"/>
      <c r="AI23" s="20">
        <f t="shared" si="13"/>
        <v>0</v>
      </c>
      <c r="AJ23" s="30"/>
      <c r="AK23" s="20">
        <f t="shared" si="14"/>
        <v>0</v>
      </c>
      <c r="AL23" s="15">
        <f t="shared" si="32"/>
        <v>0</v>
      </c>
      <c r="AM23" s="15">
        <f t="shared" si="15"/>
        <v>3.9476184599774755</v>
      </c>
      <c r="AN23" s="15">
        <v>0</v>
      </c>
      <c r="AO23" s="41">
        <f t="shared" si="16"/>
        <v>9.615384615384615</v>
      </c>
      <c r="AP23" s="15">
        <f t="shared" si="33"/>
        <v>201.92307692307691</v>
      </c>
      <c r="AQ23" s="35">
        <v>0</v>
      </c>
      <c r="AR23" s="15">
        <f t="shared" si="3"/>
        <v>0</v>
      </c>
      <c r="AS23" s="15">
        <f t="shared" si="17"/>
        <v>0</v>
      </c>
      <c r="AT23" s="35">
        <v>1</v>
      </c>
      <c r="AU23" s="15">
        <f t="shared" si="4"/>
        <v>-9.615384615384615</v>
      </c>
      <c r="AV23" s="15">
        <f t="shared" si="34"/>
        <v>-197.97545846309941</v>
      </c>
      <c r="AW23" s="41">
        <f t="shared" si="5"/>
        <v>576.92307692307691</v>
      </c>
      <c r="AX23" s="41">
        <f t="shared" si="18"/>
        <v>-572.97545846309947</v>
      </c>
      <c r="AY23" s="15">
        <f t="shared" si="6"/>
        <v>0.19230769230769232</v>
      </c>
      <c r="AZ23" s="19">
        <f t="shared" si="35"/>
        <v>0.22</v>
      </c>
      <c r="BA23" s="19">
        <f t="shared" si="7"/>
        <v>0</v>
      </c>
      <c r="BB23" s="19">
        <f t="shared" si="19"/>
        <v>0</v>
      </c>
    </row>
    <row r="24" spans="1:54" s="21" customFormat="1" ht="18.75" thickBot="1" x14ac:dyDescent="0.4">
      <c r="A24" s="63">
        <f t="shared" si="20"/>
        <v>45450</v>
      </c>
      <c r="B24" s="61"/>
      <c r="C24" s="53">
        <f t="shared" si="21"/>
        <v>0</v>
      </c>
      <c r="D24" s="30"/>
      <c r="E24" s="53">
        <f t="shared" si="22"/>
        <v>0</v>
      </c>
      <c r="F24" s="30"/>
      <c r="G24" s="53">
        <f t="shared" si="23"/>
        <v>0</v>
      </c>
      <c r="H24" s="30"/>
      <c r="I24" s="53">
        <f t="shared" si="24"/>
        <v>0</v>
      </c>
      <c r="J24" s="14">
        <f t="shared" si="8"/>
        <v>0</v>
      </c>
      <c r="K24" s="14">
        <f t="shared" si="37"/>
        <v>0</v>
      </c>
      <c r="L24" s="17">
        <f t="shared" si="25"/>
        <v>0</v>
      </c>
      <c r="M24" s="16">
        <f t="shared" si="26"/>
        <v>52</v>
      </c>
      <c r="N24" s="35"/>
      <c r="O24" s="25">
        <f t="shared" si="9"/>
        <v>0</v>
      </c>
      <c r="P24" s="15">
        <f t="shared" si="0"/>
        <v>0</v>
      </c>
      <c r="Q24" s="17">
        <f t="shared" si="36"/>
        <v>0</v>
      </c>
      <c r="R24" s="35">
        <f t="shared" si="27"/>
        <v>0.2</v>
      </c>
      <c r="S24" s="15">
        <f t="shared" si="10"/>
        <v>246.33139190259445</v>
      </c>
      <c r="T24" s="35">
        <f t="shared" si="38"/>
        <v>-0.2</v>
      </c>
      <c r="U24" s="15">
        <f t="shared" si="10"/>
        <v>164.22092793506297</v>
      </c>
      <c r="V24" s="35">
        <f t="shared" si="38"/>
        <v>0.1</v>
      </c>
      <c r="W24" s="35">
        <f t="shared" si="38"/>
        <v>-0.1</v>
      </c>
      <c r="X24" s="25">
        <f t="shared" si="28"/>
        <v>0</v>
      </c>
      <c r="Y24" s="18">
        <f t="shared" si="1"/>
        <v>0</v>
      </c>
      <c r="Z24" s="15">
        <f t="shared" si="2"/>
        <v>0</v>
      </c>
      <c r="AA24" s="15">
        <f t="shared" si="29"/>
        <v>3.9476184599774755</v>
      </c>
      <c r="AB24" s="64">
        <v>1</v>
      </c>
      <c r="AC24" s="14">
        <f t="shared" si="30"/>
        <v>0</v>
      </c>
      <c r="AD24" s="15">
        <f t="shared" si="31"/>
        <v>0</v>
      </c>
      <c r="AE24" s="30"/>
      <c r="AF24" s="20">
        <f t="shared" si="12"/>
        <v>0</v>
      </c>
      <c r="AG24" s="10">
        <v>0.85</v>
      </c>
      <c r="AH24" s="30"/>
      <c r="AI24" s="20">
        <f t="shared" si="13"/>
        <v>0</v>
      </c>
      <c r="AJ24" s="30"/>
      <c r="AK24" s="20">
        <f t="shared" si="14"/>
        <v>0</v>
      </c>
      <c r="AL24" s="15">
        <f t="shared" si="32"/>
        <v>0</v>
      </c>
      <c r="AM24" s="15">
        <f t="shared" si="15"/>
        <v>3.9476184599774755</v>
      </c>
      <c r="AN24" s="15">
        <v>0</v>
      </c>
      <c r="AO24" s="41">
        <f t="shared" si="16"/>
        <v>9.615384615384615</v>
      </c>
      <c r="AP24" s="15">
        <f t="shared" si="33"/>
        <v>211.53846153846152</v>
      </c>
      <c r="AQ24" s="35">
        <v>0</v>
      </c>
      <c r="AR24" s="15">
        <f t="shared" si="3"/>
        <v>0</v>
      </c>
      <c r="AS24" s="15">
        <f t="shared" si="17"/>
        <v>0</v>
      </c>
      <c r="AT24" s="35">
        <v>1</v>
      </c>
      <c r="AU24" s="15">
        <f t="shared" si="4"/>
        <v>-9.615384615384615</v>
      </c>
      <c r="AV24" s="15">
        <f t="shared" si="34"/>
        <v>-207.59084307848403</v>
      </c>
      <c r="AW24" s="41">
        <f t="shared" si="5"/>
        <v>576.92307692307691</v>
      </c>
      <c r="AX24" s="41">
        <f t="shared" si="18"/>
        <v>-572.97545846309947</v>
      </c>
      <c r="AY24" s="15">
        <f t="shared" si="6"/>
        <v>0.19230769230769232</v>
      </c>
      <c r="AZ24" s="19">
        <f t="shared" si="35"/>
        <v>0.22</v>
      </c>
      <c r="BA24" s="19">
        <f t="shared" si="7"/>
        <v>0</v>
      </c>
      <c r="BB24" s="19">
        <f t="shared" si="19"/>
        <v>0</v>
      </c>
    </row>
    <row r="25" spans="1:54" s="21" customFormat="1" ht="18.75" thickBot="1" x14ac:dyDescent="0.4">
      <c r="A25" s="63">
        <f t="shared" si="20"/>
        <v>45457</v>
      </c>
      <c r="B25" s="61"/>
      <c r="C25" s="53">
        <f t="shared" si="21"/>
        <v>0</v>
      </c>
      <c r="D25" s="30"/>
      <c r="E25" s="53">
        <f t="shared" si="22"/>
        <v>0</v>
      </c>
      <c r="F25" s="30"/>
      <c r="G25" s="53">
        <f t="shared" si="23"/>
        <v>0</v>
      </c>
      <c r="H25" s="30"/>
      <c r="I25" s="53">
        <f t="shared" si="24"/>
        <v>0</v>
      </c>
      <c r="J25" s="14">
        <f t="shared" si="8"/>
        <v>0</v>
      </c>
      <c r="K25" s="14">
        <f t="shared" si="37"/>
        <v>0</v>
      </c>
      <c r="L25" s="17">
        <f t="shared" si="25"/>
        <v>0</v>
      </c>
      <c r="M25" s="16">
        <f t="shared" si="26"/>
        <v>52</v>
      </c>
      <c r="N25" s="35"/>
      <c r="O25" s="25">
        <f t="shared" si="9"/>
        <v>0</v>
      </c>
      <c r="P25" s="15">
        <f t="shared" si="0"/>
        <v>0</v>
      </c>
      <c r="Q25" s="17">
        <f t="shared" si="36"/>
        <v>0</v>
      </c>
      <c r="R25" s="35">
        <f t="shared" si="27"/>
        <v>0.2</v>
      </c>
      <c r="S25" s="15">
        <f t="shared" si="10"/>
        <v>246.33139190259445</v>
      </c>
      <c r="T25" s="35">
        <f t="shared" si="38"/>
        <v>-0.2</v>
      </c>
      <c r="U25" s="15">
        <f t="shared" si="10"/>
        <v>164.22092793506297</v>
      </c>
      <c r="V25" s="35">
        <f t="shared" si="38"/>
        <v>0.1</v>
      </c>
      <c r="W25" s="35">
        <f t="shared" si="38"/>
        <v>-0.1</v>
      </c>
      <c r="X25" s="25">
        <f t="shared" si="28"/>
        <v>0</v>
      </c>
      <c r="Y25" s="18">
        <f t="shared" si="1"/>
        <v>0</v>
      </c>
      <c r="Z25" s="15">
        <f t="shared" si="2"/>
        <v>0</v>
      </c>
      <c r="AA25" s="15">
        <f t="shared" si="29"/>
        <v>3.9476184599774755</v>
      </c>
      <c r="AB25" s="64">
        <v>1</v>
      </c>
      <c r="AC25" s="14">
        <f t="shared" si="30"/>
        <v>0</v>
      </c>
      <c r="AD25" s="15">
        <f t="shared" si="31"/>
        <v>0</v>
      </c>
      <c r="AE25" s="30"/>
      <c r="AF25" s="20">
        <f t="shared" si="12"/>
        <v>0</v>
      </c>
      <c r="AG25" s="10">
        <v>0.85</v>
      </c>
      <c r="AH25" s="30"/>
      <c r="AI25" s="20">
        <f t="shared" si="13"/>
        <v>0</v>
      </c>
      <c r="AJ25" s="30"/>
      <c r="AK25" s="20">
        <f t="shared" si="14"/>
        <v>0</v>
      </c>
      <c r="AL25" s="15">
        <f t="shared" si="32"/>
        <v>0</v>
      </c>
      <c r="AM25" s="15">
        <f t="shared" si="15"/>
        <v>3.9476184599774755</v>
      </c>
      <c r="AN25" s="15">
        <v>0</v>
      </c>
      <c r="AO25" s="41">
        <f t="shared" si="16"/>
        <v>9.615384615384615</v>
      </c>
      <c r="AP25" s="15">
        <f t="shared" si="33"/>
        <v>221.15384615384613</v>
      </c>
      <c r="AQ25" s="35">
        <v>0</v>
      </c>
      <c r="AR25" s="15">
        <f t="shared" si="3"/>
        <v>0</v>
      </c>
      <c r="AS25" s="15">
        <f t="shared" si="17"/>
        <v>0</v>
      </c>
      <c r="AT25" s="35">
        <v>1</v>
      </c>
      <c r="AU25" s="15">
        <f t="shared" si="4"/>
        <v>-9.615384615384615</v>
      </c>
      <c r="AV25" s="15">
        <f t="shared" si="34"/>
        <v>-217.20622769386864</v>
      </c>
      <c r="AW25" s="41">
        <f t="shared" si="5"/>
        <v>576.92307692307691</v>
      </c>
      <c r="AX25" s="41">
        <f t="shared" si="18"/>
        <v>-572.97545846309947</v>
      </c>
      <c r="AY25" s="15">
        <f t="shared" si="6"/>
        <v>0.19230769230769232</v>
      </c>
      <c r="AZ25" s="19">
        <f t="shared" si="35"/>
        <v>0.22</v>
      </c>
      <c r="BA25" s="19">
        <f t="shared" si="7"/>
        <v>0</v>
      </c>
      <c r="BB25" s="19">
        <f t="shared" si="19"/>
        <v>0</v>
      </c>
    </row>
    <row r="26" spans="1:54" s="21" customFormat="1" ht="18.75" thickBot="1" x14ac:dyDescent="0.4">
      <c r="A26" s="63">
        <f t="shared" si="20"/>
        <v>45464</v>
      </c>
      <c r="B26" s="61"/>
      <c r="C26" s="53">
        <f t="shared" si="21"/>
        <v>0</v>
      </c>
      <c r="D26" s="30"/>
      <c r="E26" s="53">
        <f t="shared" si="22"/>
        <v>0</v>
      </c>
      <c r="F26" s="30"/>
      <c r="G26" s="53">
        <f t="shared" si="23"/>
        <v>0</v>
      </c>
      <c r="H26" s="30"/>
      <c r="I26" s="53">
        <f t="shared" si="24"/>
        <v>0</v>
      </c>
      <c r="J26" s="14">
        <f t="shared" si="8"/>
        <v>0</v>
      </c>
      <c r="K26" s="14">
        <f t="shared" si="37"/>
        <v>0</v>
      </c>
      <c r="L26" s="17">
        <f t="shared" si="25"/>
        <v>0</v>
      </c>
      <c r="M26" s="16">
        <f t="shared" si="26"/>
        <v>52</v>
      </c>
      <c r="N26" s="35"/>
      <c r="O26" s="25">
        <f t="shared" si="9"/>
        <v>0</v>
      </c>
      <c r="P26" s="15">
        <f t="shared" si="0"/>
        <v>0</v>
      </c>
      <c r="Q26" s="17">
        <f t="shared" si="36"/>
        <v>0</v>
      </c>
      <c r="R26" s="35">
        <f t="shared" si="27"/>
        <v>0.2</v>
      </c>
      <c r="S26" s="15">
        <f t="shared" si="10"/>
        <v>246.33139190259445</v>
      </c>
      <c r="T26" s="35">
        <f t="shared" si="38"/>
        <v>-0.2</v>
      </c>
      <c r="U26" s="15">
        <f t="shared" si="10"/>
        <v>164.22092793506297</v>
      </c>
      <c r="V26" s="35">
        <f t="shared" si="38"/>
        <v>0.1</v>
      </c>
      <c r="W26" s="35">
        <f t="shared" si="38"/>
        <v>-0.1</v>
      </c>
      <c r="X26" s="25">
        <f t="shared" si="28"/>
        <v>0</v>
      </c>
      <c r="Y26" s="18">
        <f t="shared" si="1"/>
        <v>0</v>
      </c>
      <c r="Z26" s="15">
        <f t="shared" si="2"/>
        <v>0</v>
      </c>
      <c r="AA26" s="15">
        <f t="shared" si="29"/>
        <v>3.9476184599774755</v>
      </c>
      <c r="AB26" s="64">
        <v>1</v>
      </c>
      <c r="AC26" s="14">
        <f t="shared" si="30"/>
        <v>0</v>
      </c>
      <c r="AD26" s="15">
        <f t="shared" si="31"/>
        <v>0</v>
      </c>
      <c r="AE26" s="30"/>
      <c r="AF26" s="20">
        <f t="shared" si="12"/>
        <v>0</v>
      </c>
      <c r="AG26" s="10">
        <v>0.85</v>
      </c>
      <c r="AH26" s="30"/>
      <c r="AI26" s="20">
        <f t="shared" si="13"/>
        <v>0</v>
      </c>
      <c r="AJ26" s="30"/>
      <c r="AK26" s="20">
        <f t="shared" si="14"/>
        <v>0</v>
      </c>
      <c r="AL26" s="15">
        <f t="shared" si="32"/>
        <v>0</v>
      </c>
      <c r="AM26" s="15">
        <f t="shared" si="15"/>
        <v>3.9476184599774755</v>
      </c>
      <c r="AN26" s="15">
        <v>0</v>
      </c>
      <c r="AO26" s="41">
        <f t="shared" si="16"/>
        <v>9.615384615384615</v>
      </c>
      <c r="AP26" s="15">
        <f t="shared" si="33"/>
        <v>230.76923076923075</v>
      </c>
      <c r="AQ26" s="35">
        <v>0</v>
      </c>
      <c r="AR26" s="15">
        <f t="shared" si="3"/>
        <v>0</v>
      </c>
      <c r="AS26" s="15">
        <f t="shared" si="17"/>
        <v>0</v>
      </c>
      <c r="AT26" s="35">
        <v>1</v>
      </c>
      <c r="AU26" s="15">
        <f t="shared" si="4"/>
        <v>-9.615384615384615</v>
      </c>
      <c r="AV26" s="15">
        <f t="shared" si="34"/>
        <v>-226.82161230925325</v>
      </c>
      <c r="AW26" s="41">
        <f t="shared" si="5"/>
        <v>576.92307692307691</v>
      </c>
      <c r="AX26" s="41">
        <f t="shared" si="18"/>
        <v>-572.97545846309947</v>
      </c>
      <c r="AY26" s="15">
        <f t="shared" si="6"/>
        <v>0.19230769230769232</v>
      </c>
      <c r="AZ26" s="19">
        <f t="shared" si="35"/>
        <v>0.22</v>
      </c>
      <c r="BA26" s="19">
        <f t="shared" si="7"/>
        <v>0</v>
      </c>
      <c r="BB26" s="19">
        <f t="shared" si="19"/>
        <v>0</v>
      </c>
    </row>
    <row r="27" spans="1:54" s="21" customFormat="1" ht="18.75" thickBot="1" x14ac:dyDescent="0.4">
      <c r="A27" s="63">
        <f t="shared" si="20"/>
        <v>45471</v>
      </c>
      <c r="B27" s="61"/>
      <c r="C27" s="53">
        <f t="shared" si="21"/>
        <v>0</v>
      </c>
      <c r="D27" s="30"/>
      <c r="E27" s="53">
        <f t="shared" si="22"/>
        <v>0</v>
      </c>
      <c r="F27" s="30"/>
      <c r="G27" s="53">
        <f t="shared" si="23"/>
        <v>0</v>
      </c>
      <c r="H27" s="30"/>
      <c r="I27" s="53">
        <f t="shared" si="24"/>
        <v>0</v>
      </c>
      <c r="J27" s="14">
        <f t="shared" si="8"/>
        <v>0</v>
      </c>
      <c r="K27" s="14">
        <f t="shared" si="37"/>
        <v>0</v>
      </c>
      <c r="L27" s="17">
        <f>IF(J27=0,0,K27/J25)</f>
        <v>0</v>
      </c>
      <c r="M27" s="16">
        <f>M25</f>
        <v>52</v>
      </c>
      <c r="N27" s="35"/>
      <c r="O27" s="25">
        <f t="shared" si="9"/>
        <v>0</v>
      </c>
      <c r="P27" s="15">
        <f t="shared" si="0"/>
        <v>0</v>
      </c>
      <c r="Q27" s="17">
        <f t="shared" si="36"/>
        <v>0</v>
      </c>
      <c r="R27" s="35">
        <f>R25</f>
        <v>0.2</v>
      </c>
      <c r="S27" s="15">
        <f t="shared" si="10"/>
        <v>246.33139190259445</v>
      </c>
      <c r="T27" s="35">
        <f>T25</f>
        <v>-0.2</v>
      </c>
      <c r="U27" s="15">
        <f t="shared" si="10"/>
        <v>164.22092793506297</v>
      </c>
      <c r="V27" s="35">
        <f>V25</f>
        <v>0.1</v>
      </c>
      <c r="W27" s="35">
        <f>W25</f>
        <v>-0.1</v>
      </c>
      <c r="X27" s="25">
        <f t="shared" si="28"/>
        <v>0</v>
      </c>
      <c r="Y27" s="18">
        <f t="shared" si="1"/>
        <v>0</v>
      </c>
      <c r="Z27" s="15">
        <f t="shared" si="2"/>
        <v>0</v>
      </c>
      <c r="AA27" s="15">
        <f t="shared" si="29"/>
        <v>3.9476184599774755</v>
      </c>
      <c r="AB27" s="64">
        <v>1</v>
      </c>
      <c r="AC27" s="14">
        <f>AC25</f>
        <v>0</v>
      </c>
      <c r="AD27" s="15">
        <f t="shared" si="31"/>
        <v>0</v>
      </c>
      <c r="AE27" s="30"/>
      <c r="AF27" s="20">
        <f>AF25+AE27</f>
        <v>0</v>
      </c>
      <c r="AG27" s="10">
        <v>0.85</v>
      </c>
      <c r="AH27" s="30"/>
      <c r="AI27" s="20">
        <f>AI25+AH27</f>
        <v>0</v>
      </c>
      <c r="AJ27" s="30"/>
      <c r="AK27" s="20">
        <f>AK25+AJ27</f>
        <v>0</v>
      </c>
      <c r="AL27" s="15">
        <f t="shared" si="32"/>
        <v>0</v>
      </c>
      <c r="AM27" s="15">
        <f t="shared" si="15"/>
        <v>3.9476184599774755</v>
      </c>
      <c r="AN27" s="15">
        <v>0</v>
      </c>
      <c r="AO27" s="41">
        <f t="shared" si="16"/>
        <v>9.615384615384615</v>
      </c>
      <c r="AP27" s="15">
        <f t="shared" si="33"/>
        <v>240.38461538461536</v>
      </c>
      <c r="AQ27" s="35">
        <v>0</v>
      </c>
      <c r="AR27" s="15">
        <f t="shared" si="3"/>
        <v>0</v>
      </c>
      <c r="AS27" s="15">
        <f t="shared" si="17"/>
        <v>0</v>
      </c>
      <c r="AT27" s="35">
        <v>1</v>
      </c>
      <c r="AU27" s="15">
        <f t="shared" si="4"/>
        <v>-9.615384615384615</v>
      </c>
      <c r="AV27" s="15">
        <f t="shared" si="34"/>
        <v>-236.43699692463787</v>
      </c>
      <c r="AW27" s="41">
        <f t="shared" si="5"/>
        <v>576.92307692307691</v>
      </c>
      <c r="AX27" s="41">
        <f t="shared" si="18"/>
        <v>-572.97545846309947</v>
      </c>
      <c r="AY27" s="15">
        <f t="shared" si="6"/>
        <v>0.19230769230769232</v>
      </c>
      <c r="AZ27" s="19">
        <f>AZ25</f>
        <v>0.22</v>
      </c>
      <c r="BA27" s="19">
        <f t="shared" si="7"/>
        <v>0</v>
      </c>
      <c r="BB27" s="19">
        <f t="shared" si="19"/>
        <v>0</v>
      </c>
    </row>
    <row r="28" spans="1:54" s="21" customFormat="1" ht="18.75" thickBot="1" x14ac:dyDescent="0.4">
      <c r="A28" s="63">
        <f t="shared" si="20"/>
        <v>45478</v>
      </c>
      <c r="B28" s="61"/>
      <c r="C28" s="53">
        <f t="shared" si="21"/>
        <v>0</v>
      </c>
      <c r="D28" s="30"/>
      <c r="E28" s="53">
        <f t="shared" si="22"/>
        <v>0</v>
      </c>
      <c r="F28" s="30"/>
      <c r="G28" s="53">
        <f t="shared" si="23"/>
        <v>0</v>
      </c>
      <c r="H28" s="30"/>
      <c r="I28" s="53">
        <f t="shared" si="24"/>
        <v>0</v>
      </c>
      <c r="J28" s="14">
        <f t="shared" si="8"/>
        <v>0</v>
      </c>
      <c r="K28" s="14">
        <f t="shared" si="37"/>
        <v>0</v>
      </c>
      <c r="L28" s="17">
        <f>IF(J28=0,0,K28/J26)</f>
        <v>0</v>
      </c>
      <c r="M28" s="16">
        <f>M26</f>
        <v>52</v>
      </c>
      <c r="N28" s="35"/>
      <c r="O28" s="25">
        <f t="shared" si="9"/>
        <v>0</v>
      </c>
      <c r="P28" s="15">
        <f t="shared" si="0"/>
        <v>0</v>
      </c>
      <c r="Q28" s="17">
        <f t="shared" si="36"/>
        <v>0</v>
      </c>
      <c r="R28" s="35">
        <f>R26</f>
        <v>0.2</v>
      </c>
      <c r="S28" s="15">
        <f t="shared" si="10"/>
        <v>246.33139190259445</v>
      </c>
      <c r="T28" s="35">
        <f>T26</f>
        <v>-0.2</v>
      </c>
      <c r="U28" s="15">
        <f t="shared" si="10"/>
        <v>164.22092793506297</v>
      </c>
      <c r="V28" s="35">
        <f>V26</f>
        <v>0.1</v>
      </c>
      <c r="W28" s="35">
        <f>W26</f>
        <v>-0.1</v>
      </c>
      <c r="X28" s="25">
        <f t="shared" si="28"/>
        <v>0</v>
      </c>
      <c r="Y28" s="18">
        <f t="shared" si="1"/>
        <v>0</v>
      </c>
      <c r="Z28" s="15">
        <f t="shared" si="2"/>
        <v>0</v>
      </c>
      <c r="AA28" s="15">
        <f t="shared" si="29"/>
        <v>3.9476184599774755</v>
      </c>
      <c r="AB28" s="64">
        <v>1</v>
      </c>
      <c r="AC28" s="14">
        <f>AC26</f>
        <v>0</v>
      </c>
      <c r="AD28" s="15">
        <f t="shared" si="31"/>
        <v>0</v>
      </c>
      <c r="AE28" s="30"/>
      <c r="AF28" s="20">
        <f>AF26+AE28</f>
        <v>0</v>
      </c>
      <c r="AG28" s="10">
        <v>0.85</v>
      </c>
      <c r="AH28" s="30"/>
      <c r="AI28" s="20">
        <f>AI26+AH28</f>
        <v>0</v>
      </c>
      <c r="AJ28" s="30"/>
      <c r="AK28" s="20">
        <f>AK26+AJ28</f>
        <v>0</v>
      </c>
      <c r="AL28" s="15">
        <f t="shared" si="32"/>
        <v>0</v>
      </c>
      <c r="AM28" s="15">
        <f t="shared" si="15"/>
        <v>3.9476184599774755</v>
      </c>
      <c r="AN28" s="15">
        <v>0</v>
      </c>
      <c r="AO28" s="41">
        <f t="shared" si="16"/>
        <v>9.615384615384615</v>
      </c>
      <c r="AP28" s="15">
        <f t="shared" si="33"/>
        <v>249.99999999999997</v>
      </c>
      <c r="AQ28" s="35">
        <v>0</v>
      </c>
      <c r="AR28" s="15">
        <f t="shared" si="3"/>
        <v>0</v>
      </c>
      <c r="AS28" s="15">
        <f t="shared" si="17"/>
        <v>0</v>
      </c>
      <c r="AT28" s="35">
        <v>1</v>
      </c>
      <c r="AU28" s="15">
        <f t="shared" si="4"/>
        <v>-9.615384615384615</v>
      </c>
      <c r="AV28" s="15">
        <f t="shared" si="34"/>
        <v>-246.05238154002248</v>
      </c>
      <c r="AW28" s="41">
        <f t="shared" si="5"/>
        <v>576.92307692307691</v>
      </c>
      <c r="AX28" s="41">
        <f t="shared" si="18"/>
        <v>-572.97545846309947</v>
      </c>
      <c r="AY28" s="15">
        <f t="shared" si="6"/>
        <v>0.19230769230769232</v>
      </c>
      <c r="AZ28" s="19">
        <f>AZ26</f>
        <v>0.22</v>
      </c>
      <c r="BA28" s="19">
        <f t="shared" si="7"/>
        <v>0</v>
      </c>
      <c r="BB28" s="19">
        <f t="shared" si="19"/>
        <v>0</v>
      </c>
    </row>
    <row r="29" spans="1:54" ht="18.75" thickBot="1" x14ac:dyDescent="0.4">
      <c r="A29" s="63">
        <f t="shared" si="20"/>
        <v>45485</v>
      </c>
      <c r="B29" s="61"/>
      <c r="C29" s="53">
        <f t="shared" si="21"/>
        <v>0</v>
      </c>
      <c r="D29" s="30"/>
      <c r="E29" s="53">
        <f t="shared" si="22"/>
        <v>0</v>
      </c>
      <c r="F29" s="30"/>
      <c r="G29" s="53">
        <f t="shared" si="23"/>
        <v>0</v>
      </c>
      <c r="H29" s="30"/>
      <c r="I29" s="53">
        <f t="shared" si="24"/>
        <v>0</v>
      </c>
      <c r="J29" s="14">
        <f t="shared" si="8"/>
        <v>0</v>
      </c>
      <c r="K29" s="14">
        <f t="shared" si="37"/>
        <v>0</v>
      </c>
      <c r="L29" s="17">
        <f t="shared" ref="L29:L42" si="39">IF(J29=0,0,K29/J28)</f>
        <v>0</v>
      </c>
      <c r="M29" s="16">
        <f t="shared" ref="M29:M42" si="40">M28</f>
        <v>52</v>
      </c>
      <c r="N29" s="35"/>
      <c r="O29" s="25">
        <f t="shared" si="9"/>
        <v>0</v>
      </c>
      <c r="P29" s="15">
        <f t="shared" si="0"/>
        <v>0</v>
      </c>
      <c r="Q29" s="17">
        <f t="shared" si="36"/>
        <v>0</v>
      </c>
      <c r="R29" s="35">
        <f t="shared" ref="R29:R42" si="41">R28</f>
        <v>0.2</v>
      </c>
      <c r="S29" s="15">
        <f t="shared" si="10"/>
        <v>246.33139190259445</v>
      </c>
      <c r="T29" s="35">
        <f t="shared" ref="T29:T42" si="42">T28</f>
        <v>-0.2</v>
      </c>
      <c r="U29" s="15">
        <f t="shared" si="10"/>
        <v>164.22092793506297</v>
      </c>
      <c r="V29" s="35">
        <f t="shared" ref="V29:W42" si="43">V28</f>
        <v>0.1</v>
      </c>
      <c r="W29" s="35">
        <f t="shared" si="43"/>
        <v>-0.1</v>
      </c>
      <c r="X29" s="25">
        <f t="shared" si="28"/>
        <v>0</v>
      </c>
      <c r="Y29" s="18">
        <f t="shared" si="1"/>
        <v>0</v>
      </c>
      <c r="Z29" s="15">
        <f t="shared" si="2"/>
        <v>0</v>
      </c>
      <c r="AA29" s="15">
        <f t="shared" si="29"/>
        <v>3.9476184599774755</v>
      </c>
      <c r="AB29" s="64">
        <v>1</v>
      </c>
      <c r="AC29" s="14">
        <f t="shared" ref="AC29:AC42" si="44">AC28</f>
        <v>0</v>
      </c>
      <c r="AD29" s="15">
        <f t="shared" si="31"/>
        <v>0</v>
      </c>
      <c r="AE29" s="30"/>
      <c r="AF29" s="20">
        <f t="shared" ref="AF29:AF42" si="45">AF28+AE29</f>
        <v>0</v>
      </c>
      <c r="AG29" s="10">
        <v>0.85</v>
      </c>
      <c r="AH29" s="30"/>
      <c r="AI29" s="20">
        <f t="shared" ref="AI29:AI42" si="46">AI28+AH29</f>
        <v>0</v>
      </c>
      <c r="AJ29" s="30"/>
      <c r="AK29" s="20">
        <f t="shared" ref="AK29:AK42" si="47">AK28+AJ29</f>
        <v>0</v>
      </c>
      <c r="AL29" s="15">
        <f t="shared" si="32"/>
        <v>0</v>
      </c>
      <c r="AM29" s="15">
        <f t="shared" si="15"/>
        <v>3.9476184599774755</v>
      </c>
      <c r="AN29" s="15">
        <v>0</v>
      </c>
      <c r="AO29" s="41">
        <f t="shared" si="16"/>
        <v>9.615384615384615</v>
      </c>
      <c r="AP29" s="15">
        <f t="shared" si="33"/>
        <v>259.61538461538458</v>
      </c>
      <c r="AQ29" s="35">
        <v>0</v>
      </c>
      <c r="AR29" s="15">
        <f t="shared" si="3"/>
        <v>0</v>
      </c>
      <c r="AS29" s="15">
        <f t="shared" si="17"/>
        <v>0</v>
      </c>
      <c r="AT29" s="35">
        <v>1</v>
      </c>
      <c r="AU29" s="15">
        <f t="shared" si="4"/>
        <v>-9.615384615384615</v>
      </c>
      <c r="AV29" s="15">
        <f t="shared" si="34"/>
        <v>-255.66776615540709</v>
      </c>
      <c r="AW29" s="41">
        <f t="shared" si="5"/>
        <v>576.92307692307691</v>
      </c>
      <c r="AX29" s="41">
        <f t="shared" si="18"/>
        <v>-572.97545846309947</v>
      </c>
      <c r="AY29" s="15">
        <f t="shared" si="6"/>
        <v>0.19230769230769232</v>
      </c>
      <c r="AZ29" s="19">
        <f t="shared" ref="AZ29:AZ42" si="48">AZ28</f>
        <v>0.22</v>
      </c>
      <c r="BA29" s="19">
        <f t="shared" si="7"/>
        <v>0</v>
      </c>
      <c r="BB29" s="19">
        <f t="shared" si="19"/>
        <v>0</v>
      </c>
    </row>
    <row r="30" spans="1:54" ht="18.75" thickBot="1" x14ac:dyDescent="0.4">
      <c r="A30" s="63">
        <f t="shared" si="20"/>
        <v>45492</v>
      </c>
      <c r="B30" s="61"/>
      <c r="C30" s="53">
        <f t="shared" si="21"/>
        <v>0</v>
      </c>
      <c r="D30" s="30"/>
      <c r="E30" s="53">
        <f t="shared" si="22"/>
        <v>0</v>
      </c>
      <c r="F30" s="30"/>
      <c r="G30" s="53">
        <f t="shared" si="23"/>
        <v>0</v>
      </c>
      <c r="H30" s="30"/>
      <c r="I30" s="53">
        <f t="shared" si="24"/>
        <v>0</v>
      </c>
      <c r="J30" s="14">
        <f t="shared" si="8"/>
        <v>0</v>
      </c>
      <c r="K30" s="14">
        <f t="shared" si="37"/>
        <v>0</v>
      </c>
      <c r="L30" s="17">
        <f t="shared" si="39"/>
        <v>0</v>
      </c>
      <c r="M30" s="16">
        <f t="shared" si="40"/>
        <v>52</v>
      </c>
      <c r="N30" s="35"/>
      <c r="O30" s="25">
        <f t="shared" si="9"/>
        <v>0</v>
      </c>
      <c r="P30" s="15">
        <f t="shared" si="0"/>
        <v>0</v>
      </c>
      <c r="Q30" s="17">
        <f t="shared" si="36"/>
        <v>0</v>
      </c>
      <c r="R30" s="35">
        <f t="shared" si="41"/>
        <v>0.2</v>
      </c>
      <c r="S30" s="15">
        <f t="shared" si="10"/>
        <v>246.33139190259445</v>
      </c>
      <c r="T30" s="35">
        <f t="shared" si="42"/>
        <v>-0.2</v>
      </c>
      <c r="U30" s="15">
        <f t="shared" si="10"/>
        <v>164.22092793506297</v>
      </c>
      <c r="V30" s="35">
        <f t="shared" si="43"/>
        <v>0.1</v>
      </c>
      <c r="W30" s="35">
        <f t="shared" si="43"/>
        <v>-0.1</v>
      </c>
      <c r="X30" s="25">
        <f t="shared" si="28"/>
        <v>0</v>
      </c>
      <c r="Y30" s="18">
        <f t="shared" si="1"/>
        <v>0</v>
      </c>
      <c r="Z30" s="15">
        <f t="shared" si="2"/>
        <v>0</v>
      </c>
      <c r="AA30" s="15">
        <f t="shared" si="29"/>
        <v>3.9476184599774755</v>
      </c>
      <c r="AB30" s="64">
        <v>1</v>
      </c>
      <c r="AC30" s="14">
        <f t="shared" si="44"/>
        <v>0</v>
      </c>
      <c r="AD30" s="15">
        <f t="shared" si="31"/>
        <v>0</v>
      </c>
      <c r="AE30" s="30"/>
      <c r="AF30" s="20">
        <f t="shared" si="45"/>
        <v>0</v>
      </c>
      <c r="AG30" s="10">
        <v>0.85</v>
      </c>
      <c r="AH30" s="30"/>
      <c r="AI30" s="20">
        <f t="shared" si="46"/>
        <v>0</v>
      </c>
      <c r="AJ30" s="30"/>
      <c r="AK30" s="20">
        <f t="shared" si="47"/>
        <v>0</v>
      </c>
      <c r="AL30" s="15">
        <f t="shared" si="32"/>
        <v>0</v>
      </c>
      <c r="AM30" s="15">
        <f t="shared" si="15"/>
        <v>3.9476184599774755</v>
      </c>
      <c r="AN30" s="15">
        <v>0</v>
      </c>
      <c r="AO30" s="41">
        <f t="shared" si="16"/>
        <v>9.615384615384615</v>
      </c>
      <c r="AP30" s="15">
        <f t="shared" si="33"/>
        <v>269.23076923076923</v>
      </c>
      <c r="AQ30" s="35">
        <v>0</v>
      </c>
      <c r="AR30" s="15">
        <f t="shared" si="3"/>
        <v>0</v>
      </c>
      <c r="AS30" s="15">
        <f t="shared" si="17"/>
        <v>0</v>
      </c>
      <c r="AT30" s="35">
        <v>1</v>
      </c>
      <c r="AU30" s="15">
        <f t="shared" si="4"/>
        <v>-9.615384615384615</v>
      </c>
      <c r="AV30" s="15">
        <f t="shared" si="34"/>
        <v>-265.28315077079174</v>
      </c>
      <c r="AW30" s="41">
        <f t="shared" si="5"/>
        <v>576.92307692307691</v>
      </c>
      <c r="AX30" s="41">
        <f t="shared" si="18"/>
        <v>-572.97545846309947</v>
      </c>
      <c r="AY30" s="15">
        <f t="shared" si="6"/>
        <v>0.19230769230769232</v>
      </c>
      <c r="AZ30" s="19">
        <f t="shared" si="48"/>
        <v>0.22</v>
      </c>
      <c r="BA30" s="19">
        <f t="shared" si="7"/>
        <v>0</v>
      </c>
      <c r="BB30" s="19">
        <f t="shared" si="19"/>
        <v>0</v>
      </c>
    </row>
    <row r="31" spans="1:54" ht="18.75" thickBot="1" x14ac:dyDescent="0.4">
      <c r="A31" s="63">
        <f t="shared" si="20"/>
        <v>45499</v>
      </c>
      <c r="B31" s="61"/>
      <c r="C31" s="53">
        <f t="shared" si="21"/>
        <v>0</v>
      </c>
      <c r="D31" s="30"/>
      <c r="E31" s="53">
        <f t="shared" si="22"/>
        <v>0</v>
      </c>
      <c r="F31" s="30"/>
      <c r="G31" s="53">
        <f t="shared" si="23"/>
        <v>0</v>
      </c>
      <c r="H31" s="30"/>
      <c r="I31" s="53">
        <f t="shared" si="24"/>
        <v>0</v>
      </c>
      <c r="J31" s="14">
        <f t="shared" si="8"/>
        <v>0</v>
      </c>
      <c r="K31" s="14">
        <f t="shared" si="37"/>
        <v>0</v>
      </c>
      <c r="L31" s="17">
        <f t="shared" si="39"/>
        <v>0</v>
      </c>
      <c r="M31" s="16">
        <f t="shared" si="40"/>
        <v>52</v>
      </c>
      <c r="N31" s="35"/>
      <c r="O31" s="25">
        <f t="shared" si="9"/>
        <v>0</v>
      </c>
      <c r="P31" s="15">
        <f t="shared" si="0"/>
        <v>0</v>
      </c>
      <c r="Q31" s="17">
        <f t="shared" si="36"/>
        <v>0</v>
      </c>
      <c r="R31" s="35">
        <f t="shared" si="41"/>
        <v>0.2</v>
      </c>
      <c r="S31" s="15">
        <f t="shared" si="10"/>
        <v>246.33139190259445</v>
      </c>
      <c r="T31" s="35">
        <f t="shared" si="42"/>
        <v>-0.2</v>
      </c>
      <c r="U31" s="15">
        <f t="shared" si="10"/>
        <v>164.22092793506297</v>
      </c>
      <c r="V31" s="35">
        <f t="shared" si="43"/>
        <v>0.1</v>
      </c>
      <c r="W31" s="35">
        <f t="shared" si="43"/>
        <v>-0.1</v>
      </c>
      <c r="X31" s="25">
        <f t="shared" si="28"/>
        <v>0</v>
      </c>
      <c r="Y31" s="18">
        <f t="shared" si="1"/>
        <v>0</v>
      </c>
      <c r="Z31" s="15">
        <f t="shared" si="2"/>
        <v>0</v>
      </c>
      <c r="AA31" s="15">
        <f t="shared" si="29"/>
        <v>3.9476184599774755</v>
      </c>
      <c r="AB31" s="64">
        <v>1</v>
      </c>
      <c r="AC31" s="14">
        <f t="shared" si="44"/>
        <v>0</v>
      </c>
      <c r="AD31" s="15">
        <f t="shared" si="31"/>
        <v>0</v>
      </c>
      <c r="AE31" s="30"/>
      <c r="AF31" s="20">
        <f t="shared" si="45"/>
        <v>0</v>
      </c>
      <c r="AG31" s="10">
        <v>0.85</v>
      </c>
      <c r="AH31" s="30"/>
      <c r="AI31" s="20">
        <f t="shared" si="46"/>
        <v>0</v>
      </c>
      <c r="AJ31" s="30"/>
      <c r="AK31" s="20">
        <f t="shared" si="47"/>
        <v>0</v>
      </c>
      <c r="AL31" s="15">
        <f t="shared" si="32"/>
        <v>0</v>
      </c>
      <c r="AM31" s="15">
        <f t="shared" si="15"/>
        <v>3.9476184599774755</v>
      </c>
      <c r="AN31" s="15">
        <v>0</v>
      </c>
      <c r="AO31" s="41">
        <f t="shared" si="16"/>
        <v>9.615384615384615</v>
      </c>
      <c r="AP31" s="15">
        <f t="shared" si="33"/>
        <v>278.84615384615387</v>
      </c>
      <c r="AQ31" s="35">
        <v>0</v>
      </c>
      <c r="AR31" s="15">
        <f t="shared" si="3"/>
        <v>0</v>
      </c>
      <c r="AS31" s="15">
        <f t="shared" si="17"/>
        <v>0</v>
      </c>
      <c r="AT31" s="35">
        <v>1</v>
      </c>
      <c r="AU31" s="15">
        <f t="shared" si="4"/>
        <v>-9.615384615384615</v>
      </c>
      <c r="AV31" s="15">
        <f t="shared" si="34"/>
        <v>-274.89853538617638</v>
      </c>
      <c r="AW31" s="41">
        <f t="shared" si="5"/>
        <v>576.92307692307691</v>
      </c>
      <c r="AX31" s="41">
        <f t="shared" si="18"/>
        <v>-572.97545846309947</v>
      </c>
      <c r="AY31" s="15">
        <f t="shared" si="6"/>
        <v>0.19230769230769232</v>
      </c>
      <c r="AZ31" s="19">
        <f t="shared" si="48"/>
        <v>0.22</v>
      </c>
      <c r="BA31" s="19">
        <f t="shared" si="7"/>
        <v>0</v>
      </c>
      <c r="BB31" s="19">
        <f t="shared" si="19"/>
        <v>0</v>
      </c>
    </row>
    <row r="32" spans="1:54" ht="18.75" thickBot="1" x14ac:dyDescent="0.4">
      <c r="A32" s="63">
        <f t="shared" si="20"/>
        <v>45506</v>
      </c>
      <c r="B32" s="61"/>
      <c r="C32" s="53">
        <f t="shared" si="21"/>
        <v>0</v>
      </c>
      <c r="D32" s="30"/>
      <c r="E32" s="53">
        <f t="shared" si="22"/>
        <v>0</v>
      </c>
      <c r="F32" s="30"/>
      <c r="G32" s="53">
        <f t="shared" si="23"/>
        <v>0</v>
      </c>
      <c r="H32" s="30"/>
      <c r="I32" s="53">
        <f t="shared" si="24"/>
        <v>0</v>
      </c>
      <c r="J32" s="14">
        <f t="shared" si="8"/>
        <v>0</v>
      </c>
      <c r="K32" s="14">
        <f t="shared" si="37"/>
        <v>0</v>
      </c>
      <c r="L32" s="17">
        <f t="shared" si="39"/>
        <v>0</v>
      </c>
      <c r="M32" s="16">
        <f t="shared" si="40"/>
        <v>52</v>
      </c>
      <c r="N32" s="35"/>
      <c r="O32" s="25">
        <f t="shared" si="9"/>
        <v>0</v>
      </c>
      <c r="P32" s="15">
        <f t="shared" si="0"/>
        <v>0</v>
      </c>
      <c r="Q32" s="17">
        <f t="shared" si="36"/>
        <v>0</v>
      </c>
      <c r="R32" s="35">
        <f t="shared" si="41"/>
        <v>0.2</v>
      </c>
      <c r="S32" s="15">
        <f t="shared" si="10"/>
        <v>246.33139190259445</v>
      </c>
      <c r="T32" s="35">
        <f t="shared" si="42"/>
        <v>-0.2</v>
      </c>
      <c r="U32" s="15">
        <f t="shared" si="10"/>
        <v>164.22092793506297</v>
      </c>
      <c r="V32" s="35">
        <f t="shared" si="43"/>
        <v>0.1</v>
      </c>
      <c r="W32" s="35">
        <f t="shared" si="43"/>
        <v>-0.1</v>
      </c>
      <c r="X32" s="25">
        <f t="shared" si="28"/>
        <v>0</v>
      </c>
      <c r="Y32" s="18">
        <f t="shared" si="1"/>
        <v>0</v>
      </c>
      <c r="Z32" s="15">
        <f t="shared" si="2"/>
        <v>0</v>
      </c>
      <c r="AA32" s="15">
        <f t="shared" si="29"/>
        <v>3.9476184599774755</v>
      </c>
      <c r="AB32" s="64">
        <v>1</v>
      </c>
      <c r="AC32" s="14">
        <f t="shared" si="44"/>
        <v>0</v>
      </c>
      <c r="AD32" s="15">
        <f t="shared" si="31"/>
        <v>0</v>
      </c>
      <c r="AE32" s="30"/>
      <c r="AF32" s="20">
        <f t="shared" si="45"/>
        <v>0</v>
      </c>
      <c r="AG32" s="10">
        <v>0.85</v>
      </c>
      <c r="AH32" s="30"/>
      <c r="AI32" s="20">
        <f t="shared" si="46"/>
        <v>0</v>
      </c>
      <c r="AJ32" s="30"/>
      <c r="AK32" s="20">
        <f t="shared" si="47"/>
        <v>0</v>
      </c>
      <c r="AL32" s="15">
        <f t="shared" si="32"/>
        <v>0</v>
      </c>
      <c r="AM32" s="15">
        <f t="shared" si="15"/>
        <v>3.9476184599774755</v>
      </c>
      <c r="AN32" s="15">
        <v>0</v>
      </c>
      <c r="AO32" s="41">
        <f t="shared" si="16"/>
        <v>9.615384615384615</v>
      </c>
      <c r="AP32" s="15">
        <f t="shared" si="33"/>
        <v>288.46153846153851</v>
      </c>
      <c r="AQ32" s="35">
        <v>0</v>
      </c>
      <c r="AR32" s="15">
        <f t="shared" si="3"/>
        <v>0</v>
      </c>
      <c r="AS32" s="15">
        <f t="shared" si="17"/>
        <v>0</v>
      </c>
      <c r="AT32" s="35">
        <v>1</v>
      </c>
      <c r="AU32" s="15">
        <f t="shared" si="4"/>
        <v>-9.615384615384615</v>
      </c>
      <c r="AV32" s="15">
        <f t="shared" si="34"/>
        <v>-284.51392000156102</v>
      </c>
      <c r="AW32" s="41">
        <f t="shared" si="5"/>
        <v>576.92307692307691</v>
      </c>
      <c r="AX32" s="41">
        <f t="shared" si="18"/>
        <v>-572.97545846309947</v>
      </c>
      <c r="AY32" s="15">
        <f t="shared" si="6"/>
        <v>0.19230769230769232</v>
      </c>
      <c r="AZ32" s="19">
        <f t="shared" si="48"/>
        <v>0.22</v>
      </c>
      <c r="BA32" s="19">
        <f t="shared" si="7"/>
        <v>0</v>
      </c>
      <c r="BB32" s="19">
        <f t="shared" si="19"/>
        <v>0</v>
      </c>
    </row>
    <row r="33" spans="1:54" s="21" customFormat="1" ht="18.75" thickBot="1" x14ac:dyDescent="0.4">
      <c r="A33" s="63">
        <f t="shared" si="20"/>
        <v>45513</v>
      </c>
      <c r="B33" s="61"/>
      <c r="C33" s="53">
        <f t="shared" si="21"/>
        <v>0</v>
      </c>
      <c r="D33" s="30"/>
      <c r="E33" s="53">
        <f t="shared" si="22"/>
        <v>0</v>
      </c>
      <c r="F33" s="30"/>
      <c r="G33" s="53">
        <f t="shared" si="23"/>
        <v>0</v>
      </c>
      <c r="H33" s="30"/>
      <c r="I33" s="53">
        <f t="shared" si="24"/>
        <v>0</v>
      </c>
      <c r="J33" s="14">
        <f t="shared" si="8"/>
        <v>0</v>
      </c>
      <c r="K33" s="14">
        <f t="shared" si="37"/>
        <v>0</v>
      </c>
      <c r="L33" s="17">
        <f t="shared" si="39"/>
        <v>0</v>
      </c>
      <c r="M33" s="16">
        <f t="shared" si="40"/>
        <v>52</v>
      </c>
      <c r="N33" s="35"/>
      <c r="O33" s="25">
        <f t="shared" si="9"/>
        <v>0</v>
      </c>
      <c r="P33" s="15">
        <f t="shared" si="0"/>
        <v>0</v>
      </c>
      <c r="Q33" s="17">
        <f t="shared" si="36"/>
        <v>0</v>
      </c>
      <c r="R33" s="35">
        <f t="shared" si="41"/>
        <v>0.2</v>
      </c>
      <c r="S33" s="15">
        <f t="shared" si="10"/>
        <v>246.33139190259445</v>
      </c>
      <c r="T33" s="35">
        <f t="shared" si="42"/>
        <v>-0.2</v>
      </c>
      <c r="U33" s="15">
        <f t="shared" si="10"/>
        <v>164.22092793506297</v>
      </c>
      <c r="V33" s="35">
        <f t="shared" si="43"/>
        <v>0.1</v>
      </c>
      <c r="W33" s="35">
        <f t="shared" si="43"/>
        <v>-0.1</v>
      </c>
      <c r="X33" s="25">
        <f t="shared" si="28"/>
        <v>0</v>
      </c>
      <c r="Y33" s="18">
        <f t="shared" si="1"/>
        <v>0</v>
      </c>
      <c r="Z33" s="15">
        <f t="shared" si="2"/>
        <v>0</v>
      </c>
      <c r="AA33" s="15">
        <f t="shared" si="29"/>
        <v>3.9476184599774755</v>
      </c>
      <c r="AB33" s="64">
        <v>1</v>
      </c>
      <c r="AC33" s="14">
        <f t="shared" si="44"/>
        <v>0</v>
      </c>
      <c r="AD33" s="15">
        <f t="shared" si="31"/>
        <v>0</v>
      </c>
      <c r="AE33" s="30"/>
      <c r="AF33" s="20">
        <f t="shared" si="45"/>
        <v>0</v>
      </c>
      <c r="AG33" s="10">
        <v>0.85</v>
      </c>
      <c r="AH33" s="30"/>
      <c r="AI33" s="20">
        <f t="shared" si="46"/>
        <v>0</v>
      </c>
      <c r="AJ33" s="30"/>
      <c r="AK33" s="20">
        <f t="shared" si="47"/>
        <v>0</v>
      </c>
      <c r="AL33" s="15">
        <f t="shared" si="32"/>
        <v>0</v>
      </c>
      <c r="AM33" s="15">
        <f t="shared" si="15"/>
        <v>3.9476184599774755</v>
      </c>
      <c r="AN33" s="15">
        <v>0</v>
      </c>
      <c r="AO33" s="41">
        <f t="shared" si="16"/>
        <v>9.615384615384615</v>
      </c>
      <c r="AP33" s="15">
        <f t="shared" si="33"/>
        <v>298.07692307692315</v>
      </c>
      <c r="AQ33" s="35">
        <v>0</v>
      </c>
      <c r="AR33" s="15">
        <f t="shared" si="3"/>
        <v>0</v>
      </c>
      <c r="AS33" s="15">
        <f t="shared" si="17"/>
        <v>0</v>
      </c>
      <c r="AT33" s="35">
        <v>1</v>
      </c>
      <c r="AU33" s="15">
        <f t="shared" si="4"/>
        <v>-9.615384615384615</v>
      </c>
      <c r="AV33" s="15">
        <f t="shared" si="34"/>
        <v>-294.12930461694566</v>
      </c>
      <c r="AW33" s="41">
        <f t="shared" si="5"/>
        <v>576.92307692307691</v>
      </c>
      <c r="AX33" s="41">
        <f t="shared" si="18"/>
        <v>-572.97545846309947</v>
      </c>
      <c r="AY33" s="15">
        <f t="shared" si="6"/>
        <v>0.19230769230769232</v>
      </c>
      <c r="AZ33" s="19">
        <f t="shared" si="48"/>
        <v>0.22</v>
      </c>
      <c r="BA33" s="19">
        <f t="shared" si="7"/>
        <v>0</v>
      </c>
      <c r="BB33" s="19">
        <f t="shared" si="19"/>
        <v>0</v>
      </c>
    </row>
    <row r="34" spans="1:54" s="21" customFormat="1" ht="18.75" thickBot="1" x14ac:dyDescent="0.4">
      <c r="A34" s="63">
        <f t="shared" si="20"/>
        <v>45520</v>
      </c>
      <c r="B34" s="61"/>
      <c r="C34" s="53">
        <f t="shared" si="21"/>
        <v>0</v>
      </c>
      <c r="D34" s="30"/>
      <c r="E34" s="53">
        <f t="shared" si="22"/>
        <v>0</v>
      </c>
      <c r="F34" s="30"/>
      <c r="G34" s="53">
        <f t="shared" si="23"/>
        <v>0</v>
      </c>
      <c r="H34" s="30"/>
      <c r="I34" s="53">
        <f t="shared" si="24"/>
        <v>0</v>
      </c>
      <c r="J34" s="14">
        <f t="shared" si="8"/>
        <v>0</v>
      </c>
      <c r="K34" s="14">
        <f t="shared" si="37"/>
        <v>0</v>
      </c>
      <c r="L34" s="17">
        <f t="shared" si="39"/>
        <v>0</v>
      </c>
      <c r="M34" s="16">
        <f t="shared" si="40"/>
        <v>52</v>
      </c>
      <c r="N34" s="35"/>
      <c r="O34" s="25">
        <f t="shared" si="9"/>
        <v>0</v>
      </c>
      <c r="P34" s="15">
        <f t="shared" si="0"/>
        <v>0</v>
      </c>
      <c r="Q34" s="17">
        <f t="shared" si="36"/>
        <v>0</v>
      </c>
      <c r="R34" s="35">
        <f t="shared" si="41"/>
        <v>0.2</v>
      </c>
      <c r="S34" s="15">
        <f t="shared" si="10"/>
        <v>246.33139190259445</v>
      </c>
      <c r="T34" s="35">
        <f t="shared" si="42"/>
        <v>-0.2</v>
      </c>
      <c r="U34" s="15">
        <f t="shared" si="10"/>
        <v>164.22092793506297</v>
      </c>
      <c r="V34" s="35">
        <f t="shared" si="43"/>
        <v>0.1</v>
      </c>
      <c r="W34" s="35">
        <f t="shared" si="43"/>
        <v>-0.1</v>
      </c>
      <c r="X34" s="25">
        <f t="shared" si="28"/>
        <v>0</v>
      </c>
      <c r="Y34" s="18">
        <f t="shared" si="1"/>
        <v>0</v>
      </c>
      <c r="Z34" s="15">
        <f t="shared" si="2"/>
        <v>0</v>
      </c>
      <c r="AA34" s="15">
        <f t="shared" si="29"/>
        <v>3.9476184599774755</v>
      </c>
      <c r="AB34" s="64">
        <v>1</v>
      </c>
      <c r="AC34" s="14">
        <f t="shared" si="44"/>
        <v>0</v>
      </c>
      <c r="AD34" s="15">
        <f t="shared" si="31"/>
        <v>0</v>
      </c>
      <c r="AE34" s="30"/>
      <c r="AF34" s="20">
        <f t="shared" si="45"/>
        <v>0</v>
      </c>
      <c r="AG34" s="10">
        <v>0.85</v>
      </c>
      <c r="AH34" s="30"/>
      <c r="AI34" s="20">
        <f t="shared" si="46"/>
        <v>0</v>
      </c>
      <c r="AJ34" s="30"/>
      <c r="AK34" s="20">
        <f t="shared" si="47"/>
        <v>0</v>
      </c>
      <c r="AL34" s="15">
        <f t="shared" si="32"/>
        <v>0</v>
      </c>
      <c r="AM34" s="15">
        <f t="shared" si="15"/>
        <v>3.9476184599774755</v>
      </c>
      <c r="AN34" s="15">
        <v>0</v>
      </c>
      <c r="AO34" s="41">
        <f t="shared" si="16"/>
        <v>9.615384615384615</v>
      </c>
      <c r="AP34" s="15">
        <f t="shared" si="33"/>
        <v>307.69230769230779</v>
      </c>
      <c r="AQ34" s="35">
        <v>0</v>
      </c>
      <c r="AR34" s="15">
        <f t="shared" si="3"/>
        <v>0</v>
      </c>
      <c r="AS34" s="15">
        <f t="shared" si="17"/>
        <v>0</v>
      </c>
      <c r="AT34" s="35">
        <v>1</v>
      </c>
      <c r="AU34" s="15">
        <f t="shared" si="4"/>
        <v>-9.615384615384615</v>
      </c>
      <c r="AV34" s="15">
        <f t="shared" si="34"/>
        <v>-303.7446892323303</v>
      </c>
      <c r="AW34" s="41">
        <f t="shared" si="5"/>
        <v>576.92307692307691</v>
      </c>
      <c r="AX34" s="41">
        <f t="shared" si="18"/>
        <v>-572.97545846309947</v>
      </c>
      <c r="AY34" s="15">
        <f t="shared" si="6"/>
        <v>0.19230769230769232</v>
      </c>
      <c r="AZ34" s="19">
        <f t="shared" si="48"/>
        <v>0.22</v>
      </c>
      <c r="BA34" s="19">
        <f t="shared" si="7"/>
        <v>0</v>
      </c>
      <c r="BB34" s="19">
        <f t="shared" si="19"/>
        <v>0</v>
      </c>
    </row>
    <row r="35" spans="1:54" s="21" customFormat="1" ht="18.75" thickBot="1" x14ac:dyDescent="0.4">
      <c r="A35" s="63">
        <f t="shared" si="20"/>
        <v>45527</v>
      </c>
      <c r="B35" s="61"/>
      <c r="C35" s="53">
        <f t="shared" si="21"/>
        <v>0</v>
      </c>
      <c r="D35" s="30"/>
      <c r="E35" s="53">
        <f t="shared" si="22"/>
        <v>0</v>
      </c>
      <c r="F35" s="30"/>
      <c r="G35" s="53">
        <f t="shared" si="23"/>
        <v>0</v>
      </c>
      <c r="H35" s="30"/>
      <c r="I35" s="53">
        <f t="shared" si="24"/>
        <v>0</v>
      </c>
      <c r="J35" s="14">
        <f t="shared" si="8"/>
        <v>0</v>
      </c>
      <c r="K35" s="14">
        <f t="shared" si="37"/>
        <v>0</v>
      </c>
      <c r="L35" s="17">
        <f t="shared" si="39"/>
        <v>0</v>
      </c>
      <c r="M35" s="16">
        <f t="shared" si="40"/>
        <v>52</v>
      </c>
      <c r="N35" s="35"/>
      <c r="O35" s="25">
        <f t="shared" si="9"/>
        <v>0</v>
      </c>
      <c r="P35" s="15">
        <f t="shared" si="0"/>
        <v>0</v>
      </c>
      <c r="Q35" s="17">
        <f t="shared" si="36"/>
        <v>0</v>
      </c>
      <c r="R35" s="35">
        <f t="shared" si="41"/>
        <v>0.2</v>
      </c>
      <c r="S35" s="15">
        <f t="shared" si="10"/>
        <v>246.33139190259445</v>
      </c>
      <c r="T35" s="35">
        <f t="shared" si="42"/>
        <v>-0.2</v>
      </c>
      <c r="U35" s="15">
        <f t="shared" si="10"/>
        <v>164.22092793506297</v>
      </c>
      <c r="V35" s="35">
        <f t="shared" si="43"/>
        <v>0.1</v>
      </c>
      <c r="W35" s="35">
        <f t="shared" si="43"/>
        <v>-0.1</v>
      </c>
      <c r="X35" s="25">
        <f t="shared" si="28"/>
        <v>0</v>
      </c>
      <c r="Y35" s="18">
        <f t="shared" si="1"/>
        <v>0</v>
      </c>
      <c r="Z35" s="15">
        <f t="shared" si="2"/>
        <v>0</v>
      </c>
      <c r="AA35" s="15">
        <f t="shared" si="29"/>
        <v>3.9476184599774755</v>
      </c>
      <c r="AB35" s="64">
        <v>1</v>
      </c>
      <c r="AC35" s="14">
        <f t="shared" si="44"/>
        <v>0</v>
      </c>
      <c r="AD35" s="15">
        <f t="shared" si="31"/>
        <v>0</v>
      </c>
      <c r="AE35" s="30"/>
      <c r="AF35" s="20">
        <f t="shared" si="45"/>
        <v>0</v>
      </c>
      <c r="AG35" s="10">
        <v>0.85</v>
      </c>
      <c r="AH35" s="30"/>
      <c r="AI35" s="20">
        <f t="shared" si="46"/>
        <v>0</v>
      </c>
      <c r="AJ35" s="30"/>
      <c r="AK35" s="20">
        <f t="shared" si="47"/>
        <v>0</v>
      </c>
      <c r="AL35" s="15">
        <f t="shared" si="32"/>
        <v>0</v>
      </c>
      <c r="AM35" s="15">
        <f t="shared" si="15"/>
        <v>3.9476184599774755</v>
      </c>
      <c r="AN35" s="15">
        <v>0</v>
      </c>
      <c r="AO35" s="41">
        <f t="shared" si="16"/>
        <v>9.615384615384615</v>
      </c>
      <c r="AP35" s="15">
        <f t="shared" si="33"/>
        <v>317.30769230769243</v>
      </c>
      <c r="AQ35" s="35">
        <v>0</v>
      </c>
      <c r="AR35" s="15">
        <f t="shared" si="3"/>
        <v>0</v>
      </c>
      <c r="AS35" s="15">
        <f t="shared" si="17"/>
        <v>0</v>
      </c>
      <c r="AT35" s="35">
        <v>1</v>
      </c>
      <c r="AU35" s="15">
        <f t="shared" si="4"/>
        <v>-9.615384615384615</v>
      </c>
      <c r="AV35" s="15">
        <f t="shared" si="34"/>
        <v>-313.36007384771494</v>
      </c>
      <c r="AW35" s="41">
        <f t="shared" si="5"/>
        <v>576.92307692307691</v>
      </c>
      <c r="AX35" s="41">
        <f t="shared" si="18"/>
        <v>-572.97545846309947</v>
      </c>
      <c r="AY35" s="15">
        <f t="shared" si="6"/>
        <v>0.19230769230769232</v>
      </c>
      <c r="AZ35" s="19">
        <f t="shared" si="48"/>
        <v>0.22</v>
      </c>
      <c r="BA35" s="19">
        <f t="shared" si="7"/>
        <v>0</v>
      </c>
      <c r="BB35" s="19">
        <f t="shared" si="19"/>
        <v>0</v>
      </c>
    </row>
    <row r="36" spans="1:54" s="21" customFormat="1" ht="18.75" thickBot="1" x14ac:dyDescent="0.4">
      <c r="A36" s="63">
        <f t="shared" si="20"/>
        <v>45534</v>
      </c>
      <c r="B36" s="61"/>
      <c r="C36" s="53">
        <f t="shared" si="21"/>
        <v>0</v>
      </c>
      <c r="D36" s="30"/>
      <c r="E36" s="53">
        <f t="shared" si="22"/>
        <v>0</v>
      </c>
      <c r="F36" s="30"/>
      <c r="G36" s="53">
        <f t="shared" si="23"/>
        <v>0</v>
      </c>
      <c r="H36" s="30"/>
      <c r="I36" s="53">
        <f t="shared" si="24"/>
        <v>0</v>
      </c>
      <c r="J36" s="14">
        <f t="shared" si="8"/>
        <v>0</v>
      </c>
      <c r="K36" s="14">
        <f t="shared" si="37"/>
        <v>0</v>
      </c>
      <c r="L36" s="17">
        <f t="shared" si="39"/>
        <v>0</v>
      </c>
      <c r="M36" s="16">
        <f t="shared" si="40"/>
        <v>52</v>
      </c>
      <c r="N36" s="35"/>
      <c r="O36" s="25">
        <f t="shared" si="9"/>
        <v>0</v>
      </c>
      <c r="P36" s="15">
        <f t="shared" si="0"/>
        <v>0</v>
      </c>
      <c r="Q36" s="17">
        <f t="shared" si="36"/>
        <v>0</v>
      </c>
      <c r="R36" s="35">
        <f t="shared" si="41"/>
        <v>0.2</v>
      </c>
      <c r="S36" s="15">
        <f t="shared" si="10"/>
        <v>246.33139190259445</v>
      </c>
      <c r="T36" s="35">
        <f t="shared" si="42"/>
        <v>-0.2</v>
      </c>
      <c r="U36" s="15">
        <f t="shared" si="10"/>
        <v>164.22092793506297</v>
      </c>
      <c r="V36" s="35">
        <f t="shared" si="43"/>
        <v>0.1</v>
      </c>
      <c r="W36" s="35">
        <f t="shared" si="43"/>
        <v>-0.1</v>
      </c>
      <c r="X36" s="25">
        <f t="shared" si="28"/>
        <v>0</v>
      </c>
      <c r="Y36" s="18">
        <f t="shared" si="1"/>
        <v>0</v>
      </c>
      <c r="Z36" s="15">
        <f t="shared" si="2"/>
        <v>0</v>
      </c>
      <c r="AA36" s="15">
        <f t="shared" si="29"/>
        <v>3.9476184599774755</v>
      </c>
      <c r="AB36" s="64">
        <v>1</v>
      </c>
      <c r="AC36" s="14">
        <f t="shared" si="44"/>
        <v>0</v>
      </c>
      <c r="AD36" s="15">
        <f t="shared" si="31"/>
        <v>0</v>
      </c>
      <c r="AE36" s="30"/>
      <c r="AF36" s="20">
        <f t="shared" si="45"/>
        <v>0</v>
      </c>
      <c r="AG36" s="10">
        <v>0.85</v>
      </c>
      <c r="AH36" s="30"/>
      <c r="AI36" s="20">
        <f>AI35+AH36</f>
        <v>0</v>
      </c>
      <c r="AJ36" s="30"/>
      <c r="AK36" s="20">
        <f t="shared" si="47"/>
        <v>0</v>
      </c>
      <c r="AL36" s="15">
        <f>Z36+AC36+AE36+AH36+AJ36</f>
        <v>0</v>
      </c>
      <c r="AM36" s="15">
        <f t="shared" si="15"/>
        <v>3.9476184599774755</v>
      </c>
      <c r="AN36" s="15">
        <v>0</v>
      </c>
      <c r="AO36" s="41">
        <f t="shared" si="16"/>
        <v>9.615384615384615</v>
      </c>
      <c r="AP36" s="15">
        <f t="shared" si="33"/>
        <v>326.92307692307708</v>
      </c>
      <c r="AQ36" s="35">
        <v>0</v>
      </c>
      <c r="AR36" s="15">
        <f t="shared" si="3"/>
        <v>0</v>
      </c>
      <c r="AS36" s="15">
        <f t="shared" si="17"/>
        <v>0</v>
      </c>
      <c r="AT36" s="35">
        <v>1</v>
      </c>
      <c r="AU36" s="15">
        <f t="shared" si="4"/>
        <v>-9.615384615384615</v>
      </c>
      <c r="AV36" s="15">
        <f t="shared" si="34"/>
        <v>-322.97545846309959</v>
      </c>
      <c r="AW36" s="41">
        <f t="shared" si="5"/>
        <v>576.92307692307691</v>
      </c>
      <c r="AX36" s="41">
        <f t="shared" si="18"/>
        <v>-572.97545846309947</v>
      </c>
      <c r="AY36" s="15">
        <f t="shared" si="6"/>
        <v>0.19230769230769232</v>
      </c>
      <c r="AZ36" s="19">
        <f t="shared" si="48"/>
        <v>0.22</v>
      </c>
      <c r="BA36" s="19">
        <f t="shared" si="7"/>
        <v>0</v>
      </c>
      <c r="BB36" s="19">
        <f t="shared" si="19"/>
        <v>0</v>
      </c>
    </row>
    <row r="37" spans="1:54" s="21" customFormat="1" ht="18.75" thickBot="1" x14ac:dyDescent="0.4">
      <c r="A37" s="63">
        <f t="shared" si="20"/>
        <v>45541</v>
      </c>
      <c r="B37" s="61"/>
      <c r="C37" s="53">
        <f t="shared" si="21"/>
        <v>0</v>
      </c>
      <c r="D37" s="30"/>
      <c r="E37" s="53">
        <f t="shared" si="22"/>
        <v>0</v>
      </c>
      <c r="F37" s="30"/>
      <c r="G37" s="53">
        <f t="shared" si="23"/>
        <v>0</v>
      </c>
      <c r="H37" s="30"/>
      <c r="I37" s="53">
        <f t="shared" si="24"/>
        <v>0</v>
      </c>
      <c r="J37" s="14">
        <f t="shared" si="8"/>
        <v>0</v>
      </c>
      <c r="K37" s="14">
        <f t="shared" si="37"/>
        <v>0</v>
      </c>
      <c r="L37" s="17">
        <f t="shared" si="39"/>
        <v>0</v>
      </c>
      <c r="M37" s="16">
        <f t="shared" si="40"/>
        <v>52</v>
      </c>
      <c r="N37" s="35"/>
      <c r="O37" s="25">
        <f t="shared" si="9"/>
        <v>0</v>
      </c>
      <c r="P37" s="15">
        <f t="shared" si="0"/>
        <v>0</v>
      </c>
      <c r="Q37" s="17">
        <f t="shared" si="36"/>
        <v>0</v>
      </c>
      <c r="R37" s="35">
        <f t="shared" si="41"/>
        <v>0.2</v>
      </c>
      <c r="S37" s="15">
        <f t="shared" si="10"/>
        <v>246.33139190259445</v>
      </c>
      <c r="T37" s="35">
        <f t="shared" si="42"/>
        <v>-0.2</v>
      </c>
      <c r="U37" s="15">
        <f t="shared" si="10"/>
        <v>164.22092793506297</v>
      </c>
      <c r="V37" s="35">
        <f t="shared" si="43"/>
        <v>0.1</v>
      </c>
      <c r="W37" s="35">
        <f t="shared" si="43"/>
        <v>-0.1</v>
      </c>
      <c r="X37" s="25">
        <f t="shared" si="28"/>
        <v>0</v>
      </c>
      <c r="Y37" s="18">
        <f t="shared" si="1"/>
        <v>0</v>
      </c>
      <c r="Z37" s="15">
        <f t="shared" si="2"/>
        <v>0</v>
      </c>
      <c r="AA37" s="15">
        <f t="shared" si="29"/>
        <v>3.9476184599774755</v>
      </c>
      <c r="AB37" s="64">
        <v>1</v>
      </c>
      <c r="AC37" s="14">
        <f t="shared" si="44"/>
        <v>0</v>
      </c>
      <c r="AD37" s="15">
        <f t="shared" si="31"/>
        <v>0</v>
      </c>
      <c r="AE37" s="30"/>
      <c r="AF37" s="20">
        <f t="shared" si="45"/>
        <v>0</v>
      </c>
      <c r="AG37" s="10">
        <v>0.85</v>
      </c>
      <c r="AH37" s="30"/>
      <c r="AI37" s="20">
        <f>AI36+AH37</f>
        <v>0</v>
      </c>
      <c r="AJ37" s="30"/>
      <c r="AK37" s="20">
        <f t="shared" si="47"/>
        <v>0</v>
      </c>
      <c r="AL37" s="15">
        <f>Z37+AC37+AE37+AH37+AJ37</f>
        <v>0</v>
      </c>
      <c r="AM37" s="15">
        <f t="shared" si="15"/>
        <v>3.9476184599774755</v>
      </c>
      <c r="AN37" s="15">
        <v>0</v>
      </c>
      <c r="AO37" s="41">
        <f t="shared" si="16"/>
        <v>9.615384615384615</v>
      </c>
      <c r="AP37" s="15">
        <f t="shared" si="33"/>
        <v>336.53846153846172</v>
      </c>
      <c r="AQ37" s="35">
        <v>0</v>
      </c>
      <c r="AR37" s="15">
        <f t="shared" si="3"/>
        <v>0</v>
      </c>
      <c r="AS37" s="15">
        <f t="shared" si="17"/>
        <v>0</v>
      </c>
      <c r="AT37" s="35">
        <v>1</v>
      </c>
      <c r="AU37" s="15">
        <f t="shared" si="4"/>
        <v>-9.615384615384615</v>
      </c>
      <c r="AV37" s="15">
        <f t="shared" si="34"/>
        <v>-332.59084307848423</v>
      </c>
      <c r="AW37" s="41">
        <f t="shared" si="5"/>
        <v>576.92307692307691</v>
      </c>
      <c r="AX37" s="41">
        <f t="shared" si="18"/>
        <v>-572.97545846309947</v>
      </c>
      <c r="AY37" s="15">
        <f t="shared" si="6"/>
        <v>0.19230769230769232</v>
      </c>
      <c r="AZ37" s="19">
        <f t="shared" si="48"/>
        <v>0.22</v>
      </c>
      <c r="BA37" s="19">
        <f t="shared" si="7"/>
        <v>0</v>
      </c>
      <c r="BB37" s="19">
        <f t="shared" si="19"/>
        <v>0</v>
      </c>
    </row>
    <row r="38" spans="1:54" s="21" customFormat="1" ht="18.75" thickBot="1" x14ac:dyDescent="0.4">
      <c r="A38" s="63">
        <f t="shared" si="20"/>
        <v>45548</v>
      </c>
      <c r="B38" s="61"/>
      <c r="C38" s="53">
        <f t="shared" si="21"/>
        <v>0</v>
      </c>
      <c r="D38" s="30"/>
      <c r="E38" s="53">
        <f t="shared" si="22"/>
        <v>0</v>
      </c>
      <c r="F38" s="30"/>
      <c r="G38" s="53">
        <f t="shared" si="23"/>
        <v>0</v>
      </c>
      <c r="H38" s="30"/>
      <c r="I38" s="53">
        <f t="shared" si="24"/>
        <v>0</v>
      </c>
      <c r="J38" s="14">
        <f t="shared" si="8"/>
        <v>0</v>
      </c>
      <c r="K38" s="14">
        <f t="shared" si="37"/>
        <v>0</v>
      </c>
      <c r="L38" s="17">
        <f t="shared" si="39"/>
        <v>0</v>
      </c>
      <c r="M38" s="16">
        <f t="shared" si="40"/>
        <v>52</v>
      </c>
      <c r="N38" s="35"/>
      <c r="O38" s="25">
        <f t="shared" si="9"/>
        <v>0</v>
      </c>
      <c r="P38" s="15">
        <f t="shared" si="0"/>
        <v>0</v>
      </c>
      <c r="Q38" s="17">
        <f t="shared" si="36"/>
        <v>0</v>
      </c>
      <c r="R38" s="35">
        <f t="shared" si="41"/>
        <v>0.2</v>
      </c>
      <c r="S38" s="15">
        <f t="shared" si="10"/>
        <v>246.33139190259445</v>
      </c>
      <c r="T38" s="35">
        <f t="shared" si="42"/>
        <v>-0.2</v>
      </c>
      <c r="U38" s="15">
        <f t="shared" si="10"/>
        <v>164.22092793506297</v>
      </c>
      <c r="V38" s="35">
        <f t="shared" si="43"/>
        <v>0.1</v>
      </c>
      <c r="W38" s="35">
        <f t="shared" si="43"/>
        <v>-0.1</v>
      </c>
      <c r="X38" s="25">
        <f t="shared" si="28"/>
        <v>0</v>
      </c>
      <c r="Y38" s="18">
        <f t="shared" si="1"/>
        <v>0</v>
      </c>
      <c r="Z38" s="15">
        <f t="shared" si="2"/>
        <v>0</v>
      </c>
      <c r="AA38" s="15">
        <f t="shared" si="29"/>
        <v>3.9476184599774755</v>
      </c>
      <c r="AB38" s="64">
        <v>1</v>
      </c>
      <c r="AC38" s="14">
        <f t="shared" si="44"/>
        <v>0</v>
      </c>
      <c r="AD38" s="15">
        <f t="shared" si="31"/>
        <v>0</v>
      </c>
      <c r="AE38" s="30"/>
      <c r="AF38" s="20">
        <f t="shared" si="45"/>
        <v>0</v>
      </c>
      <c r="AG38" s="10">
        <v>0.85</v>
      </c>
      <c r="AH38" s="30"/>
      <c r="AI38" s="20">
        <f t="shared" si="46"/>
        <v>0</v>
      </c>
      <c r="AJ38" s="30"/>
      <c r="AK38" s="20">
        <f t="shared" si="47"/>
        <v>0</v>
      </c>
      <c r="AL38" s="15">
        <f t="shared" si="32"/>
        <v>0</v>
      </c>
      <c r="AM38" s="15">
        <f t="shared" si="15"/>
        <v>3.9476184599774755</v>
      </c>
      <c r="AN38" s="15">
        <v>0</v>
      </c>
      <c r="AO38" s="41">
        <f t="shared" si="16"/>
        <v>9.615384615384615</v>
      </c>
      <c r="AP38" s="15">
        <f t="shared" si="33"/>
        <v>346.15384615384636</v>
      </c>
      <c r="AQ38" s="35">
        <v>0</v>
      </c>
      <c r="AR38" s="15">
        <f t="shared" si="3"/>
        <v>0</v>
      </c>
      <c r="AS38" s="15">
        <f t="shared" si="17"/>
        <v>0</v>
      </c>
      <c r="AT38" s="35">
        <v>1</v>
      </c>
      <c r="AU38" s="15">
        <f t="shared" si="4"/>
        <v>-9.615384615384615</v>
      </c>
      <c r="AV38" s="15">
        <f t="shared" si="34"/>
        <v>-342.20622769386887</v>
      </c>
      <c r="AW38" s="41">
        <f t="shared" si="5"/>
        <v>576.92307692307691</v>
      </c>
      <c r="AX38" s="41">
        <f t="shared" si="18"/>
        <v>-572.97545846309947</v>
      </c>
      <c r="AY38" s="15">
        <f t="shared" si="6"/>
        <v>0.19230769230769232</v>
      </c>
      <c r="AZ38" s="19">
        <f t="shared" si="48"/>
        <v>0.22</v>
      </c>
      <c r="BA38" s="19">
        <f t="shared" si="7"/>
        <v>0</v>
      </c>
      <c r="BB38" s="19">
        <f t="shared" si="19"/>
        <v>0</v>
      </c>
    </row>
    <row r="39" spans="1:54" s="21" customFormat="1" ht="18.75" thickBot="1" x14ac:dyDescent="0.4">
      <c r="A39" s="63">
        <f t="shared" si="20"/>
        <v>45555</v>
      </c>
      <c r="B39" s="61"/>
      <c r="C39" s="53">
        <f t="shared" si="21"/>
        <v>0</v>
      </c>
      <c r="D39" s="30"/>
      <c r="E39" s="53">
        <f t="shared" si="22"/>
        <v>0</v>
      </c>
      <c r="F39" s="30"/>
      <c r="G39" s="53">
        <f t="shared" si="23"/>
        <v>0</v>
      </c>
      <c r="H39" s="30"/>
      <c r="I39" s="53">
        <f t="shared" si="24"/>
        <v>0</v>
      </c>
      <c r="J39" s="14">
        <f t="shared" si="8"/>
        <v>0</v>
      </c>
      <c r="K39" s="14">
        <f t="shared" si="37"/>
        <v>0</v>
      </c>
      <c r="L39" s="17">
        <f t="shared" si="39"/>
        <v>0</v>
      </c>
      <c r="M39" s="16">
        <f t="shared" si="40"/>
        <v>52</v>
      </c>
      <c r="N39" s="35"/>
      <c r="O39" s="25">
        <f t="shared" si="9"/>
        <v>0</v>
      </c>
      <c r="P39" s="15">
        <f t="shared" si="0"/>
        <v>0</v>
      </c>
      <c r="Q39" s="17">
        <f t="shared" si="36"/>
        <v>0</v>
      </c>
      <c r="R39" s="35">
        <f t="shared" si="41"/>
        <v>0.2</v>
      </c>
      <c r="S39" s="15">
        <f t="shared" si="10"/>
        <v>246.33139190259445</v>
      </c>
      <c r="T39" s="35">
        <f t="shared" si="42"/>
        <v>-0.2</v>
      </c>
      <c r="U39" s="15">
        <f t="shared" si="10"/>
        <v>164.22092793506297</v>
      </c>
      <c r="V39" s="35">
        <f t="shared" si="43"/>
        <v>0.1</v>
      </c>
      <c r="W39" s="35">
        <f t="shared" si="43"/>
        <v>-0.1</v>
      </c>
      <c r="X39" s="25">
        <f t="shared" si="28"/>
        <v>0</v>
      </c>
      <c r="Y39" s="18">
        <f t="shared" si="1"/>
        <v>0</v>
      </c>
      <c r="Z39" s="15">
        <f t="shared" si="2"/>
        <v>0</v>
      </c>
      <c r="AA39" s="15">
        <f t="shared" si="29"/>
        <v>3.9476184599774755</v>
      </c>
      <c r="AB39" s="64">
        <v>1</v>
      </c>
      <c r="AC39" s="14">
        <f t="shared" si="44"/>
        <v>0</v>
      </c>
      <c r="AD39" s="15">
        <f t="shared" si="31"/>
        <v>0</v>
      </c>
      <c r="AE39" s="30"/>
      <c r="AF39" s="20">
        <f t="shared" si="45"/>
        <v>0</v>
      </c>
      <c r="AG39" s="10">
        <v>0.85</v>
      </c>
      <c r="AH39" s="30"/>
      <c r="AI39" s="20">
        <f t="shared" si="46"/>
        <v>0</v>
      </c>
      <c r="AJ39" s="30"/>
      <c r="AK39" s="20">
        <f t="shared" si="47"/>
        <v>0</v>
      </c>
      <c r="AL39" s="15">
        <f t="shared" si="32"/>
        <v>0</v>
      </c>
      <c r="AM39" s="15">
        <f t="shared" si="15"/>
        <v>3.9476184599774755</v>
      </c>
      <c r="AN39" s="15">
        <v>0</v>
      </c>
      <c r="AO39" s="41">
        <f t="shared" si="16"/>
        <v>9.615384615384615</v>
      </c>
      <c r="AP39" s="15">
        <f t="shared" si="33"/>
        <v>355.769230769231</v>
      </c>
      <c r="AQ39" s="35">
        <v>0</v>
      </c>
      <c r="AR39" s="15">
        <f t="shared" si="3"/>
        <v>0</v>
      </c>
      <c r="AS39" s="15">
        <f t="shared" si="17"/>
        <v>0</v>
      </c>
      <c r="AT39" s="35">
        <v>1</v>
      </c>
      <c r="AU39" s="15">
        <f t="shared" si="4"/>
        <v>-9.615384615384615</v>
      </c>
      <c r="AV39" s="15">
        <f t="shared" si="34"/>
        <v>-351.82161230925351</v>
      </c>
      <c r="AW39" s="41">
        <f t="shared" si="5"/>
        <v>576.92307692307691</v>
      </c>
      <c r="AX39" s="41">
        <f t="shared" si="18"/>
        <v>-572.97545846309947</v>
      </c>
      <c r="AY39" s="15">
        <f t="shared" si="6"/>
        <v>0.19230769230769232</v>
      </c>
      <c r="AZ39" s="19">
        <f t="shared" si="48"/>
        <v>0.22</v>
      </c>
      <c r="BA39" s="19">
        <f t="shared" si="7"/>
        <v>0</v>
      </c>
      <c r="BB39" s="19">
        <f t="shared" si="19"/>
        <v>0</v>
      </c>
    </row>
    <row r="40" spans="1:54" s="21" customFormat="1" ht="18.75" thickBot="1" x14ac:dyDescent="0.4">
      <c r="A40" s="63">
        <f t="shared" si="20"/>
        <v>45562</v>
      </c>
      <c r="B40" s="61"/>
      <c r="C40" s="53">
        <f t="shared" si="21"/>
        <v>0</v>
      </c>
      <c r="D40" s="30"/>
      <c r="E40" s="53">
        <f t="shared" si="22"/>
        <v>0</v>
      </c>
      <c r="F40" s="30"/>
      <c r="G40" s="53">
        <f t="shared" si="23"/>
        <v>0</v>
      </c>
      <c r="H40" s="30"/>
      <c r="I40" s="53">
        <f t="shared" si="24"/>
        <v>0</v>
      </c>
      <c r="J40" s="14">
        <f t="shared" si="8"/>
        <v>0</v>
      </c>
      <c r="K40" s="14">
        <f t="shared" si="37"/>
        <v>0</v>
      </c>
      <c r="L40" s="17">
        <f t="shared" si="39"/>
        <v>0</v>
      </c>
      <c r="M40" s="16">
        <f t="shared" si="40"/>
        <v>52</v>
      </c>
      <c r="N40" s="35"/>
      <c r="O40" s="25">
        <f t="shared" si="9"/>
        <v>0</v>
      </c>
      <c r="P40" s="15">
        <f t="shared" si="0"/>
        <v>0</v>
      </c>
      <c r="Q40" s="17">
        <f t="shared" si="36"/>
        <v>0</v>
      </c>
      <c r="R40" s="35">
        <f t="shared" si="41"/>
        <v>0.2</v>
      </c>
      <c r="S40" s="15">
        <f t="shared" si="10"/>
        <v>246.33139190259445</v>
      </c>
      <c r="T40" s="35">
        <f t="shared" si="42"/>
        <v>-0.2</v>
      </c>
      <c r="U40" s="15">
        <f t="shared" si="10"/>
        <v>164.22092793506297</v>
      </c>
      <c r="V40" s="35">
        <f t="shared" si="43"/>
        <v>0.1</v>
      </c>
      <c r="W40" s="35">
        <f t="shared" si="43"/>
        <v>-0.1</v>
      </c>
      <c r="X40" s="25">
        <f t="shared" si="28"/>
        <v>0</v>
      </c>
      <c r="Y40" s="18">
        <f t="shared" si="1"/>
        <v>0</v>
      </c>
      <c r="Z40" s="15">
        <f t="shared" si="2"/>
        <v>0</v>
      </c>
      <c r="AA40" s="15">
        <f t="shared" si="29"/>
        <v>3.9476184599774755</v>
      </c>
      <c r="AB40" s="64">
        <v>1</v>
      </c>
      <c r="AC40" s="14">
        <f t="shared" si="44"/>
        <v>0</v>
      </c>
      <c r="AD40" s="15">
        <f t="shared" si="31"/>
        <v>0</v>
      </c>
      <c r="AE40" s="30"/>
      <c r="AF40" s="20">
        <f t="shared" si="45"/>
        <v>0</v>
      </c>
      <c r="AG40" s="10">
        <v>0.85</v>
      </c>
      <c r="AH40" s="30"/>
      <c r="AI40" s="20">
        <f t="shared" si="46"/>
        <v>0</v>
      </c>
      <c r="AJ40" s="30"/>
      <c r="AK40" s="20">
        <f t="shared" si="47"/>
        <v>0</v>
      </c>
      <c r="AL40" s="15">
        <f t="shared" si="32"/>
        <v>0</v>
      </c>
      <c r="AM40" s="15">
        <f t="shared" si="15"/>
        <v>3.9476184599774755</v>
      </c>
      <c r="AN40" s="15">
        <v>0</v>
      </c>
      <c r="AO40" s="41">
        <f t="shared" si="16"/>
        <v>9.615384615384615</v>
      </c>
      <c r="AP40" s="15">
        <f t="shared" si="33"/>
        <v>365.38461538461564</v>
      </c>
      <c r="AQ40" s="35">
        <v>0</v>
      </c>
      <c r="AR40" s="15">
        <f t="shared" si="3"/>
        <v>0</v>
      </c>
      <c r="AS40" s="15">
        <f t="shared" si="17"/>
        <v>0</v>
      </c>
      <c r="AT40" s="35">
        <v>1</v>
      </c>
      <c r="AU40" s="15">
        <f t="shared" si="4"/>
        <v>-9.615384615384615</v>
      </c>
      <c r="AV40" s="15">
        <f t="shared" si="34"/>
        <v>-361.43699692463815</v>
      </c>
      <c r="AW40" s="41">
        <f t="shared" si="5"/>
        <v>576.92307692307691</v>
      </c>
      <c r="AX40" s="41">
        <f t="shared" si="18"/>
        <v>-572.97545846309947</v>
      </c>
      <c r="AY40" s="15">
        <f t="shared" si="6"/>
        <v>0.19230769230769232</v>
      </c>
      <c r="AZ40" s="19">
        <f t="shared" si="48"/>
        <v>0.22</v>
      </c>
      <c r="BA40" s="19">
        <f t="shared" si="7"/>
        <v>0</v>
      </c>
      <c r="BB40" s="19">
        <f t="shared" si="19"/>
        <v>0</v>
      </c>
    </row>
    <row r="41" spans="1:54" s="21" customFormat="1" ht="18.75" thickBot="1" x14ac:dyDescent="0.4">
      <c r="A41" s="63">
        <f t="shared" si="20"/>
        <v>45569</v>
      </c>
      <c r="B41" s="61"/>
      <c r="C41" s="53">
        <f t="shared" si="21"/>
        <v>0</v>
      </c>
      <c r="D41" s="30"/>
      <c r="E41" s="53">
        <f t="shared" si="22"/>
        <v>0</v>
      </c>
      <c r="F41" s="30"/>
      <c r="G41" s="53">
        <f t="shared" si="23"/>
        <v>0</v>
      </c>
      <c r="H41" s="30"/>
      <c r="I41" s="53">
        <f t="shared" si="24"/>
        <v>0</v>
      </c>
      <c r="J41" s="14">
        <f t="shared" si="8"/>
        <v>0</v>
      </c>
      <c r="K41" s="14">
        <f t="shared" si="37"/>
        <v>0</v>
      </c>
      <c r="L41" s="17">
        <f t="shared" si="39"/>
        <v>0</v>
      </c>
      <c r="M41" s="16">
        <f t="shared" si="40"/>
        <v>52</v>
      </c>
      <c r="N41" s="35"/>
      <c r="O41" s="25">
        <f t="shared" si="9"/>
        <v>0</v>
      </c>
      <c r="P41" s="15">
        <f t="shared" si="0"/>
        <v>0</v>
      </c>
      <c r="Q41" s="17">
        <f t="shared" si="36"/>
        <v>0</v>
      </c>
      <c r="R41" s="35">
        <f t="shared" si="41"/>
        <v>0.2</v>
      </c>
      <c r="S41" s="15">
        <f t="shared" si="10"/>
        <v>246.33139190259445</v>
      </c>
      <c r="T41" s="35">
        <f t="shared" si="42"/>
        <v>-0.2</v>
      </c>
      <c r="U41" s="15">
        <f t="shared" si="10"/>
        <v>164.22092793506297</v>
      </c>
      <c r="V41" s="35">
        <f t="shared" si="43"/>
        <v>0.1</v>
      </c>
      <c r="W41" s="35">
        <f t="shared" si="43"/>
        <v>-0.1</v>
      </c>
      <c r="X41" s="25">
        <f t="shared" si="28"/>
        <v>0</v>
      </c>
      <c r="Y41" s="18">
        <f t="shared" si="1"/>
        <v>0</v>
      </c>
      <c r="Z41" s="15">
        <f t="shared" si="2"/>
        <v>0</v>
      </c>
      <c r="AA41" s="15">
        <f t="shared" si="29"/>
        <v>3.9476184599774755</v>
      </c>
      <c r="AB41" s="64">
        <v>1</v>
      </c>
      <c r="AC41" s="14">
        <f t="shared" si="44"/>
        <v>0</v>
      </c>
      <c r="AD41" s="15">
        <f t="shared" si="31"/>
        <v>0</v>
      </c>
      <c r="AE41" s="30"/>
      <c r="AF41" s="20">
        <f t="shared" si="45"/>
        <v>0</v>
      </c>
      <c r="AG41" s="10">
        <v>0.85</v>
      </c>
      <c r="AH41" s="30"/>
      <c r="AI41" s="20">
        <f t="shared" si="46"/>
        <v>0</v>
      </c>
      <c r="AJ41" s="30"/>
      <c r="AK41" s="20">
        <f t="shared" si="47"/>
        <v>0</v>
      </c>
      <c r="AL41" s="15">
        <f t="shared" si="32"/>
        <v>0</v>
      </c>
      <c r="AM41" s="15">
        <f t="shared" si="15"/>
        <v>3.9476184599774755</v>
      </c>
      <c r="AN41" s="15">
        <v>0</v>
      </c>
      <c r="AO41" s="41">
        <f t="shared" si="16"/>
        <v>9.615384615384615</v>
      </c>
      <c r="AP41" s="15">
        <f t="shared" si="33"/>
        <v>375.00000000000028</v>
      </c>
      <c r="AQ41" s="35">
        <v>0</v>
      </c>
      <c r="AR41" s="15">
        <f t="shared" si="3"/>
        <v>0</v>
      </c>
      <c r="AS41" s="15">
        <f t="shared" si="17"/>
        <v>0</v>
      </c>
      <c r="AT41" s="35">
        <v>1</v>
      </c>
      <c r="AU41" s="15">
        <f t="shared" si="4"/>
        <v>-9.615384615384615</v>
      </c>
      <c r="AV41" s="15">
        <f t="shared" si="34"/>
        <v>-371.05238154002279</v>
      </c>
      <c r="AW41" s="41">
        <f t="shared" si="5"/>
        <v>576.92307692307691</v>
      </c>
      <c r="AX41" s="41">
        <f t="shared" si="18"/>
        <v>-572.97545846309947</v>
      </c>
      <c r="AY41" s="15">
        <f t="shared" si="6"/>
        <v>0.19230769230769232</v>
      </c>
      <c r="AZ41" s="19">
        <f t="shared" si="48"/>
        <v>0.22</v>
      </c>
      <c r="BA41" s="19">
        <f t="shared" si="7"/>
        <v>0</v>
      </c>
      <c r="BB41" s="19">
        <f t="shared" si="19"/>
        <v>0</v>
      </c>
    </row>
    <row r="42" spans="1:54" s="21" customFormat="1" ht="18.75" thickBot="1" x14ac:dyDescent="0.4">
      <c r="A42" s="63">
        <f t="shared" si="20"/>
        <v>45576</v>
      </c>
      <c r="B42" s="61"/>
      <c r="C42" s="53">
        <f t="shared" si="21"/>
        <v>0</v>
      </c>
      <c r="D42" s="30"/>
      <c r="E42" s="53">
        <f t="shared" si="22"/>
        <v>0</v>
      </c>
      <c r="F42" s="30"/>
      <c r="G42" s="53">
        <f t="shared" si="23"/>
        <v>0</v>
      </c>
      <c r="H42" s="30"/>
      <c r="I42" s="53">
        <f t="shared" si="24"/>
        <v>0</v>
      </c>
      <c r="J42" s="14">
        <f t="shared" si="8"/>
        <v>0</v>
      </c>
      <c r="K42" s="14">
        <f t="shared" si="37"/>
        <v>0</v>
      </c>
      <c r="L42" s="17">
        <f t="shared" si="39"/>
        <v>0</v>
      </c>
      <c r="M42" s="16">
        <f t="shared" si="40"/>
        <v>52</v>
      </c>
      <c r="N42" s="35"/>
      <c r="O42" s="25">
        <f t="shared" si="9"/>
        <v>0</v>
      </c>
      <c r="P42" s="15">
        <f t="shared" si="0"/>
        <v>0</v>
      </c>
      <c r="Q42" s="17">
        <f t="shared" si="36"/>
        <v>0</v>
      </c>
      <c r="R42" s="35">
        <f t="shared" si="41"/>
        <v>0.2</v>
      </c>
      <c r="S42" s="15">
        <f t="shared" si="10"/>
        <v>246.33139190259445</v>
      </c>
      <c r="T42" s="35">
        <f t="shared" si="42"/>
        <v>-0.2</v>
      </c>
      <c r="U42" s="15">
        <f t="shared" si="10"/>
        <v>164.22092793506297</v>
      </c>
      <c r="V42" s="35">
        <f t="shared" si="43"/>
        <v>0.1</v>
      </c>
      <c r="W42" s="35">
        <f t="shared" si="43"/>
        <v>-0.1</v>
      </c>
      <c r="X42" s="25">
        <f t="shared" si="28"/>
        <v>0</v>
      </c>
      <c r="Y42" s="18">
        <f t="shared" si="1"/>
        <v>0</v>
      </c>
      <c r="Z42" s="15">
        <f t="shared" si="2"/>
        <v>0</v>
      </c>
      <c r="AA42" s="15">
        <f t="shared" si="29"/>
        <v>3.9476184599774755</v>
      </c>
      <c r="AB42" s="64">
        <v>1</v>
      </c>
      <c r="AC42" s="14">
        <f t="shared" si="44"/>
        <v>0</v>
      </c>
      <c r="AD42" s="15">
        <f t="shared" si="31"/>
        <v>0</v>
      </c>
      <c r="AE42" s="30"/>
      <c r="AF42" s="20">
        <f t="shared" si="45"/>
        <v>0</v>
      </c>
      <c r="AG42" s="10">
        <v>0.85</v>
      </c>
      <c r="AH42" s="30"/>
      <c r="AI42" s="20">
        <f t="shared" si="46"/>
        <v>0</v>
      </c>
      <c r="AJ42" s="30"/>
      <c r="AK42" s="20">
        <f t="shared" si="47"/>
        <v>0</v>
      </c>
      <c r="AL42" s="15">
        <f t="shared" si="32"/>
        <v>0</v>
      </c>
      <c r="AM42" s="15">
        <f t="shared" si="15"/>
        <v>3.9476184599774755</v>
      </c>
      <c r="AN42" s="15">
        <v>0</v>
      </c>
      <c r="AO42" s="41">
        <f t="shared" si="16"/>
        <v>9.615384615384615</v>
      </c>
      <c r="AP42" s="15">
        <f t="shared" si="33"/>
        <v>384.61538461538493</v>
      </c>
      <c r="AQ42" s="35">
        <v>0</v>
      </c>
      <c r="AR42" s="15">
        <f t="shared" si="3"/>
        <v>0</v>
      </c>
      <c r="AS42" s="15">
        <f t="shared" si="17"/>
        <v>0</v>
      </c>
      <c r="AT42" s="35">
        <v>1</v>
      </c>
      <c r="AU42" s="15">
        <f t="shared" si="4"/>
        <v>-9.615384615384615</v>
      </c>
      <c r="AV42" s="15">
        <f t="shared" si="34"/>
        <v>-380.66776615540743</v>
      </c>
      <c r="AW42" s="41">
        <f t="shared" si="5"/>
        <v>576.92307692307691</v>
      </c>
      <c r="AX42" s="41">
        <f t="shared" si="18"/>
        <v>-572.97545846309947</v>
      </c>
      <c r="AY42" s="15">
        <f t="shared" si="6"/>
        <v>0.19230769230769232</v>
      </c>
      <c r="AZ42" s="19">
        <f t="shared" si="48"/>
        <v>0.22</v>
      </c>
      <c r="BA42" s="19">
        <f t="shared" si="7"/>
        <v>0</v>
      </c>
      <c r="BB42" s="19">
        <f t="shared" si="19"/>
        <v>0</v>
      </c>
    </row>
    <row r="43" spans="1:54" s="21" customFormat="1" ht="18.75" thickBot="1" x14ac:dyDescent="0.4">
      <c r="A43" s="63">
        <f t="shared" si="20"/>
        <v>45583</v>
      </c>
      <c r="B43" s="61"/>
      <c r="C43" s="53">
        <f t="shared" si="21"/>
        <v>0</v>
      </c>
      <c r="D43" s="30"/>
      <c r="E43" s="53">
        <f t="shared" si="22"/>
        <v>0</v>
      </c>
      <c r="F43" s="30"/>
      <c r="G43" s="53">
        <f t="shared" si="23"/>
        <v>0</v>
      </c>
      <c r="H43" s="30"/>
      <c r="I43" s="53">
        <f t="shared" si="24"/>
        <v>0</v>
      </c>
      <c r="J43" s="14">
        <f t="shared" si="8"/>
        <v>0</v>
      </c>
      <c r="K43" s="14">
        <f t="shared" si="37"/>
        <v>0</v>
      </c>
      <c r="L43" s="17">
        <f>IF(J43=0,0,K43/J41)</f>
        <v>0</v>
      </c>
      <c r="M43" s="16">
        <f>M41</f>
        <v>52</v>
      </c>
      <c r="N43" s="35"/>
      <c r="O43" s="25">
        <f t="shared" si="9"/>
        <v>0</v>
      </c>
      <c r="P43" s="15">
        <f t="shared" si="0"/>
        <v>0</v>
      </c>
      <c r="Q43" s="17">
        <f t="shared" si="36"/>
        <v>0</v>
      </c>
      <c r="R43" s="35">
        <f>R41</f>
        <v>0.2</v>
      </c>
      <c r="S43" s="15">
        <f t="shared" si="10"/>
        <v>246.33139190259445</v>
      </c>
      <c r="T43" s="35">
        <f>T41</f>
        <v>-0.2</v>
      </c>
      <c r="U43" s="15">
        <f t="shared" si="10"/>
        <v>164.22092793506297</v>
      </c>
      <c r="V43" s="35">
        <f>V41</f>
        <v>0.1</v>
      </c>
      <c r="W43" s="35">
        <f>W41</f>
        <v>-0.1</v>
      </c>
      <c r="X43" s="25">
        <f t="shared" si="28"/>
        <v>0</v>
      </c>
      <c r="Y43" s="18">
        <f t="shared" si="1"/>
        <v>0</v>
      </c>
      <c r="Z43" s="15">
        <f t="shared" si="2"/>
        <v>0</v>
      </c>
      <c r="AA43" s="15">
        <f t="shared" si="29"/>
        <v>3.9476184599774755</v>
      </c>
      <c r="AB43" s="64">
        <v>1</v>
      </c>
      <c r="AC43" s="14">
        <f>AC41</f>
        <v>0</v>
      </c>
      <c r="AD43" s="15">
        <f t="shared" si="31"/>
        <v>0</v>
      </c>
      <c r="AE43" s="30"/>
      <c r="AF43" s="20">
        <f>AF41+AE43</f>
        <v>0</v>
      </c>
      <c r="AG43" s="10">
        <v>0.85</v>
      </c>
      <c r="AH43" s="30"/>
      <c r="AI43" s="20">
        <f>AI41+AH43</f>
        <v>0</v>
      </c>
      <c r="AJ43" s="30"/>
      <c r="AK43" s="20">
        <f t="shared" ref="AK43:AK54" si="49">AK42+AJ43</f>
        <v>0</v>
      </c>
      <c r="AL43" s="15">
        <f t="shared" si="32"/>
        <v>0</v>
      </c>
      <c r="AM43" s="15">
        <f t="shared" si="15"/>
        <v>3.9476184599774755</v>
      </c>
      <c r="AN43" s="15">
        <v>0</v>
      </c>
      <c r="AO43" s="41">
        <f t="shared" si="16"/>
        <v>9.615384615384615</v>
      </c>
      <c r="AP43" s="15">
        <f t="shared" si="33"/>
        <v>394.23076923076957</v>
      </c>
      <c r="AQ43" s="35">
        <v>0</v>
      </c>
      <c r="AR43" s="15">
        <f t="shared" si="3"/>
        <v>0</v>
      </c>
      <c r="AS43" s="15">
        <f t="shared" si="17"/>
        <v>0</v>
      </c>
      <c r="AT43" s="35">
        <v>1</v>
      </c>
      <c r="AU43" s="15">
        <f t="shared" si="4"/>
        <v>-9.615384615384615</v>
      </c>
      <c r="AV43" s="15">
        <f t="shared" si="34"/>
        <v>-390.28315077079208</v>
      </c>
      <c r="AW43" s="41">
        <f t="shared" si="5"/>
        <v>576.92307692307691</v>
      </c>
      <c r="AX43" s="41">
        <f t="shared" si="18"/>
        <v>-572.97545846309947</v>
      </c>
      <c r="AY43" s="15">
        <f t="shared" si="6"/>
        <v>0.19230769230769232</v>
      </c>
      <c r="AZ43" s="19">
        <f>AZ41</f>
        <v>0.22</v>
      </c>
      <c r="BA43" s="19">
        <f t="shared" si="7"/>
        <v>0</v>
      </c>
      <c r="BB43" s="19">
        <f t="shared" si="19"/>
        <v>0</v>
      </c>
    </row>
    <row r="44" spans="1:54" s="21" customFormat="1" ht="18.75" thickBot="1" x14ac:dyDescent="0.4">
      <c r="A44" s="63">
        <f>A43+FLOOR(365/$M$2,1)</f>
        <v>45590</v>
      </c>
      <c r="B44" s="61"/>
      <c r="C44" s="53">
        <f t="shared" si="21"/>
        <v>0</v>
      </c>
      <c r="D44" s="30"/>
      <c r="E44" s="53">
        <f t="shared" si="22"/>
        <v>0</v>
      </c>
      <c r="F44" s="30"/>
      <c r="G44" s="53">
        <f t="shared" si="23"/>
        <v>0</v>
      </c>
      <c r="H44" s="30"/>
      <c r="I44" s="53">
        <f t="shared" si="24"/>
        <v>0</v>
      </c>
      <c r="J44" s="14">
        <f t="shared" si="8"/>
        <v>0</v>
      </c>
      <c r="K44" s="14">
        <f t="shared" si="37"/>
        <v>0</v>
      </c>
      <c r="L44" s="17">
        <f>IF(J44=0,0,K44/J42)</f>
        <v>0</v>
      </c>
      <c r="M44" s="16">
        <f>M42</f>
        <v>52</v>
      </c>
      <c r="N44" s="35"/>
      <c r="O44" s="25">
        <f t="shared" si="9"/>
        <v>0</v>
      </c>
      <c r="P44" s="15">
        <f t="shared" si="0"/>
        <v>0</v>
      </c>
      <c r="Q44" s="17">
        <f t="shared" si="36"/>
        <v>0</v>
      </c>
      <c r="R44" s="35">
        <f>R42</f>
        <v>0.2</v>
      </c>
      <c r="S44" s="15">
        <f t="shared" si="10"/>
        <v>246.33139190259445</v>
      </c>
      <c r="T44" s="35">
        <f>T42</f>
        <v>-0.2</v>
      </c>
      <c r="U44" s="15">
        <f t="shared" si="10"/>
        <v>164.22092793506297</v>
      </c>
      <c r="V44" s="35">
        <f>V42</f>
        <v>0.1</v>
      </c>
      <c r="W44" s="35">
        <f>W42</f>
        <v>-0.1</v>
      </c>
      <c r="X44" s="25">
        <f t="shared" si="28"/>
        <v>0</v>
      </c>
      <c r="Y44" s="18">
        <f t="shared" si="1"/>
        <v>0</v>
      </c>
      <c r="Z44" s="15">
        <f t="shared" si="2"/>
        <v>0</v>
      </c>
      <c r="AA44" s="15">
        <f t="shared" si="29"/>
        <v>3.9476184599774755</v>
      </c>
      <c r="AB44" s="64">
        <v>1</v>
      </c>
      <c r="AC44" s="14">
        <f>AC42</f>
        <v>0</v>
      </c>
      <c r="AD44" s="15">
        <f t="shared" si="31"/>
        <v>0</v>
      </c>
      <c r="AE44" s="30"/>
      <c r="AF44" s="20">
        <f>AF42+AE44</f>
        <v>0</v>
      </c>
      <c r="AG44" s="10">
        <v>0.85</v>
      </c>
      <c r="AH44" s="30"/>
      <c r="AI44" s="20">
        <f>AI42+AH44</f>
        <v>0</v>
      </c>
      <c r="AJ44" s="30"/>
      <c r="AK44" s="20">
        <f t="shared" si="49"/>
        <v>0</v>
      </c>
      <c r="AL44" s="15">
        <f t="shared" si="32"/>
        <v>0</v>
      </c>
      <c r="AM44" s="15">
        <f t="shared" si="15"/>
        <v>3.9476184599774755</v>
      </c>
      <c r="AN44" s="15">
        <v>0</v>
      </c>
      <c r="AO44" s="41">
        <f t="shared" si="16"/>
        <v>9.615384615384615</v>
      </c>
      <c r="AP44" s="15">
        <f t="shared" si="33"/>
        <v>403.84615384615421</v>
      </c>
      <c r="AQ44" s="35">
        <v>0</v>
      </c>
      <c r="AR44" s="15">
        <f t="shared" si="3"/>
        <v>0</v>
      </c>
      <c r="AS44" s="15">
        <f t="shared" si="17"/>
        <v>0</v>
      </c>
      <c r="AT44" s="35">
        <v>1</v>
      </c>
      <c r="AU44" s="15">
        <f t="shared" si="4"/>
        <v>-9.615384615384615</v>
      </c>
      <c r="AV44" s="15">
        <f t="shared" si="34"/>
        <v>-399.89853538617672</v>
      </c>
      <c r="AW44" s="41">
        <f t="shared" si="5"/>
        <v>576.92307692307691</v>
      </c>
      <c r="AX44" s="41">
        <f t="shared" si="18"/>
        <v>-572.97545846309947</v>
      </c>
      <c r="AY44" s="15">
        <f t="shared" si="6"/>
        <v>0.19230769230769232</v>
      </c>
      <c r="AZ44" s="19">
        <f>AZ42</f>
        <v>0.22</v>
      </c>
      <c r="BA44" s="19">
        <f t="shared" si="7"/>
        <v>0</v>
      </c>
      <c r="BB44" s="19">
        <f t="shared" si="19"/>
        <v>0</v>
      </c>
    </row>
    <row r="45" spans="1:54" s="21" customFormat="1" ht="18.75" thickBot="1" x14ac:dyDescent="0.4">
      <c r="A45" s="63">
        <f t="shared" si="20"/>
        <v>45597</v>
      </c>
      <c r="B45" s="61"/>
      <c r="C45" s="53">
        <f t="shared" si="21"/>
        <v>0</v>
      </c>
      <c r="D45" s="30"/>
      <c r="E45" s="53">
        <f t="shared" si="22"/>
        <v>0</v>
      </c>
      <c r="F45" s="30"/>
      <c r="G45" s="53">
        <f t="shared" si="23"/>
        <v>0</v>
      </c>
      <c r="H45" s="30"/>
      <c r="I45" s="53">
        <f t="shared" si="24"/>
        <v>0</v>
      </c>
      <c r="J45" s="14">
        <f t="shared" si="8"/>
        <v>0</v>
      </c>
      <c r="K45" s="14">
        <f t="shared" si="37"/>
        <v>0</v>
      </c>
      <c r="L45" s="17">
        <f t="shared" ref="L45:L48" si="50">IF(J45=0,0,K45/J44)</f>
        <v>0</v>
      </c>
      <c r="M45" s="16">
        <f t="shared" ref="M45:M48" si="51">M44</f>
        <v>52</v>
      </c>
      <c r="N45" s="35"/>
      <c r="O45" s="25">
        <f t="shared" si="9"/>
        <v>0</v>
      </c>
      <c r="P45" s="15">
        <f t="shared" si="0"/>
        <v>0</v>
      </c>
      <c r="Q45" s="17">
        <f t="shared" si="36"/>
        <v>0</v>
      </c>
      <c r="R45" s="35">
        <f t="shared" ref="R45:R48" si="52">R44</f>
        <v>0.2</v>
      </c>
      <c r="S45" s="15">
        <f t="shared" si="10"/>
        <v>246.33139190259445</v>
      </c>
      <c r="T45" s="35">
        <f t="shared" ref="T45:T48" si="53">T44</f>
        <v>-0.2</v>
      </c>
      <c r="U45" s="15">
        <f t="shared" si="10"/>
        <v>164.22092793506297</v>
      </c>
      <c r="V45" s="35">
        <f t="shared" ref="V45:W48" si="54">V44</f>
        <v>0.1</v>
      </c>
      <c r="W45" s="35">
        <f t="shared" si="54"/>
        <v>-0.1</v>
      </c>
      <c r="X45" s="25">
        <f t="shared" si="28"/>
        <v>0</v>
      </c>
      <c r="Y45" s="18">
        <f t="shared" si="1"/>
        <v>0</v>
      </c>
      <c r="Z45" s="15">
        <f t="shared" si="2"/>
        <v>0</v>
      </c>
      <c r="AA45" s="15">
        <f t="shared" si="29"/>
        <v>3.9476184599774755</v>
      </c>
      <c r="AB45" s="64">
        <v>1</v>
      </c>
      <c r="AC45" s="14">
        <f t="shared" ref="AC45:AC48" si="55">AC44</f>
        <v>0</v>
      </c>
      <c r="AD45" s="15">
        <f t="shared" si="31"/>
        <v>0</v>
      </c>
      <c r="AE45" s="30"/>
      <c r="AF45" s="20">
        <f t="shared" ref="AF45:AF48" si="56">AF44+AE45</f>
        <v>0</v>
      </c>
      <c r="AG45" s="10">
        <v>0.85</v>
      </c>
      <c r="AH45" s="30"/>
      <c r="AI45" s="20">
        <f t="shared" ref="AI45:AI47" si="57">AI44+AH45</f>
        <v>0</v>
      </c>
      <c r="AJ45" s="30"/>
      <c r="AK45" s="20">
        <f t="shared" si="49"/>
        <v>0</v>
      </c>
      <c r="AL45" s="15">
        <f t="shared" si="32"/>
        <v>0</v>
      </c>
      <c r="AM45" s="15">
        <f t="shared" si="15"/>
        <v>3.9476184599774755</v>
      </c>
      <c r="AN45" s="15">
        <v>0</v>
      </c>
      <c r="AO45" s="41">
        <f t="shared" si="16"/>
        <v>9.615384615384615</v>
      </c>
      <c r="AP45" s="15">
        <f t="shared" si="33"/>
        <v>413.46153846153885</v>
      </c>
      <c r="AQ45" s="35">
        <v>0</v>
      </c>
      <c r="AR45" s="15">
        <f t="shared" si="3"/>
        <v>0</v>
      </c>
      <c r="AS45" s="15">
        <f t="shared" si="17"/>
        <v>0</v>
      </c>
      <c r="AT45" s="35">
        <v>1</v>
      </c>
      <c r="AU45" s="15">
        <f t="shared" si="4"/>
        <v>-9.615384615384615</v>
      </c>
      <c r="AV45" s="15">
        <f t="shared" si="34"/>
        <v>-409.51392000156136</v>
      </c>
      <c r="AW45" s="41">
        <f t="shared" si="5"/>
        <v>576.92307692307691</v>
      </c>
      <c r="AX45" s="41">
        <f t="shared" si="18"/>
        <v>-572.97545846309947</v>
      </c>
      <c r="AY45" s="15">
        <f t="shared" si="6"/>
        <v>0.19230769230769232</v>
      </c>
      <c r="AZ45" s="19">
        <f t="shared" ref="AZ45:AZ48" si="58">AZ44</f>
        <v>0.22</v>
      </c>
      <c r="BA45" s="19">
        <f t="shared" si="7"/>
        <v>0</v>
      </c>
      <c r="BB45" s="19">
        <f t="shared" si="19"/>
        <v>0</v>
      </c>
    </row>
    <row r="46" spans="1:54" s="21" customFormat="1" ht="18.75" thickBot="1" x14ac:dyDescent="0.4">
      <c r="A46" s="63">
        <f t="shared" si="20"/>
        <v>45604</v>
      </c>
      <c r="B46" s="61"/>
      <c r="C46" s="53">
        <f t="shared" si="21"/>
        <v>0</v>
      </c>
      <c r="D46" s="30"/>
      <c r="E46" s="53">
        <f t="shared" si="22"/>
        <v>0</v>
      </c>
      <c r="F46" s="30"/>
      <c r="G46" s="53">
        <f t="shared" si="23"/>
        <v>0</v>
      </c>
      <c r="H46" s="30"/>
      <c r="I46" s="53">
        <f t="shared" si="24"/>
        <v>0</v>
      </c>
      <c r="J46" s="14">
        <f t="shared" si="8"/>
        <v>0</v>
      </c>
      <c r="K46" s="14">
        <f t="shared" si="37"/>
        <v>0</v>
      </c>
      <c r="L46" s="17">
        <f t="shared" si="50"/>
        <v>0</v>
      </c>
      <c r="M46" s="16">
        <f t="shared" si="51"/>
        <v>52</v>
      </c>
      <c r="N46" s="35"/>
      <c r="O46" s="25">
        <f t="shared" si="9"/>
        <v>0</v>
      </c>
      <c r="P46" s="15">
        <f t="shared" si="0"/>
        <v>0</v>
      </c>
      <c r="Q46" s="17">
        <f t="shared" si="36"/>
        <v>0</v>
      </c>
      <c r="R46" s="35">
        <f t="shared" si="52"/>
        <v>0.2</v>
      </c>
      <c r="S46" s="15">
        <f t="shared" si="10"/>
        <v>246.33139190259445</v>
      </c>
      <c r="T46" s="35">
        <f t="shared" si="53"/>
        <v>-0.2</v>
      </c>
      <c r="U46" s="15">
        <f t="shared" si="10"/>
        <v>164.22092793506297</v>
      </c>
      <c r="V46" s="35">
        <f t="shared" si="54"/>
        <v>0.1</v>
      </c>
      <c r="W46" s="35">
        <f t="shared" si="54"/>
        <v>-0.1</v>
      </c>
      <c r="X46" s="25">
        <f t="shared" si="28"/>
        <v>0</v>
      </c>
      <c r="Y46" s="18">
        <f t="shared" si="1"/>
        <v>0</v>
      </c>
      <c r="Z46" s="15">
        <f t="shared" si="2"/>
        <v>0</v>
      </c>
      <c r="AA46" s="15">
        <f t="shared" si="29"/>
        <v>3.9476184599774755</v>
      </c>
      <c r="AB46" s="64">
        <v>1</v>
      </c>
      <c r="AC46" s="14">
        <f t="shared" si="55"/>
        <v>0</v>
      </c>
      <c r="AD46" s="15">
        <f t="shared" si="31"/>
        <v>0</v>
      </c>
      <c r="AE46" s="30"/>
      <c r="AF46" s="20">
        <f t="shared" si="56"/>
        <v>0</v>
      </c>
      <c r="AG46" s="10">
        <v>0.85</v>
      </c>
      <c r="AH46" s="30"/>
      <c r="AI46" s="20">
        <f t="shared" si="57"/>
        <v>0</v>
      </c>
      <c r="AJ46" s="30"/>
      <c r="AK46" s="20">
        <f t="shared" si="49"/>
        <v>0</v>
      </c>
      <c r="AL46" s="15">
        <f t="shared" si="32"/>
        <v>0</v>
      </c>
      <c r="AM46" s="15">
        <f t="shared" si="15"/>
        <v>3.9476184599774755</v>
      </c>
      <c r="AN46" s="15">
        <v>0</v>
      </c>
      <c r="AO46" s="41">
        <f t="shared" si="16"/>
        <v>9.615384615384615</v>
      </c>
      <c r="AP46" s="15">
        <f t="shared" si="33"/>
        <v>423.07692307692349</v>
      </c>
      <c r="AQ46" s="35">
        <v>0</v>
      </c>
      <c r="AR46" s="15">
        <f t="shared" si="3"/>
        <v>0</v>
      </c>
      <c r="AS46" s="15">
        <f t="shared" si="17"/>
        <v>0</v>
      </c>
      <c r="AT46" s="35">
        <v>1</v>
      </c>
      <c r="AU46" s="15">
        <f t="shared" si="4"/>
        <v>-9.615384615384615</v>
      </c>
      <c r="AV46" s="15">
        <f t="shared" si="34"/>
        <v>-419.129304616946</v>
      </c>
      <c r="AW46" s="41">
        <f t="shared" si="5"/>
        <v>576.92307692307691</v>
      </c>
      <c r="AX46" s="41">
        <f t="shared" si="18"/>
        <v>-572.97545846309947</v>
      </c>
      <c r="AY46" s="15">
        <f t="shared" si="6"/>
        <v>0.19230769230769232</v>
      </c>
      <c r="AZ46" s="19">
        <f t="shared" si="58"/>
        <v>0.22</v>
      </c>
      <c r="BA46" s="19">
        <f t="shared" si="7"/>
        <v>0</v>
      </c>
      <c r="BB46" s="19">
        <f t="shared" si="19"/>
        <v>0</v>
      </c>
    </row>
    <row r="47" spans="1:54" s="21" customFormat="1" ht="18.75" thickBot="1" x14ac:dyDescent="0.4">
      <c r="A47" s="63">
        <f t="shared" si="20"/>
        <v>45611</v>
      </c>
      <c r="B47" s="61"/>
      <c r="C47" s="53">
        <f t="shared" si="21"/>
        <v>0</v>
      </c>
      <c r="D47" s="30"/>
      <c r="E47" s="53">
        <f t="shared" si="22"/>
        <v>0</v>
      </c>
      <c r="F47" s="30"/>
      <c r="G47" s="53">
        <f t="shared" si="23"/>
        <v>0</v>
      </c>
      <c r="H47" s="30"/>
      <c r="I47" s="53">
        <f t="shared" si="24"/>
        <v>0</v>
      </c>
      <c r="J47" s="14">
        <f t="shared" si="8"/>
        <v>0</v>
      </c>
      <c r="K47" s="14">
        <f t="shared" si="37"/>
        <v>0</v>
      </c>
      <c r="L47" s="17">
        <f t="shared" si="50"/>
        <v>0</v>
      </c>
      <c r="M47" s="16">
        <f t="shared" si="51"/>
        <v>52</v>
      </c>
      <c r="N47" s="35"/>
      <c r="O47" s="25">
        <f t="shared" si="9"/>
        <v>0</v>
      </c>
      <c r="P47" s="15">
        <f t="shared" si="0"/>
        <v>0</v>
      </c>
      <c r="Q47" s="17">
        <f t="shared" si="36"/>
        <v>0</v>
      </c>
      <c r="R47" s="35">
        <f t="shared" si="52"/>
        <v>0.2</v>
      </c>
      <c r="S47" s="15">
        <f t="shared" si="10"/>
        <v>246.33139190259445</v>
      </c>
      <c r="T47" s="35">
        <f t="shared" si="53"/>
        <v>-0.2</v>
      </c>
      <c r="U47" s="15">
        <f t="shared" si="10"/>
        <v>164.22092793506297</v>
      </c>
      <c r="V47" s="35">
        <f t="shared" si="54"/>
        <v>0.1</v>
      </c>
      <c r="W47" s="35">
        <f t="shared" si="54"/>
        <v>-0.1</v>
      </c>
      <c r="X47" s="25">
        <f t="shared" si="28"/>
        <v>0</v>
      </c>
      <c r="Y47" s="18">
        <f t="shared" si="1"/>
        <v>0</v>
      </c>
      <c r="Z47" s="15">
        <f t="shared" si="2"/>
        <v>0</v>
      </c>
      <c r="AA47" s="15">
        <f t="shared" si="29"/>
        <v>3.9476184599774755</v>
      </c>
      <c r="AB47" s="64">
        <v>1</v>
      </c>
      <c r="AC47" s="14">
        <f t="shared" si="55"/>
        <v>0</v>
      </c>
      <c r="AD47" s="15">
        <f t="shared" si="31"/>
        <v>0</v>
      </c>
      <c r="AE47" s="30"/>
      <c r="AF47" s="20">
        <f t="shared" si="56"/>
        <v>0</v>
      </c>
      <c r="AG47" s="10">
        <v>0.85</v>
      </c>
      <c r="AH47" s="30"/>
      <c r="AI47" s="20">
        <f t="shared" si="57"/>
        <v>0</v>
      </c>
      <c r="AJ47" s="30"/>
      <c r="AK47" s="20">
        <f t="shared" si="49"/>
        <v>0</v>
      </c>
      <c r="AL47" s="15">
        <f t="shared" si="32"/>
        <v>0</v>
      </c>
      <c r="AM47" s="15">
        <f t="shared" si="15"/>
        <v>3.9476184599774755</v>
      </c>
      <c r="AN47" s="15">
        <v>0</v>
      </c>
      <c r="AO47" s="41">
        <f t="shared" si="16"/>
        <v>9.615384615384615</v>
      </c>
      <c r="AP47" s="15">
        <f t="shared" si="33"/>
        <v>432.69230769230813</v>
      </c>
      <c r="AQ47" s="35">
        <v>0</v>
      </c>
      <c r="AR47" s="15">
        <f t="shared" si="3"/>
        <v>0</v>
      </c>
      <c r="AS47" s="15">
        <f t="shared" si="17"/>
        <v>0</v>
      </c>
      <c r="AT47" s="35">
        <v>1</v>
      </c>
      <c r="AU47" s="15">
        <f t="shared" si="4"/>
        <v>-9.615384615384615</v>
      </c>
      <c r="AV47" s="15">
        <f t="shared" si="34"/>
        <v>-428.74468923233064</v>
      </c>
      <c r="AW47" s="41">
        <f t="shared" si="5"/>
        <v>576.92307692307691</v>
      </c>
      <c r="AX47" s="41">
        <f t="shared" si="18"/>
        <v>-572.97545846309947</v>
      </c>
      <c r="AY47" s="15">
        <f t="shared" si="6"/>
        <v>0.19230769230769232</v>
      </c>
      <c r="AZ47" s="19">
        <f t="shared" si="58"/>
        <v>0.22</v>
      </c>
      <c r="BA47" s="19">
        <f t="shared" si="7"/>
        <v>0</v>
      </c>
      <c r="BB47" s="19">
        <f t="shared" si="19"/>
        <v>0</v>
      </c>
    </row>
    <row r="48" spans="1:54" s="21" customFormat="1" ht="18.75" thickBot="1" x14ac:dyDescent="0.4">
      <c r="A48" s="63">
        <f t="shared" si="20"/>
        <v>45618</v>
      </c>
      <c r="B48" s="61"/>
      <c r="C48" s="53">
        <f t="shared" si="21"/>
        <v>0</v>
      </c>
      <c r="D48" s="61"/>
      <c r="E48" s="53">
        <f t="shared" si="22"/>
        <v>0</v>
      </c>
      <c r="F48" s="61"/>
      <c r="G48" s="53">
        <f t="shared" si="23"/>
        <v>0</v>
      </c>
      <c r="H48" s="30"/>
      <c r="I48" s="53">
        <f t="shared" si="24"/>
        <v>0</v>
      </c>
      <c r="J48" s="14">
        <f t="shared" si="8"/>
        <v>0</v>
      </c>
      <c r="K48" s="14">
        <f t="shared" si="37"/>
        <v>0</v>
      </c>
      <c r="L48" s="17">
        <f t="shared" si="50"/>
        <v>0</v>
      </c>
      <c r="M48" s="16">
        <f t="shared" si="51"/>
        <v>52</v>
      </c>
      <c r="N48" s="35"/>
      <c r="O48" s="25">
        <f t="shared" si="9"/>
        <v>0</v>
      </c>
      <c r="P48" s="15">
        <f t="shared" si="0"/>
        <v>0</v>
      </c>
      <c r="Q48" s="17">
        <f t="shared" si="36"/>
        <v>0</v>
      </c>
      <c r="R48" s="35">
        <f t="shared" si="52"/>
        <v>0.2</v>
      </c>
      <c r="S48" s="15">
        <f t="shared" si="10"/>
        <v>246.33139190259445</v>
      </c>
      <c r="T48" s="35">
        <f t="shared" si="53"/>
        <v>-0.2</v>
      </c>
      <c r="U48" s="15">
        <f t="shared" si="10"/>
        <v>164.22092793506297</v>
      </c>
      <c r="V48" s="35">
        <f t="shared" si="54"/>
        <v>0.1</v>
      </c>
      <c r="W48" s="35">
        <f t="shared" si="54"/>
        <v>-0.1</v>
      </c>
      <c r="X48" s="25">
        <f t="shared" si="28"/>
        <v>0</v>
      </c>
      <c r="Y48" s="18">
        <f t="shared" si="1"/>
        <v>0</v>
      </c>
      <c r="Z48" s="15">
        <f t="shared" si="2"/>
        <v>0</v>
      </c>
      <c r="AA48" s="15">
        <f t="shared" si="29"/>
        <v>3.9476184599774755</v>
      </c>
      <c r="AB48" s="64">
        <v>1</v>
      </c>
      <c r="AC48" s="14">
        <f t="shared" si="55"/>
        <v>0</v>
      </c>
      <c r="AD48" s="15">
        <f t="shared" si="31"/>
        <v>0</v>
      </c>
      <c r="AE48" s="30"/>
      <c r="AF48" s="20">
        <f t="shared" si="56"/>
        <v>0</v>
      </c>
      <c r="AG48" s="10">
        <v>0.85</v>
      </c>
      <c r="AH48" s="30"/>
      <c r="AI48" s="20">
        <f t="shared" ref="AI48:AI54" si="59">AI47+AH48</f>
        <v>0</v>
      </c>
      <c r="AJ48" s="30"/>
      <c r="AK48" s="20">
        <f t="shared" si="49"/>
        <v>0</v>
      </c>
      <c r="AL48" s="15">
        <f t="shared" si="32"/>
        <v>0</v>
      </c>
      <c r="AM48" s="15">
        <f t="shared" si="15"/>
        <v>3.9476184599774755</v>
      </c>
      <c r="AN48" s="15">
        <v>0</v>
      </c>
      <c r="AO48" s="41">
        <f t="shared" si="16"/>
        <v>9.615384615384615</v>
      </c>
      <c r="AP48" s="15">
        <f t="shared" si="33"/>
        <v>442.30769230769278</v>
      </c>
      <c r="AQ48" s="35">
        <v>0</v>
      </c>
      <c r="AR48" s="15">
        <f t="shared" si="3"/>
        <v>0</v>
      </c>
      <c r="AS48" s="15">
        <f t="shared" si="17"/>
        <v>0</v>
      </c>
      <c r="AT48" s="35">
        <v>1</v>
      </c>
      <c r="AU48" s="15">
        <f t="shared" si="4"/>
        <v>-9.615384615384615</v>
      </c>
      <c r="AV48" s="15">
        <f t="shared" si="34"/>
        <v>-438.36007384771528</v>
      </c>
      <c r="AW48" s="41">
        <f t="shared" si="5"/>
        <v>576.92307692307691</v>
      </c>
      <c r="AX48" s="41">
        <f t="shared" si="18"/>
        <v>-572.97545846309947</v>
      </c>
      <c r="AY48" s="15">
        <f t="shared" si="6"/>
        <v>0.19230769230769232</v>
      </c>
      <c r="AZ48" s="19">
        <f t="shared" si="58"/>
        <v>0.22</v>
      </c>
      <c r="BA48" s="19">
        <f t="shared" si="7"/>
        <v>0</v>
      </c>
      <c r="BB48" s="19">
        <f t="shared" si="19"/>
        <v>0</v>
      </c>
    </row>
    <row r="49" spans="1:54" s="21" customFormat="1" ht="18.75" thickBot="1" x14ac:dyDescent="0.4">
      <c r="A49" s="63">
        <f t="shared" si="20"/>
        <v>45625</v>
      </c>
      <c r="B49" s="61"/>
      <c r="C49" s="53">
        <f t="shared" si="21"/>
        <v>0</v>
      </c>
      <c r="D49" s="30"/>
      <c r="E49" s="53">
        <f t="shared" si="22"/>
        <v>0</v>
      </c>
      <c r="F49" s="30"/>
      <c r="G49" s="53">
        <f t="shared" si="23"/>
        <v>0</v>
      </c>
      <c r="H49" s="30"/>
      <c r="I49" s="53">
        <f t="shared" si="24"/>
        <v>0</v>
      </c>
      <c r="J49" s="14">
        <f t="shared" si="8"/>
        <v>0</v>
      </c>
      <c r="K49" s="14">
        <f t="shared" si="37"/>
        <v>0</v>
      </c>
      <c r="L49" s="17">
        <f>IF(J49=0,0,K49/J47)</f>
        <v>0</v>
      </c>
      <c r="M49" s="16">
        <f>M47</f>
        <v>52</v>
      </c>
      <c r="N49" s="35"/>
      <c r="O49" s="25">
        <f t="shared" si="9"/>
        <v>0</v>
      </c>
      <c r="P49" s="15">
        <f t="shared" si="0"/>
        <v>0</v>
      </c>
      <c r="Q49" s="17">
        <f t="shared" si="36"/>
        <v>0</v>
      </c>
      <c r="R49" s="35">
        <f>R47</f>
        <v>0.2</v>
      </c>
      <c r="S49" s="15">
        <f t="shared" si="10"/>
        <v>246.33139190259445</v>
      </c>
      <c r="T49" s="35">
        <f>T47</f>
        <v>-0.2</v>
      </c>
      <c r="U49" s="15">
        <f t="shared" si="10"/>
        <v>164.22092793506297</v>
      </c>
      <c r="V49" s="35">
        <f t="shared" ref="V49:W51" si="60">V47</f>
        <v>0.1</v>
      </c>
      <c r="W49" s="35">
        <f t="shared" si="60"/>
        <v>-0.1</v>
      </c>
      <c r="X49" s="25">
        <f t="shared" si="28"/>
        <v>0</v>
      </c>
      <c r="Y49" s="18">
        <f t="shared" si="1"/>
        <v>0</v>
      </c>
      <c r="Z49" s="15">
        <f t="shared" si="2"/>
        <v>0</v>
      </c>
      <c r="AA49" s="15">
        <f t="shared" si="29"/>
        <v>3.9476184599774755</v>
      </c>
      <c r="AB49" s="64">
        <v>1</v>
      </c>
      <c r="AC49" s="14">
        <f>AC47</f>
        <v>0</v>
      </c>
      <c r="AD49" s="15">
        <f t="shared" si="31"/>
        <v>0</v>
      </c>
      <c r="AE49" s="30"/>
      <c r="AF49" s="20">
        <f>AF47+AE49</f>
        <v>0</v>
      </c>
      <c r="AG49" s="10">
        <v>0.85</v>
      </c>
      <c r="AH49" s="30"/>
      <c r="AI49" s="20">
        <f t="shared" si="59"/>
        <v>0</v>
      </c>
      <c r="AJ49" s="30"/>
      <c r="AK49" s="20">
        <f t="shared" si="49"/>
        <v>0</v>
      </c>
      <c r="AL49" s="15">
        <f t="shared" si="32"/>
        <v>0</v>
      </c>
      <c r="AM49" s="15">
        <f t="shared" si="15"/>
        <v>3.9476184599774755</v>
      </c>
      <c r="AN49" s="15">
        <v>0</v>
      </c>
      <c r="AO49" s="41">
        <f t="shared" si="16"/>
        <v>9.615384615384615</v>
      </c>
      <c r="AP49" s="15">
        <f t="shared" si="33"/>
        <v>451.92307692307742</v>
      </c>
      <c r="AQ49" s="35">
        <v>0</v>
      </c>
      <c r="AR49" s="15">
        <f t="shared" si="3"/>
        <v>0</v>
      </c>
      <c r="AS49" s="15">
        <f t="shared" si="17"/>
        <v>0</v>
      </c>
      <c r="AT49" s="35">
        <v>1</v>
      </c>
      <c r="AU49" s="15">
        <f t="shared" si="4"/>
        <v>-9.615384615384615</v>
      </c>
      <c r="AV49" s="15">
        <f t="shared" si="34"/>
        <v>-447.97545846309993</v>
      </c>
      <c r="AW49" s="41">
        <f t="shared" si="5"/>
        <v>576.92307692307691</v>
      </c>
      <c r="AX49" s="41">
        <f t="shared" si="18"/>
        <v>-572.97545846309947</v>
      </c>
      <c r="AY49" s="15">
        <f t="shared" si="6"/>
        <v>0.19230769230769232</v>
      </c>
      <c r="AZ49" s="19">
        <f>AZ47</f>
        <v>0.22</v>
      </c>
      <c r="BA49" s="19">
        <f t="shared" si="7"/>
        <v>0</v>
      </c>
      <c r="BB49" s="19">
        <f t="shared" si="19"/>
        <v>0</v>
      </c>
    </row>
    <row r="50" spans="1:54" s="21" customFormat="1" ht="18.75" thickBot="1" x14ac:dyDescent="0.4">
      <c r="A50" s="63">
        <f t="shared" si="20"/>
        <v>45632</v>
      </c>
      <c r="B50" s="61"/>
      <c r="C50" s="53">
        <f t="shared" si="21"/>
        <v>0</v>
      </c>
      <c r="D50" s="61"/>
      <c r="E50" s="53">
        <f t="shared" si="22"/>
        <v>0</v>
      </c>
      <c r="F50" s="61"/>
      <c r="G50" s="53">
        <f t="shared" si="23"/>
        <v>0</v>
      </c>
      <c r="H50" s="61"/>
      <c r="I50" s="53">
        <f t="shared" si="24"/>
        <v>0</v>
      </c>
      <c r="J50" s="14">
        <f t="shared" si="8"/>
        <v>0</v>
      </c>
      <c r="K50" s="14">
        <f t="shared" si="37"/>
        <v>0</v>
      </c>
      <c r="L50" s="17">
        <f>IF(J50=0,0,K50/J48)</f>
        <v>0</v>
      </c>
      <c r="M50" s="16">
        <f>M48</f>
        <v>52</v>
      </c>
      <c r="N50" s="35"/>
      <c r="O50" s="25">
        <f t="shared" si="9"/>
        <v>0</v>
      </c>
      <c r="P50" s="15">
        <f t="shared" si="0"/>
        <v>0</v>
      </c>
      <c r="Q50" s="17">
        <f t="shared" si="36"/>
        <v>0</v>
      </c>
      <c r="R50" s="35">
        <f>R48</f>
        <v>0.2</v>
      </c>
      <c r="S50" s="15">
        <f t="shared" si="10"/>
        <v>246.33139190259445</v>
      </c>
      <c r="T50" s="35">
        <f>T48</f>
        <v>-0.2</v>
      </c>
      <c r="U50" s="15">
        <f t="shared" si="10"/>
        <v>164.22092793506297</v>
      </c>
      <c r="V50" s="35">
        <f t="shared" si="60"/>
        <v>0.1</v>
      </c>
      <c r="W50" s="35">
        <f t="shared" si="60"/>
        <v>-0.1</v>
      </c>
      <c r="X50" s="25">
        <f t="shared" si="28"/>
        <v>0</v>
      </c>
      <c r="Y50" s="18">
        <f t="shared" si="1"/>
        <v>0</v>
      </c>
      <c r="Z50" s="15">
        <f t="shared" si="2"/>
        <v>0</v>
      </c>
      <c r="AA50" s="15">
        <f t="shared" si="29"/>
        <v>3.9476184599774755</v>
      </c>
      <c r="AB50" s="64">
        <v>1</v>
      </c>
      <c r="AC50" s="14">
        <f>AC48</f>
        <v>0</v>
      </c>
      <c r="AD50" s="15">
        <f t="shared" si="31"/>
        <v>0</v>
      </c>
      <c r="AE50" s="30"/>
      <c r="AF50" s="20">
        <f>AF48+AE50</f>
        <v>0</v>
      </c>
      <c r="AG50" s="10">
        <v>0.85</v>
      </c>
      <c r="AH50" s="30"/>
      <c r="AI50" s="20">
        <f t="shared" si="59"/>
        <v>0</v>
      </c>
      <c r="AJ50" s="30"/>
      <c r="AK50" s="20">
        <f t="shared" si="49"/>
        <v>0</v>
      </c>
      <c r="AL50" s="15">
        <f t="shared" si="32"/>
        <v>0</v>
      </c>
      <c r="AM50" s="15">
        <f t="shared" si="15"/>
        <v>3.9476184599774755</v>
      </c>
      <c r="AN50" s="15">
        <v>0</v>
      </c>
      <c r="AO50" s="41">
        <f t="shared" si="16"/>
        <v>9.615384615384615</v>
      </c>
      <c r="AP50" s="15">
        <f t="shared" si="33"/>
        <v>461.53846153846206</v>
      </c>
      <c r="AQ50" s="35">
        <v>0</v>
      </c>
      <c r="AR50" s="15">
        <f t="shared" si="3"/>
        <v>0</v>
      </c>
      <c r="AS50" s="15">
        <f t="shared" si="17"/>
        <v>0</v>
      </c>
      <c r="AT50" s="35">
        <v>1</v>
      </c>
      <c r="AU50" s="15">
        <f t="shared" si="4"/>
        <v>-9.615384615384615</v>
      </c>
      <c r="AV50" s="15">
        <f t="shared" si="34"/>
        <v>-457.59084307848457</v>
      </c>
      <c r="AW50" s="41">
        <f t="shared" si="5"/>
        <v>576.92307692307691</v>
      </c>
      <c r="AX50" s="41">
        <f t="shared" si="18"/>
        <v>-572.97545846309947</v>
      </c>
      <c r="AY50" s="15">
        <f t="shared" si="6"/>
        <v>0.19230769230769232</v>
      </c>
      <c r="AZ50" s="19">
        <f>AZ48</f>
        <v>0.22</v>
      </c>
      <c r="BA50" s="19">
        <f t="shared" si="7"/>
        <v>0</v>
      </c>
      <c r="BB50" s="19">
        <f t="shared" si="19"/>
        <v>0</v>
      </c>
    </row>
    <row r="51" spans="1:54" s="21" customFormat="1" ht="18.75" thickBot="1" x14ac:dyDescent="0.4">
      <c r="A51" s="63">
        <f t="shared" si="20"/>
        <v>45639</v>
      </c>
      <c r="B51" s="61"/>
      <c r="C51" s="53">
        <f t="shared" si="21"/>
        <v>0</v>
      </c>
      <c r="D51" s="30"/>
      <c r="E51" s="53">
        <f t="shared" si="22"/>
        <v>0</v>
      </c>
      <c r="F51" s="30"/>
      <c r="G51" s="53">
        <f t="shared" si="23"/>
        <v>0</v>
      </c>
      <c r="H51" s="30"/>
      <c r="I51" s="53">
        <f t="shared" si="24"/>
        <v>0</v>
      </c>
      <c r="J51" s="14">
        <f t="shared" si="8"/>
        <v>0</v>
      </c>
      <c r="K51" s="14">
        <f t="shared" si="37"/>
        <v>0</v>
      </c>
      <c r="L51" s="17">
        <f>IF(J51=0,0,K51/J49)</f>
        <v>0</v>
      </c>
      <c r="M51" s="16">
        <f>M49</f>
        <v>52</v>
      </c>
      <c r="N51" s="35"/>
      <c r="O51" s="25">
        <f t="shared" si="9"/>
        <v>0</v>
      </c>
      <c r="P51" s="15">
        <f t="shared" si="0"/>
        <v>0</v>
      </c>
      <c r="Q51" s="17">
        <f t="shared" si="36"/>
        <v>0</v>
      </c>
      <c r="R51" s="35">
        <f>R49</f>
        <v>0.2</v>
      </c>
      <c r="S51" s="15">
        <f t="shared" si="10"/>
        <v>246.33139190259445</v>
      </c>
      <c r="T51" s="35">
        <f>T49</f>
        <v>-0.2</v>
      </c>
      <c r="U51" s="15">
        <f t="shared" si="10"/>
        <v>164.22092793506297</v>
      </c>
      <c r="V51" s="35">
        <f t="shared" si="60"/>
        <v>0.1</v>
      </c>
      <c r="W51" s="35">
        <f t="shared" si="60"/>
        <v>-0.1</v>
      </c>
      <c r="X51" s="25">
        <f t="shared" si="28"/>
        <v>0</v>
      </c>
      <c r="Y51" s="18">
        <f t="shared" si="1"/>
        <v>0</v>
      </c>
      <c r="Z51" s="15">
        <f t="shared" si="2"/>
        <v>0</v>
      </c>
      <c r="AA51" s="15">
        <f t="shared" si="29"/>
        <v>3.9476184599774755</v>
      </c>
      <c r="AB51" s="64">
        <v>1</v>
      </c>
      <c r="AC51" s="14">
        <f>AC49</f>
        <v>0</v>
      </c>
      <c r="AD51" s="15">
        <f t="shared" si="31"/>
        <v>0</v>
      </c>
      <c r="AE51" s="30"/>
      <c r="AF51" s="20">
        <f>AF49+AE51</f>
        <v>0</v>
      </c>
      <c r="AG51" s="10">
        <v>0.85</v>
      </c>
      <c r="AH51" s="30"/>
      <c r="AI51" s="20">
        <f t="shared" si="59"/>
        <v>0</v>
      </c>
      <c r="AJ51" s="30"/>
      <c r="AK51" s="20">
        <f t="shared" si="49"/>
        <v>0</v>
      </c>
      <c r="AL51" s="15">
        <f t="shared" si="32"/>
        <v>0</v>
      </c>
      <c r="AM51" s="15">
        <f t="shared" si="15"/>
        <v>3.9476184599774755</v>
      </c>
      <c r="AN51" s="15">
        <v>0</v>
      </c>
      <c r="AO51" s="41">
        <f t="shared" si="16"/>
        <v>9.615384615384615</v>
      </c>
      <c r="AP51" s="15">
        <f t="shared" si="33"/>
        <v>471.1538461538467</v>
      </c>
      <c r="AQ51" s="35">
        <v>0</v>
      </c>
      <c r="AR51" s="15">
        <f t="shared" si="3"/>
        <v>0</v>
      </c>
      <c r="AS51" s="15">
        <f t="shared" si="17"/>
        <v>0</v>
      </c>
      <c r="AT51" s="35">
        <v>1</v>
      </c>
      <c r="AU51" s="15">
        <f t="shared" si="4"/>
        <v>-9.615384615384615</v>
      </c>
      <c r="AV51" s="15">
        <f t="shared" si="34"/>
        <v>-467.20622769386921</v>
      </c>
      <c r="AW51" s="41">
        <f t="shared" si="5"/>
        <v>576.92307692307691</v>
      </c>
      <c r="AX51" s="41">
        <f t="shared" si="18"/>
        <v>-572.97545846309947</v>
      </c>
      <c r="AY51" s="15">
        <f t="shared" si="6"/>
        <v>0.19230769230769232</v>
      </c>
      <c r="AZ51" s="19">
        <f>AZ49</f>
        <v>0.22</v>
      </c>
      <c r="BA51" s="19">
        <f t="shared" si="7"/>
        <v>0</v>
      </c>
      <c r="BB51" s="19">
        <f t="shared" si="19"/>
        <v>0</v>
      </c>
    </row>
    <row r="52" spans="1:54" s="21" customFormat="1" ht="18.75" thickBot="1" x14ac:dyDescent="0.4">
      <c r="A52" s="63">
        <f t="shared" si="20"/>
        <v>45646</v>
      </c>
      <c r="B52" s="61"/>
      <c r="C52" s="53">
        <f t="shared" si="21"/>
        <v>0</v>
      </c>
      <c r="D52" s="30"/>
      <c r="E52" s="53">
        <f t="shared" si="22"/>
        <v>0</v>
      </c>
      <c r="F52" s="30"/>
      <c r="G52" s="53">
        <f t="shared" si="23"/>
        <v>0</v>
      </c>
      <c r="H52" s="30"/>
      <c r="I52" s="53">
        <f t="shared" si="24"/>
        <v>0</v>
      </c>
      <c r="J52" s="14">
        <f t="shared" si="8"/>
        <v>0</v>
      </c>
      <c r="K52" s="14">
        <f t="shared" si="37"/>
        <v>0</v>
      </c>
      <c r="L52" s="17">
        <f>IF(J52=0,0,K52/J49)</f>
        <v>0</v>
      </c>
      <c r="M52" s="16">
        <f>M49</f>
        <v>52</v>
      </c>
      <c r="N52" s="35"/>
      <c r="O52" s="25">
        <f t="shared" si="9"/>
        <v>0</v>
      </c>
      <c r="P52" s="15">
        <f t="shared" si="0"/>
        <v>0</v>
      </c>
      <c r="Q52" s="17">
        <f t="shared" si="36"/>
        <v>0</v>
      </c>
      <c r="R52" s="35">
        <f>R49</f>
        <v>0.2</v>
      </c>
      <c r="S52" s="15">
        <f t="shared" si="10"/>
        <v>246.33139190259445</v>
      </c>
      <c r="T52" s="35">
        <f>T49</f>
        <v>-0.2</v>
      </c>
      <c r="U52" s="15">
        <f t="shared" si="10"/>
        <v>164.22092793506297</v>
      </c>
      <c r="V52" s="35">
        <f>V49</f>
        <v>0.1</v>
      </c>
      <c r="W52" s="35">
        <f>W49</f>
        <v>-0.1</v>
      </c>
      <c r="X52" s="25">
        <f t="shared" si="28"/>
        <v>0</v>
      </c>
      <c r="Y52" s="18">
        <f t="shared" si="1"/>
        <v>0</v>
      </c>
      <c r="Z52" s="15">
        <f t="shared" si="2"/>
        <v>0</v>
      </c>
      <c r="AA52" s="15">
        <f t="shared" si="29"/>
        <v>3.9476184599774755</v>
      </c>
      <c r="AB52" s="64">
        <v>1</v>
      </c>
      <c r="AC52" s="14">
        <f>AC49</f>
        <v>0</v>
      </c>
      <c r="AD52" s="15">
        <f t="shared" si="31"/>
        <v>0</v>
      </c>
      <c r="AE52" s="30"/>
      <c r="AF52" s="20">
        <f>AF49+AE52</f>
        <v>0</v>
      </c>
      <c r="AG52" s="10">
        <v>0.85</v>
      </c>
      <c r="AH52" s="30"/>
      <c r="AI52" s="20">
        <f t="shared" si="59"/>
        <v>0</v>
      </c>
      <c r="AJ52" s="30"/>
      <c r="AK52" s="20">
        <f t="shared" si="49"/>
        <v>0</v>
      </c>
      <c r="AL52" s="15">
        <f t="shared" si="32"/>
        <v>0</v>
      </c>
      <c r="AM52" s="15">
        <f t="shared" si="15"/>
        <v>3.9476184599774755</v>
      </c>
      <c r="AN52" s="15">
        <v>0</v>
      </c>
      <c r="AO52" s="41">
        <f t="shared" si="16"/>
        <v>9.615384615384615</v>
      </c>
      <c r="AP52" s="15">
        <f t="shared" si="33"/>
        <v>480.76923076923134</v>
      </c>
      <c r="AQ52" s="35">
        <v>0</v>
      </c>
      <c r="AR52" s="15">
        <f t="shared" si="3"/>
        <v>0</v>
      </c>
      <c r="AS52" s="15">
        <f t="shared" si="17"/>
        <v>0</v>
      </c>
      <c r="AT52" s="35">
        <v>1</v>
      </c>
      <c r="AU52" s="15">
        <f t="shared" si="4"/>
        <v>-9.615384615384615</v>
      </c>
      <c r="AV52" s="15">
        <f t="shared" si="34"/>
        <v>-476.82161230925385</v>
      </c>
      <c r="AW52" s="41">
        <f t="shared" si="5"/>
        <v>576.92307692307691</v>
      </c>
      <c r="AX52" s="41">
        <f t="shared" si="18"/>
        <v>-572.97545846309947</v>
      </c>
      <c r="AY52" s="15">
        <f t="shared" si="6"/>
        <v>0.19230769230769232</v>
      </c>
      <c r="AZ52" s="19">
        <f>AZ49</f>
        <v>0.22</v>
      </c>
      <c r="BA52" s="19">
        <f t="shared" si="7"/>
        <v>0</v>
      </c>
      <c r="BB52" s="19">
        <f t="shared" si="19"/>
        <v>0</v>
      </c>
    </row>
    <row r="53" spans="1:54" s="21" customFormat="1" ht="18.75" thickBot="1" x14ac:dyDescent="0.4">
      <c r="A53" s="63">
        <f t="shared" si="20"/>
        <v>45653</v>
      </c>
      <c r="B53" s="61"/>
      <c r="C53" s="53">
        <f t="shared" si="21"/>
        <v>0</v>
      </c>
      <c r="D53" s="30"/>
      <c r="E53" s="53">
        <f t="shared" si="22"/>
        <v>0</v>
      </c>
      <c r="F53" s="30"/>
      <c r="G53" s="53">
        <f t="shared" si="23"/>
        <v>0</v>
      </c>
      <c r="H53" s="30"/>
      <c r="I53" s="53">
        <f t="shared" si="24"/>
        <v>0</v>
      </c>
      <c r="J53" s="14">
        <f t="shared" si="8"/>
        <v>0</v>
      </c>
      <c r="K53" s="14">
        <f t="shared" si="37"/>
        <v>0</v>
      </c>
      <c r="L53" s="17">
        <f>IF(J53=0,0,K53/J50)</f>
        <v>0</v>
      </c>
      <c r="M53" s="16">
        <f>M50</f>
        <v>52</v>
      </c>
      <c r="N53" s="35"/>
      <c r="O53" s="25">
        <f t="shared" si="9"/>
        <v>0</v>
      </c>
      <c r="P53" s="15">
        <f t="shared" si="0"/>
        <v>0</v>
      </c>
      <c r="Q53" s="17">
        <f t="shared" si="36"/>
        <v>0</v>
      </c>
      <c r="R53" s="35">
        <f>R50</f>
        <v>0.2</v>
      </c>
      <c r="S53" s="15">
        <f t="shared" si="10"/>
        <v>246.33139190259445</v>
      </c>
      <c r="T53" s="35">
        <f>T50</f>
        <v>-0.2</v>
      </c>
      <c r="U53" s="15">
        <f t="shared" si="10"/>
        <v>164.22092793506297</v>
      </c>
      <c r="V53" s="35">
        <f>V50</f>
        <v>0.1</v>
      </c>
      <c r="W53" s="35">
        <f>W50</f>
        <v>-0.1</v>
      </c>
      <c r="X53" s="25">
        <f t="shared" si="28"/>
        <v>0</v>
      </c>
      <c r="Y53" s="18">
        <f t="shared" si="1"/>
        <v>0</v>
      </c>
      <c r="Z53" s="15">
        <f t="shared" si="2"/>
        <v>0</v>
      </c>
      <c r="AA53" s="15">
        <f t="shared" si="29"/>
        <v>3.9476184599774755</v>
      </c>
      <c r="AB53" s="64">
        <v>1</v>
      </c>
      <c r="AC53" s="14">
        <f>AC50</f>
        <v>0</v>
      </c>
      <c r="AD53" s="15">
        <f t="shared" si="31"/>
        <v>0</v>
      </c>
      <c r="AE53" s="30"/>
      <c r="AF53" s="20">
        <f>AF50+AE53</f>
        <v>0</v>
      </c>
      <c r="AG53" s="10">
        <v>0.85</v>
      </c>
      <c r="AH53" s="30"/>
      <c r="AI53" s="20">
        <f t="shared" si="59"/>
        <v>0</v>
      </c>
      <c r="AJ53" s="30"/>
      <c r="AK53" s="20">
        <f t="shared" si="49"/>
        <v>0</v>
      </c>
      <c r="AL53" s="15">
        <f t="shared" si="32"/>
        <v>0</v>
      </c>
      <c r="AM53" s="15">
        <f t="shared" si="15"/>
        <v>3.9476184599774755</v>
      </c>
      <c r="AN53" s="15">
        <v>0</v>
      </c>
      <c r="AO53" s="41">
        <f t="shared" si="16"/>
        <v>9.615384615384615</v>
      </c>
      <c r="AP53" s="15">
        <f t="shared" si="33"/>
        <v>490.38461538461598</v>
      </c>
      <c r="AQ53" s="35">
        <v>0</v>
      </c>
      <c r="AR53" s="15">
        <f t="shared" si="3"/>
        <v>0</v>
      </c>
      <c r="AS53" s="15">
        <f t="shared" si="17"/>
        <v>0</v>
      </c>
      <c r="AT53" s="35">
        <v>1</v>
      </c>
      <c r="AU53" s="15">
        <f t="shared" si="4"/>
        <v>-9.615384615384615</v>
      </c>
      <c r="AV53" s="15">
        <f t="shared" si="34"/>
        <v>-486.43699692463849</v>
      </c>
      <c r="AW53" s="41">
        <f t="shared" si="5"/>
        <v>576.92307692307691</v>
      </c>
      <c r="AX53" s="41">
        <f t="shared" si="18"/>
        <v>-572.97545846309947</v>
      </c>
      <c r="AY53" s="15">
        <f t="shared" si="6"/>
        <v>0.19230769230769232</v>
      </c>
      <c r="AZ53" s="19">
        <f>AZ50</f>
        <v>0.22</v>
      </c>
      <c r="BA53" s="19">
        <f t="shared" si="7"/>
        <v>0</v>
      </c>
      <c r="BB53" s="19">
        <f t="shared" si="19"/>
        <v>0</v>
      </c>
    </row>
    <row r="54" spans="1:54" s="21" customFormat="1" ht="18.75" thickBot="1" x14ac:dyDescent="0.4">
      <c r="A54" s="63">
        <f t="shared" si="20"/>
        <v>45660</v>
      </c>
      <c r="B54" s="61"/>
      <c r="C54" s="53">
        <f t="shared" si="21"/>
        <v>0</v>
      </c>
      <c r="D54" s="30"/>
      <c r="E54" s="53">
        <f t="shared" si="22"/>
        <v>0</v>
      </c>
      <c r="F54" s="30"/>
      <c r="G54" s="53">
        <f t="shared" si="23"/>
        <v>0</v>
      </c>
      <c r="H54" s="30"/>
      <c r="I54" s="53">
        <f t="shared" si="24"/>
        <v>0</v>
      </c>
      <c r="J54" s="14">
        <f t="shared" si="8"/>
        <v>0</v>
      </c>
      <c r="K54" s="14">
        <f t="shared" si="37"/>
        <v>0</v>
      </c>
      <c r="L54" s="17">
        <f>IF(J54=0,0,K54/J28)</f>
        <v>0</v>
      </c>
      <c r="M54" s="16">
        <f>M28</f>
        <v>52</v>
      </c>
      <c r="N54" s="35"/>
      <c r="O54" s="25">
        <f t="shared" si="9"/>
        <v>0</v>
      </c>
      <c r="P54" s="15">
        <f t="shared" si="0"/>
        <v>0</v>
      </c>
      <c r="Q54" s="17">
        <f t="shared" si="36"/>
        <v>0</v>
      </c>
      <c r="R54" s="35">
        <f>R28</f>
        <v>0.2</v>
      </c>
      <c r="S54" s="15">
        <f t="shared" si="10"/>
        <v>246.33139190259445</v>
      </c>
      <c r="T54" s="35">
        <f>T28</f>
        <v>-0.2</v>
      </c>
      <c r="U54" s="15">
        <f t="shared" si="10"/>
        <v>164.22092793506297</v>
      </c>
      <c r="V54" s="35">
        <f>V28</f>
        <v>0.1</v>
      </c>
      <c r="W54" s="35">
        <f>W28</f>
        <v>-0.1</v>
      </c>
      <c r="X54" s="25">
        <f t="shared" si="28"/>
        <v>0</v>
      </c>
      <c r="Y54" s="18">
        <f t="shared" si="1"/>
        <v>0</v>
      </c>
      <c r="Z54" s="15">
        <f t="shared" si="2"/>
        <v>0</v>
      </c>
      <c r="AA54" s="15">
        <f t="shared" si="29"/>
        <v>3.9476184599774755</v>
      </c>
      <c r="AB54" s="64">
        <v>1</v>
      </c>
      <c r="AC54" s="23">
        <f>AC28</f>
        <v>0</v>
      </c>
      <c r="AD54" s="15">
        <f t="shared" si="31"/>
        <v>0</v>
      </c>
      <c r="AE54" s="38"/>
      <c r="AF54" s="20">
        <f>AF28+AE54</f>
        <v>0</v>
      </c>
      <c r="AG54" s="10">
        <v>0.85</v>
      </c>
      <c r="AH54" s="38"/>
      <c r="AI54" s="20">
        <f t="shared" si="59"/>
        <v>0</v>
      </c>
      <c r="AJ54" s="38"/>
      <c r="AK54" s="20">
        <f t="shared" si="49"/>
        <v>0</v>
      </c>
      <c r="AL54" s="15">
        <f t="shared" si="32"/>
        <v>0</v>
      </c>
      <c r="AM54" s="15">
        <f t="shared" si="15"/>
        <v>3.9476184599774755</v>
      </c>
      <c r="AN54" s="15">
        <v>0</v>
      </c>
      <c r="AO54" s="41">
        <f>$AO$55/M54</f>
        <v>9.615384615384615</v>
      </c>
      <c r="AP54" s="15">
        <f t="shared" si="33"/>
        <v>500.00000000000063</v>
      </c>
      <c r="AQ54" s="35">
        <v>0</v>
      </c>
      <c r="AR54" s="15">
        <f t="shared" si="3"/>
        <v>0</v>
      </c>
      <c r="AS54" s="15">
        <f t="shared" si="17"/>
        <v>0</v>
      </c>
      <c r="AT54" s="35">
        <v>0</v>
      </c>
      <c r="AU54" s="15">
        <f t="shared" si="4"/>
        <v>0</v>
      </c>
      <c r="AV54" s="15">
        <f t="shared" si="34"/>
        <v>-486.43699692463849</v>
      </c>
      <c r="AW54" s="41">
        <f t="shared" si="5"/>
        <v>576.92307692307691</v>
      </c>
      <c r="AX54" s="41">
        <f t="shared" si="18"/>
        <v>-572.97545846309947</v>
      </c>
      <c r="AY54" s="15">
        <f>$AY$55/M54</f>
        <v>0.19230769230769232</v>
      </c>
      <c r="AZ54" s="19">
        <f>AZ28</f>
        <v>0.22</v>
      </c>
      <c r="BA54" s="19">
        <f t="shared" si="7"/>
        <v>0</v>
      </c>
      <c r="BB54" s="19">
        <f t="shared" si="19"/>
        <v>0</v>
      </c>
    </row>
    <row r="55" spans="1:54" s="21" customFormat="1" ht="18.75" thickBot="1" x14ac:dyDescent="0.4">
      <c r="A55" s="40" t="s">
        <v>13</v>
      </c>
      <c r="B55" s="57"/>
      <c r="C55" s="56"/>
      <c r="D55" s="57"/>
      <c r="E55" s="56"/>
      <c r="F55" s="57"/>
      <c r="G55" s="56"/>
      <c r="H55" s="57"/>
      <c r="I55" s="56"/>
      <c r="J55" s="27">
        <f>MAX(J2:J54)</f>
        <v>4000</v>
      </c>
      <c r="M55" s="65" t="s">
        <v>108</v>
      </c>
      <c r="N55" s="76">
        <f>SUM(N2:N54)</f>
        <v>-2.5000000000000001E-4</v>
      </c>
      <c r="Y55" s="77">
        <f>SUM(Y2:Y54)</f>
        <v>9.8690461499436884E-4</v>
      </c>
      <c r="Z55" s="27">
        <f>SUM(Z2:Z54)</f>
        <v>3.9476184599774755</v>
      </c>
      <c r="AC55" s="27">
        <f>SUM(AC2:AC54)</f>
        <v>0</v>
      </c>
      <c r="AE55" s="27">
        <f>SUM(AE2:AE54)</f>
        <v>0</v>
      </c>
      <c r="AH55" s="27">
        <f>SUM(AH2:AH54)</f>
        <v>0</v>
      </c>
      <c r="AJ55" s="27">
        <f>SUM(AJ2:AJ54)</f>
        <v>0</v>
      </c>
      <c r="AL55" s="27">
        <f>SUM(AL2:AL54)</f>
        <v>3.9476184599774755</v>
      </c>
      <c r="AO55" s="27">
        <v>500</v>
      </c>
      <c r="AR55" s="27">
        <f>SUM(AR2:AR54)</f>
        <v>0</v>
      </c>
      <c r="AU55" s="27">
        <f>SUM(AU2:AU54)</f>
        <v>-486.43699692463849</v>
      </c>
      <c r="AW55" s="27">
        <v>30000</v>
      </c>
      <c r="AY55" s="27">
        <f>10*$L$60</f>
        <v>10</v>
      </c>
    </row>
    <row r="56" spans="1:54" s="21" customFormat="1" ht="18.75" thickBot="1" x14ac:dyDescent="0.4">
      <c r="A56" s="72"/>
      <c r="B56" s="57"/>
      <c r="C56" s="56"/>
      <c r="D56" s="57"/>
      <c r="E56" s="56"/>
      <c r="F56" s="57"/>
      <c r="G56" s="56"/>
      <c r="H56" s="57"/>
      <c r="I56" s="56"/>
      <c r="J56" s="73"/>
      <c r="M56" s="65" t="s">
        <v>109</v>
      </c>
      <c r="N56" s="76"/>
      <c r="AY56" s="24"/>
    </row>
    <row r="57" spans="1:54" s="21" customFormat="1" ht="36.75" thickBot="1" x14ac:dyDescent="0.4">
      <c r="B57" s="32" t="s">
        <v>111</v>
      </c>
      <c r="C57" s="32" t="s">
        <v>112</v>
      </c>
      <c r="D57" s="32" t="s">
        <v>113</v>
      </c>
      <c r="E57" s="32" t="s">
        <v>114</v>
      </c>
      <c r="F57" s="32" t="s">
        <v>115</v>
      </c>
      <c r="G57" s="32" t="s">
        <v>116</v>
      </c>
      <c r="H57" s="32" t="s">
        <v>117</v>
      </c>
      <c r="I57" s="32" t="s">
        <v>118</v>
      </c>
      <c r="J57" s="32" t="s">
        <v>119</v>
      </c>
      <c r="K57" s="68"/>
      <c r="L57" s="51" t="s">
        <v>80</v>
      </c>
      <c r="P57" s="58"/>
      <c r="R57" s="51" t="s">
        <v>105</v>
      </c>
    </row>
    <row r="58" spans="1:54" s="21" customFormat="1" ht="54.75" thickBot="1" x14ac:dyDescent="0.4">
      <c r="A58" s="51" t="s">
        <v>110</v>
      </c>
      <c r="B58" s="66">
        <v>0</v>
      </c>
      <c r="C58" s="67">
        <f>C53</f>
        <v>0</v>
      </c>
      <c r="D58" s="66">
        <v>0</v>
      </c>
      <c r="E58" s="67">
        <f>E53</f>
        <v>0</v>
      </c>
      <c r="F58" s="66">
        <v>0</v>
      </c>
      <c r="G58" s="67">
        <f>G53</f>
        <v>0</v>
      </c>
      <c r="H58" s="66">
        <v>0</v>
      </c>
      <c r="I58" s="67">
        <f>I53</f>
        <v>0</v>
      </c>
      <c r="J58" s="69">
        <f>(B58*C58)+(D58*E58)+(F58*G58)+(H58*I58)</f>
        <v>0</v>
      </c>
      <c r="K58" s="56"/>
      <c r="L58" s="52">
        <v>1000000</v>
      </c>
      <c r="P58" s="58"/>
      <c r="Q58" s="50" t="s">
        <v>120</v>
      </c>
      <c r="R58" s="28">
        <f>AO55/(J55+AC64)</f>
        <v>3.5714285714285712E-2</v>
      </c>
      <c r="AC58" s="47" t="s">
        <v>96</v>
      </c>
      <c r="AD58" s="80" t="s">
        <v>126</v>
      </c>
    </row>
    <row r="59" spans="1:54" s="21" customFormat="1" ht="18.75" thickBot="1" x14ac:dyDescent="0.4">
      <c r="A59" s="1"/>
      <c r="B59" s="57"/>
      <c r="C59" s="56"/>
      <c r="D59" s="71"/>
      <c r="F59" s="71"/>
      <c r="H59" s="45"/>
      <c r="I59" s="56"/>
      <c r="J59" s="56"/>
      <c r="K59" s="56"/>
      <c r="L59" s="50">
        <f>L58/J2</f>
        <v>250</v>
      </c>
      <c r="M59" s="50" t="s">
        <v>81</v>
      </c>
      <c r="P59" s="58"/>
      <c r="Q59" s="50" t="s">
        <v>106</v>
      </c>
      <c r="R59" s="28">
        <f>AY55/(J55+AC64)</f>
        <v>7.1428571428571429E-4</v>
      </c>
      <c r="V59" s="75"/>
      <c r="AC59" s="46">
        <v>100</v>
      </c>
      <c r="AD59" s="48" t="s">
        <v>97</v>
      </c>
    </row>
    <row r="60" spans="1:54" s="21" customFormat="1" ht="18.75" thickBot="1" x14ac:dyDescent="0.4">
      <c r="A60" s="1"/>
      <c r="B60" s="57"/>
      <c r="C60" s="56"/>
      <c r="D60" s="74"/>
      <c r="F60" s="45"/>
      <c r="I60" s="56"/>
      <c r="K60" s="56"/>
      <c r="L60" s="50">
        <v>1</v>
      </c>
      <c r="M60" s="50" t="s">
        <v>82</v>
      </c>
      <c r="P60" s="58"/>
      <c r="Q60" s="50" t="s">
        <v>107</v>
      </c>
      <c r="R60" s="70">
        <f>SUM(R58:R59)</f>
        <v>3.6428571428571428E-2</v>
      </c>
      <c r="AC60" s="14"/>
      <c r="AD60" s="49"/>
    </row>
    <row r="61" spans="1:54" s="21" customFormat="1" ht="18" x14ac:dyDescent="0.35">
      <c r="A61" s="1"/>
      <c r="B61" s="57"/>
      <c r="C61" s="56"/>
      <c r="D61" s="45"/>
      <c r="F61" s="45"/>
      <c r="H61" s="45"/>
      <c r="I61" s="56"/>
      <c r="N61" s="58"/>
      <c r="AC61" s="14"/>
      <c r="AD61" s="49"/>
    </row>
    <row r="62" spans="1:54" s="21" customFormat="1" ht="18" x14ac:dyDescent="0.35">
      <c r="A62" s="1"/>
      <c r="B62" s="57"/>
      <c r="C62" s="56"/>
      <c r="D62" s="45"/>
      <c r="E62" s="45"/>
      <c r="F62" s="45"/>
      <c r="I62" s="56"/>
      <c r="N62" s="58"/>
      <c r="AC62" s="14"/>
      <c r="AD62" s="49"/>
    </row>
    <row r="63" spans="1:54" s="21" customFormat="1" ht="18" x14ac:dyDescent="0.35">
      <c r="A63" s="1"/>
      <c r="B63" s="57"/>
      <c r="C63" s="56"/>
      <c r="E63" s="56"/>
      <c r="G63" s="56"/>
      <c r="H63" s="57"/>
      <c r="I63" s="56"/>
      <c r="AC63" s="14"/>
      <c r="AD63" s="49"/>
    </row>
    <row r="64" spans="1:54" s="21" customFormat="1" ht="18" x14ac:dyDescent="0.35">
      <c r="A64" s="1"/>
      <c r="F64" s="57"/>
      <c r="AC64" s="14">
        <v>10000</v>
      </c>
      <c r="AD64" s="49" t="s">
        <v>104</v>
      </c>
    </row>
    <row r="89" spans="2:19" ht="18" x14ac:dyDescent="0.35">
      <c r="B89" s="54" t="s">
        <v>83</v>
      </c>
      <c r="J89" s="54" t="s">
        <v>84</v>
      </c>
      <c r="S89" s="54" t="s">
        <v>85</v>
      </c>
    </row>
  </sheetData>
  <conditionalFormatting sqref="BA2:BB54">
    <cfRule type="cellIs" dxfId="1" priority="1" operator="greaterThan">
      <formula>$AZ$2</formula>
    </cfRule>
    <cfRule type="cellIs" dxfId="0" priority="2" operator="greaterThan">
      <formula>"2$AS$2"</formula>
    </cfRule>
  </conditionalFormatting>
  <pageMargins left="0.75" right="0.75" top="0.75" bottom="0.5" header="0.5" footer="0.75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GK Cash Flow 2024</vt:lpstr>
      <vt:lpstr>GK Cash Flow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 Retirement Withdrawal Tracker</dc:title>
  <dc:creator>CaveArnold@tricconsulting.com</dc:creator>
  <cp:keywords>Retirement, Guyton Klinger, Withdrawal</cp:keywords>
  <cp:lastModifiedBy>Cave Arnold</cp:lastModifiedBy>
  <dcterms:created xsi:type="dcterms:W3CDTF">2019-05-18T02:23:20Z</dcterms:created>
  <dcterms:modified xsi:type="dcterms:W3CDTF">2025-01-08T01:56:56Z</dcterms:modified>
</cp:coreProperties>
</file>