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BS" sheetId="1" r:id="rId3"/>
    <sheet state="visible" name="Defectos" sheetId="2" r:id="rId4"/>
    <sheet state="visible" name="Report " sheetId="3" r:id="rId5"/>
    <sheet state="visible" name="EV" sheetId="4" r:id="rId6"/>
    <sheet state="visible" name="AC" sheetId="5" r:id="rId7"/>
    <sheet state="visible" name="PV vs EV" sheetId="6" r:id="rId8"/>
    <sheet state="visible" name="EC vs AC" sheetId="7" r:id="rId9"/>
    <sheet state="visible" name="Calculos" sheetId="8" r:id="rId10"/>
    <sheet state="visible" name="JustInTime" sheetId="9" r:id="rId11"/>
    <sheet state="visible" name="Tiempo Daily Meetings" sheetId="10" r:id="rId12"/>
  </sheets>
  <definedNames>
    <definedName hidden="1" localSheetId="1" name="_xlnm._FilterDatabase">Defectos!$B$2:$G$62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Work Breakdown Structure (WBS)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0">
      <text>
        <t xml:space="preserve">Work Breakdown Structure (WBS)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Work Breakdown Structure (WBS)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Work Breakdown Structure (WBS)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0">
      <text>
        <t xml:space="preserve">Work Breakdown Structure (WBS)</t>
      </text>
    </comment>
    <comment authorId="0" ref="F10">
      <text>
        <t xml:space="preserve">Total Budgeted Cost (TBC)</t>
      </text>
    </comment>
  </commentList>
</comments>
</file>

<file path=xl/sharedStrings.xml><?xml version="1.0" encoding="utf-8"?>
<sst xmlns="http://schemas.openxmlformats.org/spreadsheetml/2006/main" count="989" uniqueCount="223">
  <si>
    <t>Porcentaje</t>
  </si>
  <si>
    <t>Tiempo</t>
  </si>
  <si>
    <t>CADHU</t>
  </si>
  <si>
    <t>FP</t>
  </si>
  <si>
    <t>WBS</t>
  </si>
  <si>
    <t>US</t>
  </si>
  <si>
    <t>Task Name</t>
  </si>
  <si>
    <t>Listo</t>
  </si>
  <si>
    <t>US1</t>
  </si>
  <si>
    <t>Fecha</t>
  </si>
  <si>
    <t>REQS.</t>
  </si>
  <si>
    <t>Requerimientos</t>
  </si>
  <si>
    <t>Reporte de Análisis de valor ganado</t>
  </si>
  <si>
    <t>Fase Inyectada</t>
  </si>
  <si>
    <t>Fase Encontrada</t>
  </si>
  <si>
    <t>Tiempo de arreglo</t>
  </si>
  <si>
    <t>Descripción</t>
  </si>
  <si>
    <t>US26</t>
  </si>
  <si>
    <t>Horas esfuerzo</t>
  </si>
  <si>
    <t>Prepared By:</t>
  </si>
  <si>
    <t>Integración</t>
  </si>
  <si>
    <t>Team CADHU</t>
  </si>
  <si>
    <t>Entrega al cliente</t>
  </si>
  <si>
    <t>El id no es el correcto</t>
  </si>
  <si>
    <t>US14</t>
  </si>
  <si>
    <t>CADHU TEAM</t>
  </si>
  <si>
    <t>Implementación</t>
  </si>
  <si>
    <t>Cambiar campos obligatorios</t>
  </si>
  <si>
    <t>US31</t>
  </si>
  <si>
    <t>Date:</t>
  </si>
  <si>
    <t>Error con id de nuevo pago</t>
  </si>
  <si>
    <t>Tests</t>
  </si>
  <si>
    <t>Error 302 != 200 (Creación del cliente)</t>
  </si>
  <si>
    <t>US42</t>
  </si>
  <si>
    <t>Test</t>
  </si>
  <si>
    <t>URL incorrecta</t>
  </si>
  <si>
    <t>US20</t>
  </si>
  <si>
    <t>Análisis</t>
  </si>
  <si>
    <t>Diseño</t>
  </si>
  <si>
    <t>Mostrar actividades como pendientes y terminados</t>
  </si>
  <si>
    <t>Cambiar iconos para el estatus de las actividades</t>
  </si>
  <si>
    <t>US32</t>
  </si>
  <si>
    <t>Implementacion</t>
  </si>
  <si>
    <t>Integracion</t>
  </si>
  <si>
    <t xml:space="preserve">Arreglar boton de regresar </t>
  </si>
  <si>
    <t>US17</t>
  </si>
  <si>
    <t>Nombre de variables por conflicto</t>
  </si>
  <si>
    <t>US37</t>
  </si>
  <si>
    <t>Los campos de lugar no se muestran al editar</t>
  </si>
  <si>
    <t>INICIO I:</t>
  </si>
  <si>
    <t>Horas restantes</t>
  </si>
  <si>
    <t>For Period:</t>
  </si>
  <si>
    <t>Iteración 2</t>
  </si>
  <si>
    <t>US2</t>
  </si>
  <si>
    <t>DISEÑO</t>
  </si>
  <si>
    <t>Planned Value (PV) or Budgeted Cost of Work Scheduled (BCWS)</t>
  </si>
  <si>
    <t>Function Points</t>
  </si>
  <si>
    <t>US3</t>
  </si>
  <si>
    <t>Tiempo Estimado</t>
  </si>
  <si>
    <t>Handbook de arquitectura</t>
  </si>
  <si>
    <t>Asignación</t>
  </si>
  <si>
    <t>US11</t>
  </si>
  <si>
    <t>-</t>
  </si>
  <si>
    <t>IMPLEMENTACIÓN</t>
  </si>
  <si>
    <t>Analisis</t>
  </si>
  <si>
    <t>Agile points</t>
  </si>
  <si>
    <t>US4</t>
  </si>
  <si>
    <t>Marco Luna</t>
  </si>
  <si>
    <t>US5</t>
  </si>
  <si>
    <t>Testing</t>
  </si>
  <si>
    <t>US6</t>
  </si>
  <si>
    <t>Ayuda</t>
  </si>
  <si>
    <t>US7</t>
  </si>
  <si>
    <t>Valor Ganado - Function points</t>
  </si>
  <si>
    <t>US10</t>
  </si>
  <si>
    <t>This worksheet is used to help calculate the Earned Value (EV) or Budgeted Cost of Work Performed (BCWP).</t>
  </si>
  <si>
    <t>US8</t>
  </si>
  <si>
    <t>Make sure that the WBS, Task Name, and TBC are identical to the table in the Report worksheet.</t>
  </si>
  <si>
    <t>Enter the % Complete for each task to calculate the cumulative earned value.</t>
  </si>
  <si>
    <t>Cumulative Earned Value (EV)</t>
  </si>
  <si>
    <t>NOTA: Poner 100% el día que se acabó la tarea y arrastrar el 100 hasta final de iteración.</t>
  </si>
  <si>
    <t>Pruebas</t>
  </si>
  <si>
    <t>US9</t>
  </si>
  <si>
    <t>Gestión</t>
  </si>
  <si>
    <t>US12</t>
  </si>
  <si>
    <t>1 agile =</t>
  </si>
  <si>
    <t>US41</t>
  </si>
  <si>
    <t>US13</t>
  </si>
  <si>
    <t>1 FP =</t>
  </si>
  <si>
    <t>horas</t>
  </si>
  <si>
    <t>US15</t>
  </si>
  <si>
    <t>Mau</t>
  </si>
  <si>
    <t>Costo estimado</t>
  </si>
  <si>
    <t>237.55+105.83+45.18</t>
  </si>
  <si>
    <t>388.56</t>
  </si>
  <si>
    <t>US16</t>
  </si>
  <si>
    <t>Costo real</t>
  </si>
  <si>
    <t>237.55+90.90+47.31</t>
  </si>
  <si>
    <t>375.76</t>
  </si>
  <si>
    <t>US18</t>
  </si>
  <si>
    <t>US19</t>
  </si>
  <si>
    <t>US21</t>
  </si>
  <si>
    <t>US22</t>
  </si>
  <si>
    <t>US23</t>
  </si>
  <si>
    <t>US24</t>
  </si>
  <si>
    <t>US25</t>
  </si>
  <si>
    <t>US27</t>
  </si>
  <si>
    <t>Luis Rodriguez</t>
  </si>
  <si>
    <t>US28</t>
  </si>
  <si>
    <t>US29</t>
  </si>
  <si>
    <t>US30</t>
  </si>
  <si>
    <t>Salmón</t>
  </si>
  <si>
    <t>US33</t>
  </si>
  <si>
    <t>US34</t>
  </si>
  <si>
    <t>US35</t>
  </si>
  <si>
    <t xml:space="preserve">Análisis (Acceptance Criteria, Flujo de User Story, Modelo, Diseño de Pruebas) </t>
  </si>
  <si>
    <t>US36</t>
  </si>
  <si>
    <t>Fily</t>
  </si>
  <si>
    <t>Vistas (HTML, CSS)</t>
  </si>
  <si>
    <t>Backend (Django y javascript [Frontend])</t>
  </si>
  <si>
    <t>US38</t>
  </si>
  <si>
    <t>Calidad (Verificación, documento defectos)</t>
  </si>
  <si>
    <t>US39</t>
  </si>
  <si>
    <t>Tests (Crear y ejecutar pruebas)</t>
  </si>
  <si>
    <t>US40</t>
  </si>
  <si>
    <t>Santiago</t>
  </si>
  <si>
    <t>Integración (Integrar trabajo y pruebas de integración)</t>
  </si>
  <si>
    <t>Ayuda (Documentación código y usuario)</t>
  </si>
  <si>
    <t>US43</t>
  </si>
  <si>
    <t>Configurar Servidor</t>
  </si>
  <si>
    <t>Dominio</t>
  </si>
  <si>
    <t>Guía de diseño</t>
  </si>
  <si>
    <t>Salmon</t>
  </si>
  <si>
    <t>PRUEBAS</t>
  </si>
  <si>
    <t>Plan de pruebas</t>
  </si>
  <si>
    <t>Ejecución pruebas</t>
  </si>
  <si>
    <t>Resultados de Pruebas</t>
  </si>
  <si>
    <t>Manual de Usuario</t>
  </si>
  <si>
    <t>Valor ganado</t>
  </si>
  <si>
    <t>Pruebas de estres</t>
  </si>
  <si>
    <t>Ejecución pruebas por US</t>
  </si>
  <si>
    <t>Manual código y usuario US</t>
  </si>
  <si>
    <t>Pruebas de usabilidad iteración 2</t>
  </si>
  <si>
    <t>Pruebas de usabilidad iteración 3</t>
  </si>
  <si>
    <t>AYUDA</t>
  </si>
  <si>
    <t>Manual de Código</t>
  </si>
  <si>
    <t>Capacitación</t>
  </si>
  <si>
    <t>User Stories</t>
  </si>
  <si>
    <t>GESTIÓN</t>
  </si>
  <si>
    <t>Manual de versiones</t>
  </si>
  <si>
    <t>Iteración 1:</t>
  </si>
  <si>
    <t>Reportes de auditoría configuración</t>
  </si>
  <si>
    <t>Total</t>
  </si>
  <si>
    <t>Reportes de calidad</t>
  </si>
  <si>
    <t>Despliegue Iteración 1</t>
  </si>
  <si>
    <t>Despliegue Iteración 2</t>
  </si>
  <si>
    <t>Despliegue Iteración 3</t>
  </si>
  <si>
    <t>TOTAL</t>
  </si>
  <si>
    <t>Tasks Calidad</t>
  </si>
  <si>
    <t>ID1</t>
  </si>
  <si>
    <t>IT2</t>
  </si>
  <si>
    <t>IT3</t>
  </si>
  <si>
    <t>IT4</t>
  </si>
  <si>
    <t>IT5</t>
  </si>
  <si>
    <t>IT6</t>
  </si>
  <si>
    <t>IT7</t>
  </si>
  <si>
    <t>IT8</t>
  </si>
  <si>
    <t>IT9</t>
  </si>
  <si>
    <t>IT10</t>
  </si>
  <si>
    <t>IT11</t>
  </si>
  <si>
    <t>IT12</t>
  </si>
  <si>
    <t>IT13</t>
  </si>
  <si>
    <t>Refactoring</t>
  </si>
  <si>
    <t>RF 1</t>
  </si>
  <si>
    <t>RF 2</t>
  </si>
  <si>
    <t>RF 3</t>
  </si>
  <si>
    <t>RF 4</t>
  </si>
  <si>
    <t>RF 5</t>
  </si>
  <si>
    <t>Marco</t>
  </si>
  <si>
    <t>RF 6</t>
  </si>
  <si>
    <t>Todos</t>
  </si>
  <si>
    <t>Planned Value and Estimated Cost</t>
  </si>
  <si>
    <t>Por día</t>
  </si>
  <si>
    <t>Actual Cost and Earned Value</t>
  </si>
  <si>
    <t>Cumulative Planned Value (PV)</t>
  </si>
  <si>
    <t>Cumulative Estimated Cost (EC)</t>
  </si>
  <si>
    <t>Cumulative Actual Cost (AC)</t>
  </si>
  <si>
    <t>Cost Variance (CV = EV - AC)</t>
  </si>
  <si>
    <t>Schedule Variance (SV = EV - PV)</t>
  </si>
  <si>
    <t>Cost Performance Index (CPI = EV/AC)</t>
  </si>
  <si>
    <t>Actual Cost Worksheet</t>
  </si>
  <si>
    <t>Schedule Performance Index (SPI = EV/PV)</t>
  </si>
  <si>
    <t>Calcular el costo estimado por tarea.</t>
  </si>
  <si>
    <t>Actual Cost (AC) of Work Performed</t>
  </si>
  <si>
    <t>Estimated Cost at Completion (EAC)</t>
  </si>
  <si>
    <t>NOTA: Poner el total de horas que se dedicaron a la tarea diariamente.</t>
  </si>
  <si>
    <t>Valor ganado diario</t>
  </si>
  <si>
    <t>Velocidad Actual</t>
  </si>
  <si>
    <t>Velocidad Deseada</t>
  </si>
  <si>
    <t>Porcentaje Iteración real</t>
  </si>
  <si>
    <t>Porcentaje Iteración deseado</t>
  </si>
  <si>
    <t>Porcentaje Proyecto real</t>
  </si>
  <si>
    <t>Porcentaje Proyecto deseado</t>
  </si>
  <si>
    <t>Iteración 1</t>
  </si>
  <si>
    <t>NOTA: Poner el valor de function points el día en el que se espera acabar la tarea.</t>
  </si>
  <si>
    <t>TBC</t>
  </si>
  <si>
    <t>Handbook de Arquitectura</t>
  </si>
  <si>
    <t>Front-end/Back-end</t>
  </si>
  <si>
    <t>Despliegue</t>
  </si>
  <si>
    <t>Insert new rows above this one</t>
  </si>
  <si>
    <t>Santi</t>
  </si>
  <si>
    <t>Luis</t>
  </si>
  <si>
    <t>A tiempo</t>
  </si>
  <si>
    <t>Tarde (Tol. 5 mins)</t>
  </si>
  <si>
    <t>Falta</t>
  </si>
  <si>
    <t>Día de la iteración</t>
  </si>
  <si>
    <t>Tiempo en minutos</t>
  </si>
  <si>
    <t>26:45</t>
  </si>
  <si>
    <t>Calidad</t>
  </si>
  <si>
    <t>Total Actual Cost</t>
  </si>
  <si>
    <t>Pruebas de usabilidad iteración 1</t>
  </si>
  <si>
    <t>Total Budgeted Cost</t>
  </si>
  <si>
    <t>Project Performance Metrics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</si>
</sst>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"/>
    <numFmt numFmtId="165" formatCode="dd/mm/yyyy"/>
    <numFmt numFmtId="166" formatCode="d/m/yyyy"/>
    <numFmt numFmtId="167" formatCode="dd/mm/yy"/>
    <numFmt numFmtId="168" formatCode="0.0000"/>
    <numFmt numFmtId="169" formatCode="d.m"/>
    <numFmt numFmtId="170" formatCode="d/MM/yyyy"/>
    <numFmt numFmtId="171" formatCode="H:mm:ss"/>
  </numFmts>
  <fonts count="30">
    <font>
      <sz val="10.0"/>
      <color rgb="FF000000"/>
      <name val="Arial"/>
    </font>
    <font/>
    <font>
      <sz val="16.0"/>
      <name val="Arial"/>
    </font>
    <font>
      <sz val="10.0"/>
      <name val="Arial"/>
    </font>
    <font>
      <b/>
      <sz val="10.0"/>
      <color rgb="FFFFFFFF"/>
      <name val="Arial"/>
    </font>
    <font>
      <name val="Arial"/>
    </font>
    <font>
      <b/>
      <sz val="12.0"/>
      <color rgb="FFFFFFFF"/>
      <name val="Calibri"/>
    </font>
    <font>
      <b/>
    </font>
    <font>
      <b/>
      <sz val="12.0"/>
      <name val="Arial"/>
    </font>
    <font>
      <sz val="11.0"/>
      <color rgb="FF000000"/>
      <name val="Arial"/>
    </font>
    <font>
      <sz val="6.0"/>
      <color rgb="FFFFFFFF"/>
      <name val="Arial"/>
    </font>
    <font>
      <b/>
      <i/>
      <sz val="18.0"/>
      <name val="Arial"/>
    </font>
    <font>
      <sz val="10.0"/>
      <color rgb="FF666666"/>
      <name val="Arial"/>
    </font>
    <font>
      <i/>
      <sz val="10.0"/>
      <name val="Arial"/>
    </font>
    <font>
      <sz val="12.0"/>
      <color rgb="FF000000"/>
      <name val="Calibri"/>
    </font>
    <font>
      <sz val="11.0"/>
      <color rgb="FF000000"/>
      <name val="Inconsolata"/>
    </font>
    <font>
      <color rgb="FF666666"/>
      <name val="Arial"/>
    </font>
    <font>
      <b/>
      <sz val="10.0"/>
      <name val="Arial"/>
    </font>
    <font>
      <u/>
      <color rgb="FF0000FF"/>
    </font>
    <font>
      <color rgb="FF000000"/>
      <name val="Arial"/>
    </font>
    <font>
      <color rgb="FF000000"/>
    </font>
    <font>
      <i/>
      <sz val="10.0"/>
      <color rgb="FF000000"/>
      <name val="Arial"/>
    </font>
    <font>
      <sz val="7.0"/>
    </font>
    <font>
      <sz val="14.0"/>
      <name val="Arial"/>
    </font>
    <font>
      <u/>
      <sz val="10.0"/>
      <color rgb="FF0000FF"/>
      <name val="Arial"/>
    </font>
    <font>
      <sz val="8.0"/>
      <name val="Arial"/>
    </font>
    <font>
      <sz val="10.0"/>
      <color rgb="FF999999"/>
      <name val="Arial"/>
    </font>
    <font>
      <i/>
      <sz val="8.0"/>
      <name val="Arial"/>
    </font>
    <font>
      <color rgb="FF6AA84F"/>
    </font>
    <font>
      <b/>
      <color rgb="FFFFFFFF"/>
    </font>
  </fonts>
  <fills count="23">
    <fill>
      <patternFill patternType="none"/>
    </fill>
    <fill>
      <patternFill patternType="lightGray"/>
    </fill>
    <fill>
      <patternFill patternType="solid">
        <fgColor rgb="FF3B4E87"/>
        <bgColor rgb="FF3B4E87"/>
      </patternFill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  <fill>
      <patternFill patternType="solid">
        <fgColor rgb="FFC5FFBB"/>
        <bgColor rgb="FFC5FFBB"/>
      </patternFill>
    </fill>
    <fill>
      <patternFill patternType="solid">
        <fgColor rgb="FFF0F0F0"/>
        <bgColor rgb="FFF0F0F0"/>
      </patternFill>
    </fill>
    <fill>
      <patternFill patternType="solid">
        <fgColor rgb="FFB6D7A8"/>
        <bgColor rgb="FFB6D7A8"/>
      </patternFill>
    </fill>
    <fill>
      <patternFill patternType="solid">
        <fgColor rgb="FFD6F4D9"/>
        <bgColor rgb="FFD6F4D9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9FC5E8"/>
        <bgColor rgb="FF9FC5E8"/>
      </patternFill>
    </fill>
  </fills>
  <borders count="46">
    <border/>
    <border>
      <left/>
      <right/>
      <top/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/>
      <right/>
      <top/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right/>
      <top/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</border>
    <border>
      <left style="thin">
        <color rgb="FFC0C0C0"/>
      </left>
      <top style="thin">
        <color rgb="FFC0C0C0"/>
      </top>
    </border>
    <border>
      <left style="thin">
        <color rgb="FFC0C0C0"/>
      </left>
      <right style="thin">
        <color rgb="FFC0C0C0"/>
      </right>
      <bottom style="thin">
        <color rgb="FF000000"/>
      </bottom>
    </border>
    <border>
      <left style="thin">
        <color rgb="FFC0C0C0"/>
      </left>
      <top style="thin">
        <color rgb="FFC0C0C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0C0C0"/>
      </left>
      <right style="thin">
        <color rgb="FFC0C0C0"/>
      </right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CCCCC"/>
      </bottom>
    </border>
    <border>
      <right style="thin">
        <color rgb="FFC0C0C0"/>
      </right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00000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right style="thin">
        <color rgb="FFC0C0C0"/>
      </right>
      <bottom style="thin">
        <color rgb="FF000000"/>
      </bottom>
    </border>
    <border>
      <left style="thin">
        <color rgb="FFB7B7B7"/>
      </left>
      <right style="thin">
        <color rgb="FFB7B7B7"/>
      </right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C0C0C0"/>
      </bottom>
    </border>
    <border>
      <top style="thin">
        <color rgb="FFC0C0C0"/>
      </top>
      <bottom style="thin">
        <color rgb="FFCCCCCC"/>
      </bottom>
    </border>
    <border>
      <left style="thin">
        <color rgb="FFC0C0C0"/>
      </left>
      <bottom style="thin">
        <color rgb="FFC0C0C0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/>
      <right/>
      <top/>
      <bottom/>
    </border>
    <border>
      <right style="thin">
        <color rgb="FFB7B7B7"/>
      </right>
      <bottom style="thin">
        <color rgb="FFB7B7B7"/>
      </bottom>
    </border>
    <border>
      <right style="thin">
        <color rgb="FFC0C0C0"/>
      </right>
      <top style="thin">
        <color rgb="FFC0C0C0"/>
      </top>
    </border>
    <border>
      <left/>
      <right/>
      <bottom/>
    </border>
    <border>
      <top style="thin">
        <color rgb="FF000000"/>
      </top>
    </border>
    <border>
      <left/>
      <top/>
      <bottom/>
    </border>
    <border>
      <left style="thin">
        <color rgb="FFCCCCCC"/>
      </lef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8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horizontal="center"/>
    </xf>
    <xf borderId="1" fillId="2" fontId="4" numFmtId="0" xfId="0" applyAlignment="1" applyBorder="1" applyFill="1" applyFont="1">
      <alignment horizontal="center" shrinkToFit="0" vertical="center" wrapText="0"/>
    </xf>
    <xf borderId="1" fillId="2" fontId="4" numFmtId="0" xfId="0" applyAlignment="1" applyBorder="1" applyFont="1">
      <alignment horizontal="center" readingOrder="0" shrinkToFit="0" vertical="center" wrapText="0"/>
    </xf>
    <xf borderId="0" fillId="2" fontId="4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readingOrder="0"/>
    </xf>
    <xf borderId="2" fillId="0" fontId="3" numFmtId="0" xfId="0" applyAlignment="1" applyBorder="1" applyFont="1">
      <alignment horizontal="center" readingOrder="0" shrinkToFit="0" vertical="bottom" wrapText="0"/>
    </xf>
    <xf borderId="2" fillId="0" fontId="5" numFmtId="0" xfId="0" applyAlignment="1" applyBorder="1" applyFont="1">
      <alignment horizontal="center" shrinkToFit="0" vertical="bottom" wrapText="1"/>
    </xf>
    <xf borderId="2" fillId="3" fontId="6" numFmtId="0" xfId="0" applyAlignment="1" applyBorder="1" applyFill="1" applyFont="1">
      <alignment horizontal="center" vertical="center"/>
    </xf>
    <xf borderId="2" fillId="0" fontId="5" numFmtId="164" xfId="0" applyAlignment="1" applyBorder="1" applyFont="1" applyNumberFormat="1">
      <alignment horizontal="center" shrinkToFit="0" vertical="bottom" wrapText="1"/>
    </xf>
    <xf borderId="0" fillId="0" fontId="3" numFmtId="2" xfId="0" applyAlignment="1" applyFont="1" applyNumberFormat="1">
      <alignment horizontal="center" shrinkToFit="0" vertical="bottom" wrapText="0"/>
    </xf>
    <xf borderId="2" fillId="0" fontId="1" numFmtId="0" xfId="0" applyBorder="1" applyFont="1"/>
    <xf borderId="0" fillId="4" fontId="7" numFmtId="0" xfId="0" applyAlignment="1" applyFill="1" applyFont="1">
      <alignment horizontal="center" readingOrder="0" vertical="center"/>
    </xf>
    <xf borderId="3" fillId="0" fontId="3" numFmtId="0" xfId="0" applyAlignment="1" applyBorder="1" applyFont="1">
      <alignment horizontal="center" readingOrder="0" shrinkToFit="0" vertical="center" wrapText="0"/>
    </xf>
    <xf borderId="4" fillId="0" fontId="1" numFmtId="164" xfId="0" applyAlignment="1" applyBorder="1" applyFont="1" applyNumberFormat="1">
      <alignment horizontal="center" readingOrder="0" vertical="center"/>
    </xf>
    <xf borderId="0" fillId="0" fontId="3" numFmtId="4" xfId="0" applyAlignment="1" applyFont="1" applyNumberFormat="1">
      <alignment shrinkToFit="0" vertical="bottom" wrapText="0"/>
    </xf>
    <xf borderId="5" fillId="3" fontId="6" numFmtId="0" xfId="0" applyAlignment="1" applyBorder="1" applyFont="1">
      <alignment horizontal="center" vertical="bottom"/>
    </xf>
    <xf borderId="6" fillId="0" fontId="3" numFmtId="4" xfId="0" applyAlignment="1" applyBorder="1" applyFont="1" applyNumberFormat="1">
      <alignment horizontal="center" readingOrder="0" shrinkToFit="0" vertical="center" wrapText="0"/>
    </xf>
    <xf borderId="7" fillId="0" fontId="5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0" fillId="0" fontId="8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center" wrapText="0"/>
    </xf>
    <xf borderId="8" fillId="0" fontId="5" numFmtId="165" xfId="0" applyAlignment="1" applyBorder="1" applyFont="1" applyNumberFormat="1">
      <alignment horizontal="center" vertical="bottom"/>
    </xf>
    <xf borderId="0" fillId="0" fontId="3" numFmtId="0" xfId="0" applyAlignment="1" applyFont="1">
      <alignment horizontal="right" shrinkToFit="0" vertical="bottom" wrapText="0"/>
    </xf>
    <xf borderId="8" fillId="0" fontId="5" numFmtId="0" xfId="0" applyAlignment="1" applyBorder="1" applyFont="1">
      <alignment vertical="bottom"/>
    </xf>
    <xf borderId="0" fillId="0" fontId="3" numFmtId="2" xfId="0" applyAlignment="1" applyFont="1" applyNumberFormat="1">
      <alignment horizontal="center" readingOrder="0" shrinkToFit="0" vertical="bottom" wrapText="0"/>
    </xf>
    <xf borderId="8" fillId="0" fontId="5" numFmtId="0" xfId="0" applyAlignment="1" applyBorder="1" applyFont="1">
      <alignment horizontal="center" vertical="bottom"/>
    </xf>
    <xf borderId="0" fillId="0" fontId="3" numFmtId="4" xfId="0" applyAlignment="1" applyFont="1" applyNumberFormat="1">
      <alignment horizontal="right" shrinkToFit="0" vertical="bottom" wrapText="0"/>
    </xf>
    <xf borderId="8" fillId="0" fontId="5" numFmtId="166" xfId="0" applyAlignment="1" applyBorder="1" applyFont="1" applyNumberFormat="1">
      <alignment horizontal="center" vertical="bottom"/>
    </xf>
    <xf borderId="9" fillId="0" fontId="3" numFmtId="0" xfId="0" applyAlignment="1" applyBorder="1" applyFont="1">
      <alignment readingOrder="0" shrinkToFit="0" vertical="bottom" wrapText="0"/>
    </xf>
    <xf borderId="9" fillId="0" fontId="3" numFmtId="0" xfId="0" applyAlignment="1" applyBorder="1" applyFont="1">
      <alignment shrinkToFit="0" vertical="bottom" wrapText="0"/>
    </xf>
    <xf borderId="8" fillId="0" fontId="5" numFmtId="167" xfId="0" applyAlignment="1" applyBorder="1" applyFont="1" applyNumberFormat="1">
      <alignment horizontal="center" vertical="bottom"/>
    </xf>
    <xf borderId="10" fillId="0" fontId="3" numFmtId="165" xfId="0" applyAlignment="1" applyBorder="1" applyFont="1" applyNumberForma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2" fillId="5" fontId="1" numFmtId="0" xfId="0" applyAlignment="1" applyBorder="1" applyFill="1" applyFont="1">
      <alignment readingOrder="0"/>
    </xf>
    <xf borderId="7" fillId="0" fontId="5" numFmtId="0" xfId="0" applyAlignment="1" applyBorder="1" applyFont="1">
      <alignment horizontal="center" readingOrder="0" vertical="center"/>
    </xf>
    <xf borderId="10" fillId="0" fontId="1" numFmtId="0" xfId="0" applyBorder="1" applyFont="1"/>
    <xf borderId="2" fillId="0" fontId="1" numFmtId="4" xfId="0" applyAlignment="1" applyBorder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9" numFmtId="165" xfId="0" applyAlignment="1" applyFont="1" applyNumberFormat="1">
      <alignment horizontal="center" readingOrder="0" shrinkToFit="0" vertical="bottom" wrapText="0"/>
    </xf>
    <xf borderId="0" fillId="0" fontId="1" numFmtId="4" xfId="0" applyFont="1" applyNumberFormat="1"/>
    <xf borderId="0" fillId="0" fontId="3" numFmtId="0" xfId="0" applyAlignment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shrinkToFit="0" vertical="bottom" wrapText="1"/>
    </xf>
    <xf borderId="0" fillId="0" fontId="10" numFmtId="0" xfId="0" applyAlignment="1" applyFont="1">
      <alignment horizontal="right" shrinkToFit="0" vertical="bottom" wrapText="0"/>
    </xf>
    <xf borderId="0" fillId="6" fontId="7" numFmtId="0" xfId="0" applyAlignment="1" applyFill="1" applyFont="1">
      <alignment horizontal="center" readingOrder="0" textRotation="45" vertical="center"/>
    </xf>
    <xf borderId="0" fillId="0" fontId="8" numFmtId="0" xfId="0" applyAlignment="1" applyFont="1">
      <alignment shrinkToFit="0" vertical="bottom" wrapText="0"/>
    </xf>
    <xf borderId="6" fillId="0" fontId="3" numFmtId="0" xfId="0" applyAlignment="1" applyBorder="1" applyFont="1">
      <alignment horizontal="center" readingOrder="0" shrinkToFit="0" vertical="center" wrapText="0"/>
    </xf>
    <xf borderId="0" fillId="0" fontId="11" numFmtId="0" xfId="0" applyAlignment="1" applyFont="1">
      <alignment readingOrder="0" shrinkToFit="0" vertical="bottom" wrapText="0"/>
    </xf>
    <xf borderId="1" fillId="2" fontId="4" numFmtId="0" xfId="0" applyAlignment="1" applyBorder="1" applyFont="1">
      <alignment horizontal="left" shrinkToFit="0" vertical="center" wrapText="0"/>
    </xf>
    <xf borderId="4" fillId="0" fontId="5" numFmtId="4" xfId="0" applyAlignment="1" applyBorder="1" applyFont="1" applyNumberFormat="1">
      <alignment horizontal="center" readingOrder="0" shrinkToFit="0" vertical="center" wrapText="1"/>
    </xf>
    <xf borderId="1" fillId="2" fontId="4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horizontal="center" readingOrder="0" shrinkToFit="0" vertical="center" wrapText="0"/>
    </xf>
    <xf borderId="12" fillId="2" fontId="4" numFmtId="2" xfId="0" applyAlignment="1" applyBorder="1" applyFont="1" applyNumberFormat="1">
      <alignment horizontal="center" readingOrder="0" shrinkToFit="0" vertical="center" wrapText="0"/>
    </xf>
    <xf borderId="1" fillId="2" fontId="4" numFmtId="4" xfId="0" applyAlignment="1" applyBorder="1" applyFont="1" applyNumberFormat="1">
      <alignment readingOrder="0" shrinkToFit="0" vertical="center" wrapText="0"/>
    </xf>
    <xf borderId="13" fillId="0" fontId="3" numFmtId="0" xfId="0" applyAlignment="1" applyBorder="1" applyFont="1">
      <alignment horizontal="center" readingOrder="0" shrinkToFit="0" vertical="center" wrapText="0"/>
    </xf>
    <xf borderId="1" fillId="2" fontId="4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horizontal="center" readingOrder="0" shrinkToFit="0" vertical="center" wrapText="0"/>
    </xf>
    <xf borderId="14" fillId="0" fontId="5" numFmtId="168" xfId="0" applyAlignment="1" applyBorder="1" applyFont="1" applyNumberFormat="1">
      <alignment horizontal="center" readingOrder="0" shrinkToFit="0" vertical="center" wrapText="1"/>
    </xf>
    <xf borderId="0" fillId="7" fontId="7" numFmtId="0" xfId="0" applyAlignment="1" applyFill="1" applyFont="1">
      <alignment horizontal="center" readingOrder="0" textRotation="45" vertical="center"/>
    </xf>
    <xf borderId="14" fillId="0" fontId="1" numFmtId="164" xfId="0" applyAlignment="1" applyBorder="1" applyFont="1" applyNumberFormat="1">
      <alignment horizontal="center" readingOrder="0" vertical="center"/>
    </xf>
    <xf borderId="4" fillId="0" fontId="5" numFmtId="168" xfId="0" applyAlignment="1" applyBorder="1" applyFont="1" applyNumberFormat="1">
      <alignment horizontal="center" shrinkToFit="0" vertical="center" wrapText="1"/>
    </xf>
    <xf borderId="14" fillId="0" fontId="3" numFmtId="0" xfId="0" applyAlignment="1" applyBorder="1" applyFont="1">
      <alignment horizontal="center" readingOrder="0" shrinkToFit="0" vertical="bottom" wrapText="0"/>
    </xf>
    <xf borderId="4" fillId="0" fontId="1" numFmtId="164" xfId="0" applyAlignment="1" applyBorder="1" applyFont="1" applyNumberFormat="1">
      <alignment horizontal="center" vertical="center"/>
    </xf>
    <xf borderId="14" fillId="0" fontId="12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readingOrder="0"/>
    </xf>
    <xf borderId="14" fillId="0" fontId="5" numFmtId="2" xfId="0" applyAlignment="1" applyBorder="1" applyFont="1" applyNumberFormat="1">
      <alignment horizontal="center" shrinkToFit="0" vertical="center" wrapText="1"/>
    </xf>
    <xf borderId="2" fillId="0" fontId="1" numFmtId="9" xfId="0" applyAlignment="1" applyBorder="1" applyFont="1" applyNumberFormat="1">
      <alignment readingOrder="0"/>
    </xf>
    <xf borderId="14" fillId="0" fontId="3" numFmtId="0" xfId="0" applyAlignment="1" applyBorder="1" applyFont="1">
      <alignment horizontal="center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3" fillId="0" fontId="3" numFmtId="0" xfId="0" applyAlignment="1" applyBorder="1" applyFont="1">
      <alignment horizontal="center" readingOrder="0" shrinkToFit="0" vertical="bottom" wrapText="0"/>
    </xf>
    <xf borderId="14" fillId="0" fontId="5" numFmtId="2" xfId="0" applyAlignment="1" applyBorder="1" applyFont="1" applyNumberFormat="1">
      <alignment horizontal="center" readingOrder="0" shrinkToFit="0" vertical="center" wrapText="1"/>
    </xf>
    <xf borderId="0" fillId="0" fontId="13" numFmtId="0" xfId="0" applyAlignment="1" applyFont="1">
      <alignment shrinkToFit="0" vertical="bottom" wrapText="0"/>
    </xf>
    <xf borderId="15" fillId="0" fontId="5" numFmtId="2" xfId="0" applyAlignment="1" applyBorder="1" applyFont="1" applyNumberForma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bottom" wrapText="0"/>
    </xf>
    <xf borderId="14" fillId="2" fontId="4" numFmtId="0" xfId="0" applyAlignment="1" applyBorder="1" applyFont="1">
      <alignment horizontal="left" shrinkToFit="0" vertical="center" wrapText="0"/>
    </xf>
    <xf borderId="14" fillId="2" fontId="4" numFmtId="0" xfId="0" applyAlignment="1" applyBorder="1" applyFont="1">
      <alignment shrinkToFit="0" vertical="center" wrapText="0"/>
    </xf>
    <xf borderId="14" fillId="2" fontId="4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horizontal="center" shrinkToFit="0" vertical="bottom" wrapText="0"/>
    </xf>
    <xf borderId="16" fillId="2" fontId="4" numFmtId="0" xfId="0" applyAlignment="1" applyBorder="1" applyFont="1">
      <alignment horizontal="center" shrinkToFit="0" vertical="center" wrapText="0"/>
    </xf>
    <xf borderId="14" fillId="0" fontId="12" numFmtId="2" xfId="0" applyAlignment="1" applyBorder="1" applyFont="1" applyNumberFormat="1">
      <alignment horizontal="center" shrinkToFit="0" vertical="bottom" wrapText="0"/>
    </xf>
    <xf borderId="14" fillId="8" fontId="3" numFmtId="0" xfId="0" applyAlignment="1" applyBorder="1" applyFill="1" applyFont="1">
      <alignment horizontal="left" shrinkToFit="0" vertical="bottom" wrapText="0"/>
    </xf>
    <xf borderId="6" fillId="0" fontId="3" numFmtId="0" xfId="0" applyAlignment="1" applyBorder="1" applyFont="1">
      <alignment horizontal="center" shrinkToFit="0" vertical="bottom" wrapText="0"/>
    </xf>
    <xf borderId="14" fillId="8" fontId="1" numFmtId="0" xfId="0" applyBorder="1" applyFont="1"/>
    <xf borderId="2" fillId="9" fontId="1" numFmtId="9" xfId="0" applyBorder="1" applyFill="1" applyFont="1" applyNumberFormat="1"/>
    <xf borderId="14" fillId="8" fontId="3" numFmtId="168" xfId="0" applyAlignment="1" applyBorder="1" applyFont="1" applyNumberFormat="1">
      <alignment horizontal="left" shrinkToFit="0" vertical="bottom" wrapText="0"/>
    </xf>
    <xf borderId="2" fillId="9" fontId="1" numFmtId="0" xfId="0" applyBorder="1" applyFont="1"/>
    <xf borderId="14" fillId="8" fontId="1" numFmtId="164" xfId="0" applyBorder="1" applyFont="1" applyNumberFormat="1"/>
    <xf borderId="6" fillId="0" fontId="3" numFmtId="0" xfId="0" applyAlignment="1" applyBorder="1" applyFont="1">
      <alignment horizontal="center" readingOrder="0" shrinkToFit="0" vertical="bottom" wrapText="0"/>
    </xf>
    <xf borderId="17" fillId="8" fontId="3" numFmtId="9" xfId="0" applyAlignment="1" applyBorder="1" applyFont="1" applyNumberFormat="1">
      <alignment shrinkToFit="0" vertical="bottom" wrapText="0"/>
    </xf>
    <xf borderId="18" fillId="0" fontId="12" numFmtId="0" xfId="0" applyAlignment="1" applyBorder="1" applyFont="1">
      <alignment horizontal="center" readingOrder="0" shrinkToFit="0" vertical="center" wrapText="0"/>
    </xf>
    <xf borderId="6" fillId="8" fontId="3" numFmtId="9" xfId="0" applyAlignment="1" applyBorder="1" applyFont="1" applyNumberFormat="1">
      <alignment readingOrder="0" shrinkToFit="0" vertical="bottom" wrapText="0"/>
    </xf>
    <xf borderId="14" fillId="0" fontId="12" numFmtId="2" xfId="0" applyAlignment="1" applyBorder="1" applyFont="1" applyNumberFormat="1">
      <alignment horizontal="center" readingOrder="0" shrinkToFit="0" vertical="bottom" wrapText="0"/>
    </xf>
    <xf borderId="14" fillId="0" fontId="3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horizontal="right" readingOrder="0"/>
    </xf>
    <xf borderId="14" fillId="0" fontId="1" numFmtId="0" xfId="0" applyBorder="1" applyFont="1"/>
    <xf borderId="17" fillId="0" fontId="12" numFmtId="2" xfId="0" applyAlignment="1" applyBorder="1" applyFont="1" applyNumberFormat="1">
      <alignment horizontal="center" readingOrder="0" shrinkToFit="0" vertical="bottom" wrapText="0"/>
    </xf>
    <xf borderId="14" fillId="0" fontId="3" numFmtId="2" xfId="0" applyAlignment="1" applyBorder="1" applyFont="1" applyNumberFormat="1">
      <alignment horizontal="left" shrinkToFit="0" vertical="bottom" wrapText="0"/>
    </xf>
    <xf borderId="0" fillId="0" fontId="1" numFmtId="0" xfId="0" applyAlignment="1" applyFont="1">
      <alignment horizontal="left"/>
    </xf>
    <xf borderId="14" fillId="0" fontId="1" numFmtId="2" xfId="0" applyBorder="1" applyFont="1" applyNumberFormat="1"/>
    <xf borderId="0" fillId="0" fontId="1" numFmtId="0" xfId="0" applyAlignment="1" applyFont="1">
      <alignment horizontal="left" readingOrder="0"/>
    </xf>
    <xf borderId="0" fillId="0" fontId="14" numFmtId="0" xfId="0" applyAlignment="1" applyFont="1">
      <alignment horizontal="right" readingOrder="0" shrinkToFit="0" vertical="bottom" wrapText="0"/>
    </xf>
    <xf borderId="17" fillId="0" fontId="3" numFmtId="9" xfId="0" applyAlignment="1" applyBorder="1" applyFont="1" applyNumberFormat="1">
      <alignment readingOrder="0" shrinkToFit="0" vertical="bottom" wrapText="0"/>
    </xf>
    <xf borderId="6" fillId="0" fontId="3" numFmtId="9" xfId="0" applyAlignment="1" applyBorder="1" applyFont="1" applyNumberFormat="1">
      <alignment readingOrder="0" shrinkToFit="0" vertical="bottom" wrapText="0"/>
    </xf>
    <xf borderId="0" fillId="10" fontId="15" numFmtId="0" xfId="0" applyAlignment="1" applyFill="1" applyFont="1">
      <alignment readingOrder="0"/>
    </xf>
    <xf borderId="3" fillId="0" fontId="3" numFmtId="0" xfId="0" applyAlignment="1" applyBorder="1" applyFont="1">
      <alignment horizontal="center" readingOrder="0" shrinkToFit="0" vertical="bottom" wrapText="0"/>
    </xf>
    <xf borderId="14" fillId="11" fontId="16" numFmtId="2" xfId="0" applyAlignment="1" applyBorder="1" applyFill="1" applyFont="1" applyNumberFormat="1">
      <alignment horizontal="center" readingOrder="0" vertical="bottom"/>
    </xf>
    <xf borderId="6" fillId="0" fontId="3" numFmtId="9" xfId="0" applyAlignment="1" applyBorder="1" applyFont="1" applyNumberFormat="1">
      <alignment shrinkToFit="0" vertical="bottom" wrapText="0"/>
    </xf>
    <xf borderId="17" fillId="0" fontId="3" numFmtId="4" xfId="0" applyAlignment="1" applyBorder="1" applyFont="1" applyNumberFormat="1">
      <alignment horizontal="center" readingOrder="0" shrinkToFit="0" vertical="bottom" wrapText="0"/>
    </xf>
    <xf borderId="14" fillId="10" fontId="16" numFmtId="2" xfId="0" applyAlignment="1" applyBorder="1" applyFont="1" applyNumberFormat="1">
      <alignment horizontal="center" vertical="bottom"/>
    </xf>
    <xf borderId="17" fillId="0" fontId="3" numFmtId="9" xfId="0" applyAlignment="1" applyBorder="1" applyFont="1" applyNumberFormat="1">
      <alignment shrinkToFit="0" vertical="bottom" wrapText="0"/>
    </xf>
    <xf borderId="6" fillId="0" fontId="3" numFmtId="0" xfId="0" applyAlignment="1" applyBorder="1" applyFont="1">
      <alignment horizontal="center" shrinkToFit="0" vertical="bottom" wrapText="0"/>
    </xf>
    <xf borderId="6" fillId="0" fontId="12" numFmtId="169" xfId="0" applyAlignment="1" applyBorder="1" applyFont="1" applyNumberFormat="1">
      <alignment horizontal="center" readingOrder="0" shrinkToFit="0" vertical="bottom" wrapText="0"/>
    </xf>
    <xf borderId="14" fillId="8" fontId="3" numFmtId="2" xfId="0" applyAlignment="1" applyBorder="1" applyFont="1" applyNumberFormat="1">
      <alignment horizontal="left" shrinkToFit="0" vertical="bottom" wrapText="0"/>
    </xf>
    <xf borderId="14" fillId="8" fontId="1" numFmtId="2" xfId="0" applyBorder="1" applyFont="1" applyNumberFormat="1"/>
    <xf borderId="6" fillId="8" fontId="3" numFmtId="9" xfId="0" applyAlignment="1" applyBorder="1" applyFont="1" applyNumberFormat="1">
      <alignment shrinkToFit="0" vertical="bottom" wrapText="0"/>
    </xf>
    <xf borderId="6" fillId="0" fontId="12" numFmtId="0" xfId="0" applyAlignment="1" applyBorder="1" applyFont="1">
      <alignment horizontal="center" readingOrder="0" shrinkToFit="0" vertical="bottom" wrapText="0"/>
    </xf>
    <xf borderId="14" fillId="0" fontId="3" numFmtId="0" xfId="0" applyAlignment="1" applyBorder="1" applyFont="1">
      <alignment horizontal="left" readingOrder="0" shrinkToFit="0" vertical="bottom" wrapText="0"/>
    </xf>
    <xf borderId="0" fillId="10" fontId="1" numFmtId="0" xfId="0" applyFont="1"/>
    <xf borderId="7" fillId="0" fontId="5" numFmtId="0" xfId="0" applyAlignment="1" applyBorder="1" applyFont="1">
      <alignment horizontal="center" vertical="bottom"/>
    </xf>
    <xf borderId="19" fillId="0" fontId="3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horizontal="center" readingOrder="0" vertical="bottom"/>
    </xf>
    <xf borderId="20" fillId="0" fontId="3" numFmtId="0" xfId="0" applyAlignment="1" applyBorder="1" applyFont="1">
      <alignment horizontal="center" readingOrder="0" shrinkToFit="0" vertical="center" wrapText="0"/>
    </xf>
    <xf borderId="14" fillId="11" fontId="16" numFmtId="2" xfId="0" applyAlignment="1" applyBorder="1" applyFont="1" applyNumberFormat="1">
      <alignment horizontal="center" vertical="bottom"/>
    </xf>
    <xf borderId="21" fillId="0" fontId="3" numFmtId="0" xfId="0" applyAlignment="1" applyBorder="1" applyFont="1">
      <alignment horizontal="center" readingOrder="0" shrinkToFit="0" vertical="center" wrapText="0"/>
    </xf>
    <xf borderId="22" fillId="0" fontId="5" numFmtId="168" xfId="0" applyAlignment="1" applyBorder="1" applyFont="1" applyNumberFormat="1">
      <alignment horizontal="center" shrinkToFit="0" vertical="center" wrapText="1"/>
    </xf>
    <xf borderId="22" fillId="0" fontId="1" numFmtId="164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13" fillId="10" fontId="3" numFmtId="0" xfId="0" applyAlignment="1" applyBorder="1" applyFont="1">
      <alignment horizontal="center" readingOrder="0" shrinkToFit="0" vertical="bottom" wrapText="0"/>
    </xf>
    <xf borderId="0" fillId="10" fontId="3" numFmtId="0" xfId="0" applyAlignment="1" applyFont="1">
      <alignment horizontal="center" readingOrder="0" shrinkToFit="0" vertical="bottom" wrapText="0"/>
    </xf>
    <xf borderId="23" fillId="0" fontId="3" numFmtId="0" xfId="0" applyAlignment="1" applyBorder="1" applyFont="1">
      <alignment horizontal="center" readingOrder="0" shrinkToFit="0" vertical="center" wrapText="0"/>
    </xf>
    <xf borderId="0" fillId="0" fontId="5" numFmtId="168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center" readingOrder="0" vertical="bottom"/>
    </xf>
    <xf borderId="0" fillId="0" fontId="5" numFmtId="164" xfId="0" applyAlignment="1" applyFont="1" applyNumberFormat="1">
      <alignment horizontal="center" shrinkToFit="0" vertical="bottom" wrapText="1"/>
    </xf>
    <xf borderId="24" fillId="10" fontId="16" numFmtId="2" xfId="0" applyAlignment="1" applyBorder="1" applyFont="1" applyNumberFormat="1">
      <alignment horizontal="center" vertical="bottom"/>
    </xf>
    <xf borderId="0" fillId="0" fontId="1" numFmtId="164" xfId="0" applyFont="1" applyNumberFormat="1"/>
    <xf borderId="17" fillId="11" fontId="16" numFmtId="4" xfId="0" applyAlignment="1" applyBorder="1" applyFont="1" applyNumberFormat="1">
      <alignment horizontal="center" vertical="bottom"/>
    </xf>
    <xf borderId="0" fillId="12" fontId="7" numFmtId="0" xfId="0" applyAlignment="1" applyFill="1" applyFont="1">
      <alignment horizontal="center" readingOrder="0" textRotation="45" vertical="center"/>
    </xf>
    <xf borderId="15" fillId="0" fontId="5" numFmtId="4" xfId="0" applyAlignment="1" applyBorder="1" applyFont="1" applyNumberFormat="1">
      <alignment horizontal="center" readingOrder="0" shrinkToFit="0" vertical="center" wrapText="1"/>
    </xf>
    <xf borderId="0" fillId="0" fontId="3" numFmtId="168" xfId="0" applyAlignment="1" applyFont="1" applyNumberFormat="1">
      <alignment horizontal="center" shrinkToFit="0" vertical="center" wrapText="0"/>
    </xf>
    <xf borderId="0" fillId="0" fontId="3" numFmtId="4" xfId="0" applyAlignment="1" applyFont="1" applyNumberFormat="1">
      <alignment horizontal="center" shrinkToFit="0" vertical="center" wrapText="0"/>
    </xf>
    <xf borderId="13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14" fillId="8" fontId="1" numFmtId="4" xfId="0" applyBorder="1" applyFont="1" applyNumberFormat="1"/>
    <xf borderId="14" fillId="10" fontId="16" numFmtId="2" xfId="0" applyAlignment="1" applyBorder="1" applyFont="1" applyNumberFormat="1">
      <alignment horizontal="center" readingOrder="0" vertical="bottom"/>
    </xf>
    <xf borderId="17" fillId="0" fontId="3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 readingOrder="0" shrinkToFit="0" vertical="bottom" wrapText="0"/>
    </xf>
    <xf borderId="25" fillId="0" fontId="3" numFmtId="0" xfId="0" applyAlignment="1" applyBorder="1" applyFont="1">
      <alignment horizontal="center" readingOrder="0" shrinkToFit="0" vertical="center" wrapText="0"/>
    </xf>
    <xf borderId="26" fillId="0" fontId="3" numFmtId="0" xfId="0" applyAlignment="1" applyBorder="1" applyFont="1">
      <alignment horizontal="center" readingOrder="0" shrinkToFit="0" vertical="center" wrapText="0"/>
    </xf>
    <xf borderId="0" fillId="0" fontId="3" numFmtId="168" xfId="0" applyAlignment="1" applyFont="1" applyNumberFormat="1">
      <alignment horizontal="center" readingOrder="0" shrinkToFit="0" vertical="center" wrapText="0"/>
    </xf>
    <xf borderId="27" fillId="0" fontId="3" numFmtId="0" xfId="0" applyAlignment="1" applyBorder="1" applyFont="1">
      <alignment horizontal="center" readingOrder="0" shrinkToFit="0" vertical="center" wrapText="0"/>
    </xf>
    <xf borderId="11" fillId="0" fontId="3" numFmtId="0" xfId="0" applyAlignment="1" applyBorder="1" applyFont="1">
      <alignment horizontal="center" shrinkToFit="0" vertical="bottom" wrapText="0"/>
    </xf>
    <xf borderId="9" fillId="0" fontId="3" numFmtId="168" xfId="0" applyAlignment="1" applyBorder="1" applyFont="1" applyNumberFormat="1">
      <alignment horizontal="center" readingOrder="0" shrinkToFit="0" vertical="center" wrapText="0"/>
    </xf>
    <xf borderId="11" fillId="0" fontId="3" numFmtId="0" xfId="0" applyAlignment="1" applyBorder="1" applyFont="1">
      <alignment horizontal="center" readingOrder="0" shrinkToFit="0" vertical="bottom" wrapText="0"/>
    </xf>
    <xf borderId="9" fillId="0" fontId="3" numFmtId="4" xfId="0" applyAlignment="1" applyBorder="1" applyFont="1" applyNumberFormat="1">
      <alignment horizontal="center" shrinkToFit="0" vertical="center" wrapText="0"/>
    </xf>
    <xf borderId="28" fillId="0" fontId="3" numFmtId="4" xfId="0" applyAlignment="1" applyBorder="1" applyFont="1" applyNumberFormat="1">
      <alignment horizontal="center" readingOrder="0" shrinkToFit="0" vertical="bottom" wrapText="0"/>
    </xf>
    <xf borderId="0" fillId="8" fontId="7" numFmtId="0" xfId="0" applyAlignment="1" applyFont="1">
      <alignment horizontal="center" readingOrder="0" shrinkToFit="0" textRotation="45" vertical="center" wrapText="1"/>
    </xf>
    <xf borderId="29" fillId="11" fontId="5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shrinkToFit="0" vertical="bottom" wrapText="0"/>
    </xf>
    <xf borderId="30" fillId="0" fontId="3" numFmtId="168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horizontal="center" readingOrder="0" shrinkToFit="0" vertical="center" wrapText="1"/>
    </xf>
    <xf borderId="29" fillId="10" fontId="5" numFmtId="0" xfId="0" applyAlignment="1" applyBorder="1" applyFont="1">
      <alignment horizontal="center" vertical="center"/>
    </xf>
    <xf borderId="31" fillId="0" fontId="3" numFmtId="0" xfId="0" applyAlignment="1" applyBorder="1" applyFont="1">
      <alignment horizontal="center" shrinkToFit="0" vertical="bottom" wrapText="0"/>
    </xf>
    <xf borderId="32" fillId="11" fontId="5" numFmtId="0" xfId="0" applyAlignment="1" applyBorder="1" applyFont="1">
      <alignment horizontal="center" vertical="center"/>
    </xf>
    <xf borderId="14" fillId="0" fontId="3" numFmtId="4" xfId="0" applyAlignment="1" applyBorder="1" applyFont="1" applyNumberFormat="1">
      <alignment horizontal="center" readingOrder="0" shrinkToFit="0" vertical="bottom" wrapText="0"/>
    </xf>
    <xf borderId="26" fillId="0" fontId="3" numFmtId="0" xfId="0" applyAlignment="1" applyBorder="1" applyFont="1">
      <alignment horizontal="center" readingOrder="0" shrinkToFit="0" vertical="bottom" wrapText="0"/>
    </xf>
    <xf borderId="33" fillId="0" fontId="3" numFmtId="168" xfId="0" applyAlignment="1" applyBorder="1" applyFont="1" applyNumberFormat="1">
      <alignment horizontal="center" shrinkToFit="0" vertical="center" wrapText="0"/>
    </xf>
    <xf borderId="0" fillId="13" fontId="7" numFmtId="0" xfId="0" applyAlignment="1" applyFill="1" applyFont="1">
      <alignment horizontal="center" readingOrder="0" shrinkToFit="0" textRotation="45" vertical="center" wrapText="1"/>
    </xf>
    <xf borderId="23" fillId="0" fontId="3" numFmtId="164" xfId="0" applyAlignment="1" applyBorder="1" applyFont="1" applyNumberFormat="1">
      <alignment horizontal="center" shrinkToFit="0" vertical="center" wrapText="0"/>
    </xf>
    <xf borderId="0" fillId="0" fontId="3" numFmtId="168" xfId="0" applyAlignment="1" applyFont="1" applyNumberFormat="1">
      <alignment horizontal="center" readingOrder="0" shrinkToFit="0" vertical="bottom" wrapText="0"/>
    </xf>
    <xf borderId="14" fillId="0" fontId="3" numFmtId="0" xfId="0" applyAlignment="1" applyBorder="1" applyFont="1">
      <alignment horizontal="center" readingOrder="0" shrinkToFit="0" vertical="bottom" wrapText="0"/>
    </xf>
    <xf borderId="23" fillId="0" fontId="3" numFmtId="168" xfId="0" applyAlignment="1" applyBorder="1" applyFont="1" applyNumberFormat="1">
      <alignment horizontal="center" shrinkToFit="0" vertical="center" wrapText="0"/>
    </xf>
    <xf borderId="30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center" wrapText="0"/>
    </xf>
    <xf borderId="14" fillId="0" fontId="0" numFmtId="0" xfId="0" applyAlignment="1" applyBorder="1" applyFont="1">
      <alignment horizontal="center" readingOrder="0" shrinkToFit="0" vertical="bottom" wrapText="0"/>
    </xf>
    <xf borderId="6" fillId="0" fontId="1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6" fillId="11" fontId="16" numFmtId="2" xfId="0" applyAlignment="1" applyBorder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6" fillId="11" fontId="16" numFmtId="2" xfId="0" applyAlignment="1" applyBorder="1" applyFont="1" applyNumberFormat="1">
      <alignment horizontal="center" readingOrder="0" vertical="bottom"/>
    </xf>
    <xf borderId="3" fillId="10" fontId="16" numFmtId="2" xfId="0" applyAlignment="1" applyBorder="1" applyFont="1" applyNumberFormat="1">
      <alignment horizontal="center" vertical="bottom"/>
    </xf>
    <xf borderId="9" fillId="0" fontId="5" numFmtId="0" xfId="0" applyAlignment="1" applyBorder="1" applyFont="1">
      <alignment horizontal="center" vertical="bottom"/>
    </xf>
    <xf borderId="18" fillId="0" fontId="3" numFmtId="168" xfId="0" applyAlignment="1" applyBorder="1" applyFont="1" applyNumberFormat="1">
      <alignment horizontal="center" shrinkToFit="0" vertical="center" wrapText="0"/>
    </xf>
    <xf borderId="3" fillId="11" fontId="16" numFmtId="2" xfId="0" applyAlignment="1" applyBorder="1" applyFont="1" applyNumberFormat="1">
      <alignment horizontal="center" vertical="bottom"/>
    </xf>
    <xf borderId="34" fillId="0" fontId="3" numFmtId="168" xfId="0" applyAlignment="1" applyBorder="1" applyFont="1" applyNumberFormat="1">
      <alignment horizontal="center" shrinkToFit="0" vertical="bottom" wrapText="0"/>
    </xf>
    <xf borderId="6" fillId="0" fontId="12" numFmtId="2" xfId="0" applyAlignment="1" applyBorder="1" applyFont="1" applyNumberFormat="1">
      <alignment horizontal="center" readingOrder="0" shrinkToFit="0" vertical="bottom" wrapText="0"/>
    </xf>
    <xf borderId="0" fillId="8" fontId="1" numFmtId="0" xfId="0" applyFont="1"/>
    <xf borderId="3" fillId="0" fontId="3" numFmtId="4" xfId="0" applyAlignment="1" applyBorder="1" applyFont="1" applyNumberFormat="1">
      <alignment horizontal="center" shrinkToFit="0" vertical="bottom" wrapText="0"/>
    </xf>
    <xf borderId="17" fillId="10" fontId="16" numFmtId="0" xfId="0" applyAlignment="1" applyBorder="1" applyFont="1">
      <alignment vertical="bottom"/>
    </xf>
    <xf borderId="6" fillId="0" fontId="3" numFmtId="168" xfId="0" applyAlignment="1" applyBorder="1" applyFont="1" applyNumberFormat="1">
      <alignment horizontal="center" shrinkToFit="0" vertical="bottom" wrapText="0"/>
    </xf>
    <xf borderId="6" fillId="0" fontId="17" numFmtId="4" xfId="0" applyAlignment="1" applyBorder="1" applyFont="1" applyNumberFormat="1">
      <alignment horizontal="center" readingOrder="0" shrinkToFit="0" vertical="bottom" wrapText="0"/>
    </xf>
    <xf borderId="0" fillId="0" fontId="1" numFmtId="9" xfId="0" applyAlignment="1" applyFont="1" applyNumberFormat="1">
      <alignment readingOrder="0"/>
    </xf>
    <xf borderId="35" fillId="10" fontId="16" numFmtId="2" xfId="0" applyAlignment="1" applyBorder="1" applyFont="1" applyNumberFormat="1">
      <alignment horizontal="center" vertical="bottom"/>
    </xf>
    <xf borderId="6" fillId="0" fontId="3" numFmtId="4" xfId="0" applyAlignment="1" applyBorder="1" applyFont="1" applyNumberFormat="1">
      <alignment horizontal="center" shrinkToFit="0" vertical="bottom" wrapText="0"/>
    </xf>
    <xf borderId="6" fillId="0" fontId="12" numFmtId="4" xfId="0" applyAlignment="1" applyBorder="1" applyFont="1" applyNumberFormat="1">
      <alignment horizontal="center" readingOrder="0" shrinkToFit="0" vertical="bottom" wrapText="0"/>
    </xf>
    <xf borderId="0" fillId="0" fontId="18" numFmtId="0" xfId="0" applyAlignment="1" applyFont="1">
      <alignment readingOrder="0"/>
    </xf>
    <xf borderId="14" fillId="0" fontId="12" numFmtId="0" xfId="0" applyAlignment="1" applyBorder="1" applyFont="1">
      <alignment horizontal="center" readingOrder="0" shrinkToFit="0" vertical="bottom" wrapText="0"/>
    </xf>
    <xf borderId="14" fillId="10" fontId="19" numFmtId="2" xfId="0" applyAlignment="1" applyBorder="1" applyFont="1" applyNumberFormat="1">
      <alignment horizontal="center" readingOrder="0" vertical="bottom"/>
    </xf>
    <xf borderId="17" fillId="0" fontId="3" numFmtId="168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vertical="bottom"/>
    </xf>
    <xf borderId="31" fillId="10" fontId="19" numFmtId="2" xfId="0" applyAlignment="1" applyBorder="1" applyFont="1" applyNumberFormat="1">
      <alignment horizontal="center" readingOrder="0" vertical="bottom"/>
    </xf>
    <xf borderId="36" fillId="0" fontId="3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readingOrder="0" vertical="bottom"/>
    </xf>
    <xf borderId="37" fillId="10" fontId="16" numFmtId="2" xfId="0" applyAlignment="1" applyBorder="1" applyFont="1" applyNumberFormat="1">
      <alignment horizontal="center" readingOrder="0" vertical="bottom"/>
    </xf>
    <xf borderId="38" fillId="0" fontId="20" numFmtId="0" xfId="0" applyAlignment="1" applyBorder="1" applyFont="1">
      <alignment horizontal="center" readingOrder="0"/>
    </xf>
    <xf borderId="30" fillId="10" fontId="19" numFmtId="2" xfId="0" applyAlignment="1" applyBorder="1" applyFont="1" applyNumberFormat="1">
      <alignment horizontal="center" readingOrder="0" vertical="bottom"/>
    </xf>
    <xf borderId="14" fillId="0" fontId="3" numFmtId="4" xfId="0" applyAlignment="1" applyBorder="1" applyFont="1" applyNumberFormat="1">
      <alignment horizontal="center" shrinkToFit="0" vertical="bottom" wrapText="0"/>
    </xf>
    <xf borderId="0" fillId="0" fontId="3" numFmtId="4" xfId="0" applyAlignment="1" applyFont="1" applyNumberFormat="1">
      <alignment horizontal="center" readingOrder="0" shrinkToFit="0" vertical="bottom" wrapText="0"/>
    </xf>
    <xf borderId="23" fillId="0" fontId="3" numFmtId="168" xfId="0" applyAlignment="1" applyBorder="1" applyFont="1" applyNumberFormat="1">
      <alignment horizontal="center" readingOrder="0" shrinkToFit="0" vertical="center" wrapText="0"/>
    </xf>
    <xf borderId="0" fillId="0" fontId="3" numFmtId="4" xfId="0" applyAlignment="1" applyFont="1" applyNumberFormat="1">
      <alignment horizontal="center" readingOrder="0" shrinkToFit="0" vertical="center" wrapText="0"/>
    </xf>
    <xf borderId="0" fillId="14" fontId="3" numFmtId="0" xfId="0" applyAlignment="1" applyFill="1" applyFont="1">
      <alignment horizontal="center" shrinkToFit="0" vertical="bottom" wrapText="0"/>
    </xf>
    <xf borderId="0" fillId="14" fontId="12" numFmtId="0" xfId="0" applyAlignment="1" applyFont="1">
      <alignment horizontal="center" readingOrder="0" shrinkToFit="0" vertical="bottom" wrapText="0"/>
    </xf>
    <xf borderId="0" fillId="14" fontId="16" numFmtId="2" xfId="0" applyAlignment="1" applyFont="1" applyNumberFormat="1">
      <alignment horizontal="center" vertical="bottom"/>
    </xf>
    <xf borderId="0" fillId="14" fontId="3" numFmtId="4" xfId="0" applyAlignment="1" applyFont="1" applyNumberFormat="1">
      <alignment horizontal="center" shrinkToFit="0" vertical="bottom" wrapText="0"/>
    </xf>
    <xf borderId="0" fillId="14" fontId="3" numFmtId="0" xfId="0" applyAlignment="1" applyFont="1">
      <alignment horizontal="center" readingOrder="0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0" fontId="17" numFmtId="2" xfId="0" applyAlignment="1" applyFont="1" applyNumberFormat="1">
      <alignment horizontal="center" shrinkToFit="0" vertical="bottom" wrapText="0"/>
    </xf>
    <xf borderId="6" fillId="0" fontId="3" numFmtId="10" xfId="0" applyAlignment="1" applyBorder="1" applyFont="1" applyNumberFormat="1">
      <alignment horizontal="center" shrinkToFit="0" vertical="bottom" wrapText="0"/>
    </xf>
    <xf borderId="0" fillId="0" fontId="17" numFmtId="4" xfId="0" applyAlignment="1" applyFont="1" applyNumberFormat="1">
      <alignment horizontal="right" shrinkToFit="0" vertical="bottom" wrapText="0"/>
    </xf>
    <xf borderId="0" fillId="0" fontId="17" numFmtId="0" xfId="0" applyAlignment="1" applyFont="1">
      <alignment horizontal="right" shrinkToFit="0" vertical="bottom" wrapText="0"/>
    </xf>
    <xf borderId="0" fillId="0" fontId="17" numFmtId="0" xfId="0" applyAlignment="1" applyFont="1">
      <alignment horizontal="center" readingOrder="0" shrinkToFit="0" vertical="bottom" wrapText="0"/>
    </xf>
    <xf borderId="0" fillId="0" fontId="3" numFmtId="2" xfId="0" applyAlignment="1" applyFont="1" applyNumberFormat="1">
      <alignment shrinkToFit="0" vertical="bottom" wrapText="0"/>
    </xf>
    <xf borderId="14" fillId="0" fontId="1" numFmtId="0" xfId="0" applyAlignment="1" applyBorder="1" applyFont="1">
      <alignment horizontal="center" readingOrder="0"/>
    </xf>
    <xf borderId="14" fillId="0" fontId="1" numFmtId="2" xfId="0" applyAlignment="1" applyBorder="1" applyFont="1" applyNumberFormat="1">
      <alignment horizontal="center" readingOrder="0"/>
    </xf>
    <xf borderId="14" fillId="0" fontId="1" numFmtId="4" xfId="0" applyAlignment="1" applyBorder="1" applyFont="1" applyNumberFormat="1">
      <alignment horizontal="center" readingOrder="0"/>
    </xf>
    <xf borderId="0" fillId="0" fontId="1" numFmtId="2" xfId="0" applyFont="1" applyNumberFormat="1"/>
    <xf borderId="0" fillId="5" fontId="1" numFmtId="170" xfId="0" applyAlignment="1" applyFont="1" applyNumberFormat="1">
      <alignment horizontal="center" readingOrder="0"/>
    </xf>
    <xf borderId="0" fillId="5" fontId="1" numFmtId="0" xfId="0" applyAlignment="1" applyFont="1">
      <alignment horizontal="center" readingOrder="0"/>
    </xf>
    <xf borderId="0" fillId="0" fontId="17" numFmtId="2" xfId="0" applyAlignment="1" applyFont="1" applyNumberFormat="1">
      <alignment horizontal="right" shrinkToFit="0" vertical="bottom" wrapText="0"/>
    </xf>
    <xf borderId="30" fillId="0" fontId="3" numFmtId="2" xfId="0" applyAlignment="1" applyBorder="1" applyFont="1" applyNumberFormat="1">
      <alignment shrinkToFit="0" vertical="bottom" wrapText="0"/>
    </xf>
    <xf borderId="23" fillId="0" fontId="3" numFmtId="2" xfId="0" applyAlignment="1" applyBorder="1" applyFont="1" applyNumberFormat="1">
      <alignment shrinkToFit="0" vertical="bottom" wrapText="0"/>
    </xf>
    <xf borderId="0" fillId="0" fontId="3" numFmtId="2" xfId="0" applyAlignment="1" applyFont="1" applyNumberFormat="1">
      <alignment horizontal="right" shrinkToFit="0" vertical="bottom" wrapText="0"/>
    </xf>
    <xf borderId="14" fillId="8" fontId="0" numFmtId="0" xfId="0" applyAlignment="1" applyBorder="1" applyFont="1">
      <alignment horizontal="left" shrinkToFit="0" vertical="bottom" wrapText="0"/>
    </xf>
    <xf borderId="0" fillId="5" fontId="3" numFmtId="2" xfId="0" applyAlignment="1" applyFont="1" applyNumberFormat="1">
      <alignment shrinkToFit="0" vertical="bottom" wrapText="0"/>
    </xf>
    <xf borderId="14" fillId="8" fontId="20" numFmtId="0" xfId="0" applyBorder="1" applyFont="1"/>
    <xf borderId="0" fillId="0" fontId="17" numFmtId="2" xfId="0" applyAlignment="1" applyFont="1" applyNumberFormat="1">
      <alignment horizontal="right" readingOrder="0" shrinkToFit="0" vertical="bottom" wrapText="0"/>
    </xf>
    <xf borderId="14" fillId="8" fontId="0" numFmtId="2" xfId="0" applyAlignment="1" applyBorder="1" applyFont="1" applyNumberFormat="1">
      <alignment horizontal="left" shrinkToFit="0" vertical="bottom" wrapText="0"/>
    </xf>
    <xf borderId="3" fillId="0" fontId="3" numFmtId="2" xfId="0" applyAlignment="1" applyBorder="1" applyFont="1" applyNumberFormat="1">
      <alignment shrinkToFit="0" vertical="bottom" wrapText="0"/>
    </xf>
    <xf borderId="14" fillId="8" fontId="20" numFmtId="2" xfId="0" applyBorder="1" applyFont="1" applyNumberFormat="1"/>
    <xf borderId="17" fillId="8" fontId="0" numFmtId="9" xfId="0" applyAlignment="1" applyBorder="1" applyFont="1" applyNumberFormat="1">
      <alignment readingOrder="0" shrinkToFit="0" vertical="bottom" wrapText="0"/>
    </xf>
    <xf borderId="6" fillId="8" fontId="0" numFmtId="9" xfId="0" applyAlignment="1" applyBorder="1" applyFont="1" applyNumberFormat="1">
      <alignment readingOrder="0" shrinkToFit="0" vertical="bottom" wrapText="0"/>
    </xf>
    <xf borderId="6" fillId="8" fontId="0" numFmtId="9" xfId="0" applyAlignment="1" applyBorder="1" applyFont="1" applyNumberFormat="1">
      <alignment shrinkToFit="0" vertical="bottom" wrapText="0"/>
    </xf>
    <xf borderId="11" fillId="0" fontId="3" numFmtId="2" xfId="0" applyAlignment="1" applyBorder="1" applyFont="1" applyNumberFormat="1">
      <alignment shrinkToFit="0" vertical="bottom" wrapText="0"/>
    </xf>
    <xf borderId="0" fillId="0" fontId="20" numFmtId="0" xfId="0" applyFont="1"/>
    <xf borderId="0" fillId="0" fontId="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21" numFmtId="2" xfId="0" applyAlignment="1" applyFont="1" applyNumberFormat="1">
      <alignment shrinkToFit="0" vertical="bottom" wrapText="0"/>
    </xf>
    <xf borderId="0" fillId="0" fontId="11" numFmtId="2" xfId="0" applyAlignment="1" applyFont="1" applyNumberFormat="1">
      <alignment readingOrder="0" shrinkToFit="0" vertical="bottom" wrapText="0"/>
    </xf>
    <xf borderId="14" fillId="0" fontId="3" numFmtId="2" xfId="0" applyAlignment="1" applyBorder="1" applyFont="1" applyNumberFormat="1">
      <alignment horizontal="right" shrinkToFit="0" vertical="bottom" wrapText="0"/>
    </xf>
    <xf borderId="14" fillId="2" fontId="4" numFmtId="1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horizontal="right" readingOrder="0"/>
    </xf>
    <xf borderId="14" fillId="0" fontId="1" numFmtId="2" xfId="0" applyAlignment="1" applyBorder="1" applyFont="1" applyNumberFormat="1">
      <alignment horizontal="right"/>
    </xf>
    <xf borderId="14" fillId="8" fontId="3" numFmtId="2" xfId="0" applyAlignment="1" applyBorder="1" applyFont="1" applyNumberFormat="1">
      <alignment shrinkToFit="0" vertical="bottom" wrapText="0"/>
    </xf>
    <xf borderId="14" fillId="0" fontId="1" numFmtId="2" xfId="0" applyBorder="1" applyFont="1" applyNumberFormat="1"/>
    <xf borderId="14" fillId="8" fontId="3" numFmtId="2" xfId="0" applyAlignment="1" applyBorder="1" applyFont="1" applyNumberFormat="1">
      <alignment readingOrder="0" shrinkToFit="0" vertical="bottom" wrapText="0"/>
    </xf>
    <xf borderId="14" fillId="8" fontId="3" numFmtId="0" xfId="0" applyAlignment="1" applyBorder="1" applyFont="1">
      <alignment readingOrder="0" shrinkToFit="0" vertical="bottom" wrapText="0"/>
    </xf>
    <xf borderId="0" fillId="0" fontId="22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/>
    </xf>
    <xf borderId="0" fillId="7" fontId="7" numFmtId="0" xfId="0" applyAlignment="1" applyFont="1">
      <alignment horizontal="right" readingOrder="0"/>
    </xf>
    <xf borderId="14" fillId="0" fontId="3" numFmtId="2" xfId="0" applyAlignment="1" applyBorder="1" applyFont="1" applyNumberFormat="1">
      <alignment readingOrder="0" shrinkToFit="0" vertical="bottom" wrapText="0"/>
    </xf>
    <xf borderId="14" fillId="0" fontId="1" numFmtId="0" xfId="0" applyBorder="1" applyFont="1"/>
    <xf borderId="14" fillId="0" fontId="3" numFmtId="2" xfId="0" applyAlignment="1" applyBorder="1" applyFont="1" applyNumberFormat="1">
      <alignment shrinkToFit="0" vertical="bottom" wrapText="0"/>
    </xf>
    <xf borderId="0" fillId="15" fontId="7" numFmtId="0" xfId="0" applyAlignment="1" applyFill="1" applyFont="1">
      <alignment horizontal="right" readingOrder="0"/>
    </xf>
    <xf borderId="14" fillId="0" fontId="1" numFmtId="4" xfId="0" applyBorder="1" applyFont="1" applyNumberFormat="1"/>
    <xf borderId="17" fillId="8" fontId="3" numFmtId="9" xfId="0" applyAlignment="1" applyBorder="1" applyFont="1" applyNumberFormat="1">
      <alignment readingOrder="0" shrinkToFit="0" vertical="bottom" wrapText="0"/>
    </xf>
    <xf borderId="14" fillId="0" fontId="3" numFmtId="2" xfId="0" applyAlignment="1" applyBorder="1" applyFont="1" applyNumberFormat="1">
      <alignment horizontal="right" readingOrder="0" shrinkToFit="0" vertical="bottom" wrapText="0"/>
    </xf>
    <xf borderId="6" fillId="0" fontId="3" numFmtId="2" xfId="0" applyAlignment="1" applyBorder="1" applyFont="1" applyNumberFormat="1">
      <alignment readingOrder="0" shrinkToFit="0" vertical="bottom" wrapText="0"/>
    </xf>
    <xf borderId="6" fillId="0" fontId="3" numFmtId="2" xfId="0" applyAlignment="1" applyBorder="1" applyFont="1" applyNumberFormat="1">
      <alignment shrinkToFit="0" vertical="bottom" wrapText="0"/>
    </xf>
    <xf borderId="0" fillId="0" fontId="23" numFmtId="0" xfId="0" applyAlignment="1" applyFont="1">
      <alignment horizontal="right" shrinkToFit="0" vertical="bottom" wrapText="0"/>
    </xf>
    <xf borderId="0" fillId="0" fontId="24" numFmtId="0" xfId="0" applyAlignment="1" applyFont="1">
      <alignment shrinkToFit="0" vertical="bottom" wrapText="0"/>
    </xf>
    <xf borderId="0" fillId="0" fontId="25" numFmtId="0" xfId="0" applyAlignment="1" applyFont="1">
      <alignment horizontal="left" shrinkToFit="0" vertical="bottom" wrapText="0"/>
    </xf>
    <xf borderId="10" fillId="0" fontId="3" numFmtId="165" xfId="0" applyAlignment="1" applyBorder="1" applyFont="1" applyNumberFormat="1">
      <alignment horizontal="left" readingOrder="0" shrinkToFit="0" vertical="bottom" wrapText="0"/>
    </xf>
    <xf borderId="0" fillId="0" fontId="9" numFmtId="165" xfId="0" applyAlignment="1" applyFont="1" applyNumberFormat="1">
      <alignment horizontal="right" readingOrder="0" shrinkToFit="0" vertical="bottom" wrapText="0"/>
    </xf>
    <xf borderId="1" fillId="2" fontId="4" numFmtId="2" xfId="0" applyAlignment="1" applyBorder="1" applyFont="1" applyNumberFormat="1">
      <alignment horizontal="center" readingOrder="0" shrinkToFit="0" vertical="center" wrapText="0"/>
    </xf>
    <xf borderId="1" fillId="2" fontId="4" numFmtId="0" xfId="0" applyAlignment="1" applyBorder="1" applyFont="1">
      <alignment horizontal="center" shrinkToFit="0" vertical="center" wrapText="1"/>
    </xf>
    <xf borderId="0" fillId="2" fontId="4" numFmtId="0" xfId="0" applyAlignment="1" applyFont="1">
      <alignment horizontal="center" readingOrder="0" shrinkToFit="0" vertical="center" wrapText="0"/>
    </xf>
    <xf borderId="6" fillId="0" fontId="3" numFmtId="0" xfId="0" applyAlignment="1" applyBorder="1" applyFont="1">
      <alignment horizontal="left" readingOrder="0" shrinkToFit="0" vertical="bottom" wrapText="0"/>
    </xf>
    <xf borderId="6" fillId="0" fontId="3" numFmtId="0" xfId="0" applyAlignment="1" applyBorder="1" applyFont="1">
      <alignment readingOrder="0" shrinkToFit="0" vertical="bottom" wrapText="0"/>
    </xf>
    <xf borderId="4" fillId="0" fontId="5" numFmtId="2" xfId="0" applyAlignment="1" applyBorder="1" applyFont="1" applyNumberFormat="1">
      <alignment horizontal="center" readingOrder="0" shrinkToFit="0" vertical="center" wrapText="1"/>
    </xf>
    <xf borderId="39" fillId="16" fontId="3" numFmtId="0" xfId="0" applyAlignment="1" applyBorder="1" applyFill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6" fillId="17" fontId="3" numFmtId="0" xfId="0" applyAlignment="1" applyBorder="1" applyFill="1" applyFont="1">
      <alignment horizontal="left" readingOrder="0" shrinkToFit="0" vertical="bottom" wrapText="0"/>
    </xf>
    <xf borderId="6" fillId="17" fontId="12" numFmtId="169" xfId="0" applyAlignment="1" applyBorder="1" applyFont="1" applyNumberFormat="1">
      <alignment horizontal="left" readingOrder="0" shrinkToFit="0" vertical="bottom" wrapText="0"/>
    </xf>
    <xf borderId="6" fillId="0" fontId="12" numFmtId="2" xfId="0" applyAlignment="1" applyBorder="1" applyFont="1" applyNumberFormat="1">
      <alignment horizontal="center" shrinkToFit="0" vertical="bottom" wrapText="0"/>
    </xf>
    <xf borderId="14" fillId="0" fontId="5" numFmtId="2" xfId="0" applyAlignment="1" applyBorder="1" applyFont="1" applyNumberFormat="1">
      <alignment horizontal="right" vertical="bottom"/>
    </xf>
    <xf borderId="26" fillId="0" fontId="5" numFmtId="2" xfId="0" applyAlignment="1" applyBorder="1" applyFont="1" applyNumberFormat="1">
      <alignment vertical="bottom"/>
    </xf>
    <xf borderId="6" fillId="0" fontId="26" numFmtId="4" xfId="0" applyAlignment="1" applyBorder="1" applyFont="1" applyNumberFormat="1">
      <alignment horizontal="center" shrinkToFit="0" vertical="bottom" wrapText="0"/>
    </xf>
    <xf borderId="30" fillId="0" fontId="5" numFmtId="2" xfId="0" applyAlignment="1" applyBorder="1" applyFont="1" applyNumberFormat="1">
      <alignment vertical="bottom"/>
    </xf>
    <xf borderId="40" fillId="0" fontId="5" numFmtId="2" xfId="0" applyAlignment="1" applyBorder="1" applyFont="1" applyNumberFormat="1">
      <alignment vertical="bottom"/>
    </xf>
    <xf borderId="40" fillId="0" fontId="5" numFmtId="2" xfId="0" applyAlignment="1" applyBorder="1" applyFont="1" applyNumberFormat="1">
      <alignment horizontal="right" vertical="bottom"/>
    </xf>
    <xf borderId="6" fillId="0" fontId="3" numFmtId="168" xfId="0" applyAlignment="1" applyBorder="1" applyFont="1" applyNumberFormat="1">
      <alignment shrinkToFit="0" vertical="bottom" wrapText="0"/>
    </xf>
    <xf borderId="31" fillId="0" fontId="3" numFmtId="0" xfId="0" applyAlignment="1" applyBorder="1" applyFont="1">
      <alignment horizontal="left" shrinkToFit="0" vertical="bottom" wrapText="0"/>
    </xf>
    <xf borderId="6" fillId="0" fontId="3" numFmtId="2" xfId="0" applyAlignment="1" applyBorder="1" applyFont="1" applyNumberFormat="1">
      <alignment horizontal="center" readingOrder="0" shrinkToFit="0" vertical="bottom" wrapText="0"/>
    </xf>
    <xf borderId="31" fillId="0" fontId="1" numFmtId="0" xfId="0" applyBorder="1" applyFont="1"/>
    <xf borderId="31" fillId="0" fontId="3" numFmtId="2" xfId="0" applyAlignment="1" applyBorder="1" applyFont="1" applyNumberFormat="1">
      <alignment horizontal="left" shrinkToFit="0" vertical="bottom" wrapText="0"/>
    </xf>
    <xf borderId="31" fillId="0" fontId="1" numFmtId="4" xfId="0" applyBorder="1" applyFont="1" applyNumberFormat="1"/>
    <xf borderId="41" fillId="0" fontId="3" numFmtId="9" xfId="0" applyAlignment="1" applyBorder="1" applyFont="1" applyNumberFormat="1">
      <alignment shrinkToFit="0" vertical="bottom" wrapText="0"/>
    </xf>
    <xf borderId="11" fillId="0" fontId="3" numFmtId="9" xfId="0" applyAlignment="1" applyBorder="1" applyFont="1" applyNumberFormat="1">
      <alignment shrinkToFit="0" vertical="bottom" wrapText="0"/>
    </xf>
    <xf borderId="11" fillId="0" fontId="3" numFmtId="9" xfId="0" applyAlignment="1" applyBorder="1" applyFont="1" applyNumberFormat="1">
      <alignment readingOrder="0" shrinkToFit="0" vertical="bottom" wrapText="0"/>
    </xf>
    <xf borderId="4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left" readingOrder="0"/>
    </xf>
    <xf borderId="3" fillId="17" fontId="3" numFmtId="0" xfId="0" applyAlignment="1" applyBorder="1" applyFont="1">
      <alignment horizontal="left" readingOrder="0" shrinkToFit="0" vertical="bottom" wrapText="0"/>
    </xf>
    <xf borderId="4" fillId="0" fontId="1" numFmtId="0" xfId="0" applyBorder="1" applyFont="1"/>
    <xf borderId="3" fillId="0" fontId="3" numFmtId="0" xfId="0" applyAlignment="1" applyBorder="1" applyFont="1">
      <alignment readingOrder="0" shrinkToFit="0" vertical="bottom" wrapText="0"/>
    </xf>
    <xf borderId="42" fillId="16" fontId="27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6" fillId="17" fontId="3" numFmtId="0" xfId="0" applyAlignment="1" applyBorder="1" applyFont="1">
      <alignment horizontal="left" shrinkToFit="0" vertical="bottom" wrapText="0"/>
    </xf>
    <xf borderId="42" fillId="16" fontId="3" numFmtId="0" xfId="0" applyAlignment="1" applyBorder="1" applyFont="1">
      <alignment shrinkToFit="0" vertical="bottom" wrapText="0"/>
    </xf>
    <xf borderId="43" fillId="0" fontId="3" numFmtId="164" xfId="0" applyAlignment="1" applyBorder="1" applyFont="1" applyNumberFormat="1">
      <alignment shrinkToFit="0" vertical="bottom" wrapText="0"/>
    </xf>
    <xf borderId="39" fillId="18" fontId="3" numFmtId="2" xfId="0" applyAlignment="1" applyBorder="1" applyFill="1" applyFont="1" applyNumberFormat="1">
      <alignment shrinkToFit="0" vertical="bottom" wrapText="0"/>
    </xf>
    <xf borderId="6" fillId="0" fontId="3" numFmtId="0" xfId="0" applyAlignment="1" applyBorder="1" applyFont="1">
      <alignment horizontal="left" shrinkToFit="0" vertical="bottom" wrapText="0"/>
    </xf>
    <xf borderId="3" fillId="0" fontId="3" numFmtId="0" xfId="0" applyAlignment="1" applyBorder="1" applyFont="1">
      <alignment horizontal="left" shrinkToFit="0" vertical="bottom" wrapText="0"/>
    </xf>
    <xf borderId="3" fillId="0" fontId="3" numFmtId="0" xfId="0" applyAlignment="1" applyBorder="1" applyFont="1">
      <alignment horizontal="left" readingOrder="0" shrinkToFit="0" vertical="bottom" wrapText="0"/>
    </xf>
    <xf borderId="0" fillId="10" fontId="16" numFmtId="2" xfId="0" applyAlignment="1" applyFont="1" applyNumberFormat="1">
      <alignment horizontal="center" readingOrder="0"/>
    </xf>
    <xf borderId="0" fillId="0" fontId="1" numFmtId="167" xfId="0" applyAlignment="1" applyFont="1" applyNumberFormat="1">
      <alignment readingOrder="0"/>
    </xf>
    <xf borderId="0" fillId="0" fontId="1" numFmtId="171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19" fontId="28" numFmtId="0" xfId="0" applyFill="1" applyFont="1"/>
    <xf borderId="0" fillId="20" fontId="1" numFmtId="0" xfId="0" applyFill="1" applyFont="1"/>
    <xf borderId="0" fillId="21" fontId="28" numFmtId="0" xfId="0" applyFill="1" applyFont="1"/>
    <xf borderId="0" fillId="19" fontId="1" numFmtId="0" xfId="0" applyAlignment="1" applyFont="1">
      <alignment readingOrder="0"/>
    </xf>
    <xf borderId="6" fillId="0" fontId="3" numFmtId="0" xfId="0" applyAlignment="1" applyBorder="1" applyFont="1">
      <alignment horizontal="left" readingOrder="0" shrinkToFit="0" vertical="bottom" wrapText="0"/>
    </xf>
    <xf borderId="0" fillId="20" fontId="1" numFmtId="0" xfId="0" applyAlignment="1" applyFont="1">
      <alignment readingOrder="0"/>
    </xf>
    <xf borderId="0" fillId="0" fontId="5" numFmtId="2" xfId="0" applyAlignment="1" applyFont="1" applyNumberFormat="1">
      <alignment horizontal="center" readingOrder="0" shrinkToFit="0" vertical="center" wrapText="1"/>
    </xf>
    <xf borderId="0" fillId="22" fontId="1" numFmtId="0" xfId="0" applyAlignment="1" applyFill="1" applyFont="1">
      <alignment readingOrder="0"/>
    </xf>
    <xf borderId="3" fillId="17" fontId="3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vertical="center"/>
    </xf>
    <xf borderId="2" fillId="2" fontId="29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167" xfId="0" applyAlignment="1" applyBorder="1" applyFont="1" applyNumberFormat="1">
      <alignment horizontal="center" readingOrder="0" shrinkToFit="0" vertical="center" wrapText="1"/>
    </xf>
    <xf borderId="2" fillId="0" fontId="1" numFmtId="20" xfId="0" applyAlignment="1" applyBorder="1" applyFont="1" applyNumberFormat="1">
      <alignment horizontal="center" readingOrder="0" shrinkToFit="0" vertical="center" wrapText="1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6" fillId="10" fontId="5" numFmtId="0" xfId="0" applyAlignment="1" applyBorder="1" applyFont="1">
      <alignment vertical="bottom"/>
    </xf>
    <xf borderId="14" fillId="0" fontId="3" numFmtId="0" xfId="0" applyAlignment="1" applyBorder="1" applyFont="1">
      <alignment readingOrder="0" shrinkToFit="0" vertical="bottom" wrapText="0"/>
    </xf>
    <xf borderId="6" fillId="0" fontId="3" numFmtId="2" xfId="0" applyAlignment="1" applyBorder="1" applyFont="1" applyNumberFormat="1">
      <alignment horizontal="center" shrinkToFit="0" vertical="bottom" wrapText="0"/>
    </xf>
    <xf borderId="14" fillId="8" fontId="7" numFmtId="0" xfId="0" applyBorder="1" applyFont="1"/>
    <xf borderId="14" fillId="8" fontId="3" numFmtId="0" xfId="0" applyAlignment="1" applyBorder="1" applyFont="1">
      <alignment horizontal="right" shrinkToFit="0" vertical="bottom" wrapText="0"/>
    </xf>
    <xf borderId="14" fillId="0" fontId="3" numFmtId="2" xfId="0" applyAlignment="1" applyBorder="1" applyFont="1" applyNumberFormat="1">
      <alignment horizontal="right" shrinkToFit="0" vertical="bottom" wrapText="0"/>
    </xf>
    <xf borderId="14" fillId="0" fontId="12" numFmtId="4" xfId="0" applyAlignment="1" applyBorder="1" applyFont="1" applyNumberFormat="1">
      <alignment horizontal="center" readingOrder="0" shrinkToFit="0" vertical="bottom" wrapText="0"/>
    </xf>
    <xf borderId="6" fillId="0" fontId="12" numFmtId="169" xfId="0" applyAlignment="1" applyBorder="1" applyFont="1" applyNumberFormat="1">
      <alignment horizontal="left" readingOrder="0" shrinkToFit="0" vertical="bottom" wrapText="0"/>
    </xf>
    <xf borderId="14" fillId="8" fontId="3" numFmtId="2" xfId="0" applyAlignment="1" applyBorder="1" applyFont="1" applyNumberFormat="1">
      <alignment horizontal="right" shrinkToFit="0" vertical="bottom" wrapText="0"/>
    </xf>
    <xf borderId="6" fillId="10" fontId="5" numFmtId="169" xfId="0" applyAlignment="1" applyBorder="1" applyFont="1" applyNumberFormat="1">
      <alignment vertical="bottom"/>
    </xf>
    <xf borderId="6" fillId="0" fontId="3" numFmtId="4" xfId="0" applyAlignment="1" applyBorder="1" applyFont="1" applyNumberFormat="1">
      <alignment horizontal="center" readingOrder="0" shrinkToFit="0" vertical="bottom" wrapText="0"/>
    </xf>
    <xf borderId="14" fillId="0" fontId="3" numFmtId="168" xfId="0" applyAlignment="1" applyBorder="1" applyFont="1" applyNumberFormat="1">
      <alignment horizontal="left" shrinkToFit="0" vertical="bottom" wrapText="0"/>
    </xf>
    <xf borderId="14" fillId="0" fontId="1" numFmtId="164" xfId="0" applyBorder="1" applyFont="1" applyNumberFormat="1"/>
    <xf borderId="14" fillId="0" fontId="3" numFmtId="4" xfId="0" applyAlignment="1" applyBorder="1" applyFont="1" applyNumberFormat="1">
      <alignment horizontal="left" shrinkToFit="0" vertical="bottom" wrapText="0"/>
    </xf>
    <xf borderId="14" fillId="0" fontId="1" numFmtId="0" xfId="0" applyAlignment="1" applyBorder="1" applyFont="1">
      <alignment readingOrder="0"/>
    </xf>
    <xf borderId="42" fillId="16" fontId="3" numFmtId="2" xfId="0" applyAlignment="1" applyBorder="1" applyFont="1" applyNumberFormat="1">
      <alignment shrinkToFit="0" vertical="bottom" wrapText="0"/>
    </xf>
    <xf borderId="43" fillId="0" fontId="3" numFmtId="2" xfId="0" applyAlignment="1" applyBorder="1" applyFont="1" applyNumberFormat="1">
      <alignment shrinkToFit="0" vertical="bottom" wrapText="0"/>
    </xf>
    <xf borderId="23" fillId="0" fontId="3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shrinkToFit="0" vertical="bottom" wrapText="0"/>
    </xf>
    <xf borderId="44" fillId="16" fontId="3" numFmtId="0" xfId="0" applyAlignment="1" applyBorder="1" applyFont="1">
      <alignment shrinkToFit="0" vertical="bottom" wrapText="0"/>
    </xf>
    <xf borderId="17" fillId="0" fontId="3" numFmtId="0" xfId="0" applyAlignment="1" applyBorder="1" applyFont="1">
      <alignment readingOrder="0" shrinkToFit="0" vertical="bottom" wrapText="0"/>
    </xf>
    <xf borderId="17" fillId="0" fontId="3" numFmtId="0" xfId="0" applyAlignment="1" applyBorder="1" applyFont="1">
      <alignment shrinkToFit="0" vertical="bottom" wrapText="0"/>
    </xf>
    <xf borderId="6" fillId="10" fontId="5" numFmtId="0" xfId="0" applyAlignment="1" applyBorder="1" applyFont="1">
      <alignment vertical="bottom"/>
    </xf>
    <xf borderId="4" fillId="0" fontId="1" numFmtId="4" xfId="0" applyAlignment="1" applyBorder="1" applyFont="1" applyNumberFormat="1">
      <alignment horizontal="center" vertical="center"/>
    </xf>
    <xf borderId="45" fillId="0" fontId="5" numFmtId="2" xfId="0" applyAlignment="1" applyBorder="1" applyFont="1" applyNumberFormat="1">
      <alignment horizontal="center" readingOrder="0" shrinkToFit="0" vertical="center" wrapText="1"/>
    </xf>
    <xf borderId="14" fillId="0" fontId="1" numFmtId="4" xfId="0" applyAlignment="1" applyBorder="1" applyFont="1" applyNumberFormat="1">
      <alignment horizontal="center" vertical="center"/>
    </xf>
    <xf borderId="11" fillId="0" fontId="12" numFmtId="0" xfId="0" applyAlignment="1" applyBorder="1" applyFont="1">
      <alignment readingOrder="0" shrinkToFit="0" vertical="bottom" wrapText="0"/>
    </xf>
    <xf borderId="13" fillId="0" fontId="3" numFmtId="0" xfId="0" applyAlignment="1" applyBorder="1" applyFont="1">
      <alignment horizontal="left" readingOrder="0" shrinkToFit="0" vertical="bottom" wrapText="0"/>
    </xf>
    <xf borderId="14" fillId="0" fontId="3" numFmtId="0" xfId="0" applyAlignment="1" applyBorder="1" applyFont="1">
      <alignment horizontal="left" readingOrder="0" shrinkToFit="0" vertical="center" wrapText="0"/>
    </xf>
    <xf borderId="14" fillId="11" fontId="5" numFmtId="0" xfId="0" applyAlignment="1" applyBorder="1" applyFont="1">
      <alignment horizontal="left" vertical="center"/>
    </xf>
    <xf borderId="14" fillId="10" fontId="5" numFmtId="0" xfId="0" applyAlignment="1" applyBorder="1" applyFont="1">
      <alignment horizontal="left" vertical="center"/>
    </xf>
    <xf borderId="14" fillId="0" fontId="3" numFmtId="0" xfId="0" applyAlignment="1" applyBorder="1" applyFont="1">
      <alignment horizontal="left" readingOrder="0" shrinkToFit="0" vertical="center" wrapText="0"/>
    </xf>
    <xf borderId="14" fillId="0" fontId="5" numFmtId="0" xfId="0" applyAlignment="1" applyBorder="1" applyFont="1">
      <alignment horizontal="left" vertical="bottom"/>
    </xf>
    <xf borderId="3" fillId="0" fontId="12" numFmtId="0" xfId="0" applyAlignment="1" applyBorder="1" applyFont="1">
      <alignment readingOrder="0" shrinkToFit="0" vertical="bottom" wrapText="0"/>
    </xf>
    <xf borderId="39" fillId="16" fontId="27" numFmtId="0" xfId="0" applyAlignment="1" applyBorder="1" applyFont="1">
      <alignment shrinkToFit="0" vertical="bottom" wrapText="0"/>
    </xf>
    <xf borderId="39" fillId="16" fontId="3" numFmtId="2" xfId="0" applyAlignment="1" applyBorder="1" applyFont="1" applyNumberFormat="1">
      <alignment horizontal="center" shrinkToFit="0" vertical="bottom" wrapText="0"/>
    </xf>
    <xf borderId="39" fillId="16" fontId="3" numFmtId="4" xfId="0" applyAlignment="1" applyBorder="1" applyFont="1" applyNumberFormat="1">
      <alignment shrinkToFit="0" vertical="bottom" wrapText="0"/>
    </xf>
    <xf borderId="0" fillId="16" fontId="3" numFmtId="0" xfId="0" applyAlignment="1" applyFont="1">
      <alignment shrinkToFit="0" vertical="bottom" wrapText="0"/>
    </xf>
    <xf borderId="0" fillId="16" fontId="3" numFmtId="0" xfId="0" applyAlignment="1" applyFont="1">
      <alignment horizontal="right" shrinkToFit="0" vertical="bottom" wrapText="0"/>
    </xf>
    <xf borderId="43" fillId="0" fontId="17" numFmtId="2" xfId="0" applyAlignment="1" applyBorder="1" applyFont="1" applyNumberFormat="1">
      <alignment shrinkToFit="0" vertical="bottom" wrapText="0"/>
    </xf>
    <xf borderId="0" fillId="0" fontId="2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5" fontId="1" numFmtId="2" xfId="0" applyFont="1" applyNumberFormat="1"/>
    <xf borderId="0" fillId="0" fontId="25" numFmtId="0" xfId="0" applyAlignment="1" applyFont="1">
      <alignment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0B5394"/>
          <bgColor rgb="FF0B5394"/>
        </patternFill>
      </fill>
      <border/>
    </dxf>
    <dxf>
      <font>
        <color rgb="FFFF0000"/>
      </font>
      <fill>
        <patternFill patternType="none"/>
      </fill>
      <border/>
    </dxf>
    <dxf>
      <font>
        <color rgb="FF0065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7BDD6B"/>
          <bgColor rgb="FF7BDD6B"/>
        </patternFill>
      </fill>
      <border/>
    </dxf>
    <dxf>
      <font>
        <color rgb="FF000000"/>
      </font>
      <fill>
        <patternFill patternType="solid">
          <fgColor rgb="FFCCCCCC"/>
          <bgColor rgb="FFCCCCCC"/>
        </patternFill>
      </fill>
      <border/>
    </dxf>
  </dxfs>
  <tableStyles count="7">
    <tableStyle count="2" pivot="0" name="WBS-style">
      <tableStyleElement dxfId="1" type="firstRowStripe"/>
      <tableStyleElement dxfId="2" type="secondRowStripe"/>
    </tableStyle>
    <tableStyle count="2" pivot="0" name="WBS-style 2">
      <tableStyleElement dxfId="1" type="firstRowStripe"/>
      <tableStyleElement dxfId="2" type="secondRowStripe"/>
    </tableStyle>
    <tableStyle count="3" pivot="0" name="WBS-style 3">
      <tableStyleElement dxfId="3" type="headerRow"/>
      <tableStyleElement dxfId="1" type="firstRowStripe"/>
      <tableStyleElement dxfId="2" type="secondRowStripe"/>
    </tableStyle>
    <tableStyle count="3" pivot="0" name="Report -style">
      <tableStyleElement dxfId="3" type="headerRow"/>
      <tableStyleElement dxfId="1" type="firstRowStripe"/>
      <tableStyleElement dxfId="2" type="secondRowStripe"/>
    </tableStyle>
    <tableStyle count="3" pivot="0" name="EV-style">
      <tableStyleElement dxfId="3" type="headerRow"/>
      <tableStyleElement dxfId="1" type="firstRowStripe"/>
      <tableStyleElement dxfId="2" type="secondRowStripe"/>
    </tableStyle>
    <tableStyle count="3" pivot="0" name="AC-style">
      <tableStyleElement dxfId="3" type="headerRow"/>
      <tableStyleElement dxfId="1" type="firstRowStripe"/>
      <tableStyleElement dxfId="2" type="secondRowStripe"/>
    </tableStyle>
    <tableStyle count="3" pivot="0" name="Calculos-style">
      <tableStyleElement dxfId="3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7.xml"/><Relationship Id="rId10" Type="http://schemas.openxmlformats.org/officeDocument/2006/relationships/worksheet" Target="worksheets/sheet6.xml"/><Relationship Id="rId12" Type="http://schemas.openxmlformats.org/officeDocument/2006/relationships/worksheet" Target="worksheets/sheet8.xml"/><Relationship Id="rId9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PV(azul) vs EV(rojo)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'Report '!$A$150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'Report '!$B$148:$P$148</c:f>
            </c:strRef>
          </c:cat>
          <c:val>
            <c:numRef>
              <c:f>'Report '!$B$150:$P$150</c:f>
            </c:numRef>
          </c:val>
          <c:smooth val="1"/>
        </c:ser>
        <c:ser>
          <c:idx val="1"/>
          <c:order val="1"/>
          <c:tx>
            <c:strRef>
              <c:f>'Report '!$A$151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'Report '!$B$148:$P$148</c:f>
            </c:strRef>
          </c:cat>
          <c:val>
            <c:numRef>
              <c:f>'Report '!$B$151:$P$151</c:f>
            </c:numRef>
          </c:val>
          <c:smooth val="1"/>
        </c:ser>
        <c:axId val="1822341818"/>
        <c:axId val="968486442"/>
      </c:lineChart>
      <c:catAx>
        <c:axId val="182234181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68486442"/>
      </c:catAx>
      <c:valAx>
        <c:axId val="968486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22341818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EC(Azul) vs AC(rojo)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'Report '!$A$153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'Report '!$B$148:$P$148</c:f>
            </c:strRef>
          </c:cat>
          <c:val>
            <c:numRef>
              <c:f>'Report '!$B$153:$P$153</c:f>
            </c:numRef>
          </c:val>
          <c:smooth val="1"/>
        </c:ser>
        <c:ser>
          <c:idx val="1"/>
          <c:order val="1"/>
          <c:tx>
            <c:strRef>
              <c:f>'Report '!$A$154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'Report '!$B$148:$P$148</c:f>
            </c:strRef>
          </c:cat>
          <c:val>
            <c:numRef>
              <c:f>'Report '!$B$154:$P$154</c:f>
            </c:numRef>
          </c:val>
          <c:smooth val="1"/>
        </c:ser>
        <c:axId val="471384509"/>
        <c:axId val="90169516"/>
      </c:lineChart>
      <c:catAx>
        <c:axId val="47138450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0169516"/>
      </c:catAx>
      <c:valAx>
        <c:axId val="90169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71384509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15</xdr:col>
      <xdr:colOff>0</xdr:colOff>
      <xdr:row>0</xdr:row>
      <xdr:rowOff>95250</xdr:rowOff>
    </xdr:from>
    <xdr:to>
      <xdr:col>17</xdr:col>
      <xdr:colOff>247650</xdr:colOff>
      <xdr:row>1</xdr:row>
      <xdr:rowOff>133350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M2:O49" displayName="Table_1" id="1">
  <tableColumns count="3">
    <tableColumn name="Column1" id="1"/>
    <tableColumn name="Column2" id="2"/>
    <tableColumn name="Column3" id="3"/>
  </tableColumns>
  <tableStyleInfo name="WBS-style" showColumnStripes="0" showFirstColumn="1" showLastColumn="1" showRowStripes="1"/>
</table>
</file>

<file path=xl/tables/table2.xml><?xml version="1.0" encoding="utf-8"?>
<table xmlns="http://schemas.openxmlformats.org/spreadsheetml/2006/main" headerRowCount="0" ref="I48:L71" displayName="Table_2" id="2">
  <tableColumns count="4">
    <tableColumn name="Column1" id="1"/>
    <tableColumn name="Column2" id="2"/>
    <tableColumn name="Column3" id="3"/>
    <tableColumn name="Column4" id="4"/>
  </tableColumns>
  <tableStyleInfo name="WBS-style 2" showColumnStripes="0" showFirstColumn="1" showLastColumn="1" showRowStripes="1"/>
</table>
</file>

<file path=xl/tables/table3.xml><?xml version="1.0" encoding="utf-8"?>
<table xmlns="http://schemas.openxmlformats.org/spreadsheetml/2006/main" ref="B2:G142" displayName="Table_3" id="3">
  <tableColumns count="6">
    <tableColumn name="WBS" id="1"/>
    <tableColumn name="Task Name" id="2"/>
    <tableColumn name="Porcentaje" id="3"/>
    <tableColumn name="Tiempo" id="4"/>
    <tableColumn name="FP" id="5"/>
    <tableColumn name="Listo" id="6"/>
  </tableColumns>
  <tableStyleInfo name="WBS-style 3" showColumnStripes="0" showFirstColumn="1" showLastColumn="1" showRowStripes="1"/>
</table>
</file>

<file path=xl/tables/table4.xml><?xml version="1.0" encoding="utf-8"?>
<table xmlns="http://schemas.openxmlformats.org/spreadsheetml/2006/main" ref="A10:E144" displayName="Table_4" id="4">
  <tableColumns count="5">
    <tableColumn name="WBS" id="1"/>
    <tableColumn name="Task Name" id="2"/>
    <tableColumn name="Porcentaje" id="3"/>
    <tableColumn name="Tiempo Estimado" id="4"/>
    <tableColumn name="Asignación" id="5"/>
  </tableColumns>
  <tableStyleInfo name="Report -style" showColumnStripes="0" showFirstColumn="1" showLastColumn="1" showRowStripes="1"/>
</table>
</file>

<file path=xl/tables/table5.xml><?xml version="1.0" encoding="utf-8"?>
<table xmlns="http://schemas.openxmlformats.org/spreadsheetml/2006/main" headerRowCount="0" ref="A8:O8" displayName="Table_5" id="5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EV-style" showColumnStripes="0" showFirstColumn="1" showLastColumn="1" showRowStripes="1"/>
</table>
</file>

<file path=xl/tables/table6.xml><?xml version="1.0" encoding="utf-8"?>
<table xmlns="http://schemas.openxmlformats.org/spreadsheetml/2006/main" headerRowCount="0" ref="A6:O6" displayName="Table_6" id="6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AC-style" showColumnStripes="0" showFirstColumn="1" showLastColumn="1" showRowStripes="1"/>
</table>
</file>

<file path=xl/tables/table7.xml><?xml version="1.0" encoding="utf-8"?>
<table xmlns="http://schemas.openxmlformats.org/spreadsheetml/2006/main" headerRowCount="0" ref="A10:AF330" displayName="Table_7" id="7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Calculo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Relationship Id="rId5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5.vml"/><Relationship Id="rId5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57"/>
    <col customWidth="1" min="3" max="3" width="30.43"/>
    <col customWidth="1" min="8" max="8" width="20.86"/>
    <col customWidth="1" min="11" max="13" width="15.86"/>
  </cols>
  <sheetData>
    <row r="1">
      <c r="O1" s="1" t="s">
        <v>0</v>
      </c>
      <c r="P1" s="2" t="s">
        <v>1</v>
      </c>
      <c r="Q1" s="2" t="s">
        <v>3</v>
      </c>
    </row>
    <row r="2">
      <c r="A2" s="4"/>
      <c r="B2" s="7" t="s">
        <v>4</v>
      </c>
      <c r="C2" s="7" t="s">
        <v>6</v>
      </c>
      <c r="D2" s="8" t="s">
        <v>0</v>
      </c>
      <c r="E2" s="8" t="s">
        <v>1</v>
      </c>
      <c r="F2" s="8" t="s">
        <v>3</v>
      </c>
      <c r="G2" s="9" t="s">
        <v>7</v>
      </c>
      <c r="I2" s="10"/>
      <c r="M2" s="11" t="s">
        <v>8</v>
      </c>
      <c r="N2" s="12">
        <v>3.0</v>
      </c>
      <c r="O2" s="14">
        <f t="shared" ref="O2:O4" si="1">(Q2*100)/$I$4</f>
        <v>0.4</v>
      </c>
      <c r="P2" s="16">
        <f t="shared" ref="P2:P4" si="2">$I$16*Q2</f>
        <v>2.71488</v>
      </c>
      <c r="Q2" s="16">
        <f t="shared" ref="Q2:Q4" si="3">$I$15*N2</f>
        <v>0.45248</v>
      </c>
    </row>
    <row r="3">
      <c r="A3" s="17" t="s">
        <v>10</v>
      </c>
      <c r="B3" s="18">
        <v>1.0</v>
      </c>
      <c r="C3" s="18" t="s">
        <v>11</v>
      </c>
      <c r="D3" s="19">
        <v>15.0</v>
      </c>
      <c r="E3" s="22">
        <f>I3*0.15</f>
        <v>101.808</v>
      </c>
      <c r="F3" s="24">
        <f>I9*K14</f>
        <v>16.968</v>
      </c>
      <c r="G3" s="26">
        <v>1.0</v>
      </c>
      <c r="H3" s="39" t="s">
        <v>18</v>
      </c>
      <c r="I3" s="42">
        <v>678.72</v>
      </c>
      <c r="J3" s="10" t="s">
        <v>50</v>
      </c>
      <c r="K3" s="45">
        <f>I3-E3-E4</f>
        <v>461.5296</v>
      </c>
      <c r="M3" s="11" t="s">
        <v>53</v>
      </c>
      <c r="N3" s="47">
        <v>3.0</v>
      </c>
      <c r="O3" s="14">
        <f t="shared" si="1"/>
        <v>0.4</v>
      </c>
      <c r="P3" s="16">
        <f t="shared" si="2"/>
        <v>2.71488</v>
      </c>
      <c r="Q3" s="16">
        <f t="shared" si="3"/>
        <v>0.45248</v>
      </c>
    </row>
    <row r="4" ht="23.25" customHeight="1">
      <c r="A4" s="49" t="s">
        <v>54</v>
      </c>
      <c r="B4" s="51">
        <v>2.0</v>
      </c>
      <c r="C4" s="51" t="s">
        <v>38</v>
      </c>
      <c r="D4" s="54">
        <f>85*I8</f>
        <v>17</v>
      </c>
      <c r="E4" s="56">
        <f>I3*0.17</f>
        <v>115.3824</v>
      </c>
      <c r="F4" s="26">
        <f>(D4/100)*K14</f>
        <v>19.2304</v>
      </c>
      <c r="G4" s="26">
        <v>1.0</v>
      </c>
      <c r="H4" s="39" t="s">
        <v>56</v>
      </c>
      <c r="I4" s="42">
        <v>113.12</v>
      </c>
      <c r="J4" s="10"/>
      <c r="K4" s="10"/>
      <c r="L4" s="10"/>
      <c r="M4" s="11" t="s">
        <v>57</v>
      </c>
      <c r="N4" s="47">
        <v>5.0</v>
      </c>
      <c r="O4" s="14">
        <f t="shared" si="1"/>
        <v>0.6666666667</v>
      </c>
      <c r="P4" s="16">
        <f t="shared" si="2"/>
        <v>4.5248</v>
      </c>
      <c r="Q4" s="16">
        <f t="shared" si="3"/>
        <v>0.7541333333</v>
      </c>
    </row>
    <row r="5" ht="22.5" customHeight="1">
      <c r="B5" s="51">
        <v>3.0</v>
      </c>
      <c r="C5" s="59" t="s">
        <v>59</v>
      </c>
      <c r="D5" s="54">
        <f>15*I11</f>
        <v>3</v>
      </c>
      <c r="E5" s="26">
        <f>I3*0.03</f>
        <v>20.3616</v>
      </c>
      <c r="F5" s="26">
        <f>(D5/100)*K14</f>
        <v>3.3936</v>
      </c>
      <c r="G5" s="26">
        <v>0.0</v>
      </c>
      <c r="H5" s="39"/>
      <c r="I5" s="42"/>
      <c r="J5" s="10"/>
      <c r="K5" s="10"/>
      <c r="L5" s="10"/>
      <c r="M5" s="11"/>
      <c r="N5" s="47"/>
      <c r="O5" s="14"/>
      <c r="P5" s="16"/>
      <c r="Q5" s="16"/>
    </row>
    <row r="6">
      <c r="A6" s="63" t="s">
        <v>63</v>
      </c>
      <c r="B6" s="18">
        <v>4.0</v>
      </c>
      <c r="C6" s="59" t="s">
        <v>8</v>
      </c>
      <c r="D6" s="65">
        <f t="shared" ref="D6:D48" si="4">(F6*100)/$I$4</f>
        <v>0.4</v>
      </c>
      <c r="E6" s="67">
        <f t="shared" ref="E6:E48" si="5">(D6*$I$3) / 100</f>
        <v>2.71488</v>
      </c>
      <c r="F6" s="67">
        <f t="shared" ref="F6:F8" si="6">$I$15*N2</f>
        <v>0.45248</v>
      </c>
      <c r="G6" s="26">
        <v>0.0</v>
      </c>
      <c r="H6" s="39" t="s">
        <v>65</v>
      </c>
      <c r="I6" s="69">
        <v>225.0</v>
      </c>
      <c r="J6" s="10"/>
      <c r="K6" s="10"/>
      <c r="L6" s="10"/>
      <c r="M6" s="11" t="s">
        <v>66</v>
      </c>
      <c r="N6" s="47">
        <v>5.0</v>
      </c>
      <c r="O6" s="14">
        <f t="shared" ref="O6:O48" si="7">(Q6*100)/$I$4</f>
        <v>0.6666666667</v>
      </c>
      <c r="P6" s="16">
        <f t="shared" ref="P6:P48" si="8">$I$16*Q6</f>
        <v>4.5248</v>
      </c>
      <c r="Q6" s="16">
        <f t="shared" ref="Q6:Q48" si="9">$I$15*N6</f>
        <v>0.7541333333</v>
      </c>
    </row>
    <row r="7">
      <c r="B7" s="51">
        <v>5.0</v>
      </c>
      <c r="C7" s="59" t="s">
        <v>53</v>
      </c>
      <c r="D7" s="65">
        <f t="shared" si="4"/>
        <v>0.4</v>
      </c>
      <c r="E7" s="67">
        <f t="shared" si="5"/>
        <v>2.71488</v>
      </c>
      <c r="F7" s="67">
        <f t="shared" si="6"/>
        <v>0.45248</v>
      </c>
      <c r="G7" s="26">
        <v>0.0</v>
      </c>
      <c r="J7" s="2" t="s">
        <v>18</v>
      </c>
      <c r="K7" s="2" t="s">
        <v>56</v>
      </c>
      <c r="L7" s="10"/>
      <c r="M7" s="11" t="s">
        <v>68</v>
      </c>
      <c r="N7" s="47">
        <v>3.0</v>
      </c>
      <c r="O7" s="14">
        <f t="shared" si="7"/>
        <v>0.4</v>
      </c>
      <c r="P7" s="16">
        <f t="shared" si="8"/>
        <v>2.71488</v>
      </c>
      <c r="Q7" s="16">
        <f t="shared" si="9"/>
        <v>0.45248</v>
      </c>
    </row>
    <row r="8">
      <c r="B8" s="51">
        <v>6.0</v>
      </c>
      <c r="C8" s="59" t="s">
        <v>57</v>
      </c>
      <c r="D8" s="65">
        <f t="shared" si="4"/>
        <v>0.6666666667</v>
      </c>
      <c r="E8" s="67">
        <f t="shared" si="5"/>
        <v>4.5248</v>
      </c>
      <c r="F8" s="67">
        <f t="shared" si="6"/>
        <v>0.7541333333</v>
      </c>
      <c r="G8" s="26">
        <v>0.0</v>
      </c>
      <c r="H8" s="39" t="s">
        <v>38</v>
      </c>
      <c r="I8" s="71">
        <v>0.2</v>
      </c>
      <c r="J8" s="16">
        <f t="shared" ref="J8:J12" si="10">$I$3*I8</f>
        <v>135.744</v>
      </c>
      <c r="K8" s="16">
        <f t="shared" ref="K8:K14" si="11">$I$4*I8</f>
        <v>22.624</v>
      </c>
      <c r="M8" s="11" t="s">
        <v>70</v>
      </c>
      <c r="N8" s="47">
        <v>3.0</v>
      </c>
      <c r="O8" s="14">
        <f t="shared" si="7"/>
        <v>0.4</v>
      </c>
      <c r="P8" s="16">
        <f t="shared" si="8"/>
        <v>2.71488</v>
      </c>
      <c r="Q8" s="16">
        <f t="shared" si="9"/>
        <v>0.45248</v>
      </c>
    </row>
    <row r="9">
      <c r="B9" s="18">
        <v>7.0</v>
      </c>
      <c r="C9" s="59" t="s">
        <v>66</v>
      </c>
      <c r="D9" s="65">
        <f t="shared" si="4"/>
        <v>0.6666666667</v>
      </c>
      <c r="E9" s="67">
        <f t="shared" si="5"/>
        <v>4.5248</v>
      </c>
      <c r="F9" s="67">
        <f t="shared" ref="F9:F48" si="12">$I$15*N6</f>
        <v>0.7541333333</v>
      </c>
      <c r="G9" s="26">
        <v>0.0</v>
      </c>
      <c r="H9" s="39" t="s">
        <v>11</v>
      </c>
      <c r="I9" s="71">
        <v>0.15</v>
      </c>
      <c r="J9" s="16">
        <f t="shared" si="10"/>
        <v>101.808</v>
      </c>
      <c r="K9" s="16">
        <f t="shared" si="11"/>
        <v>16.968</v>
      </c>
      <c r="M9" s="11" t="s">
        <v>72</v>
      </c>
      <c r="N9" s="47">
        <v>3.0</v>
      </c>
      <c r="O9" s="14">
        <f t="shared" si="7"/>
        <v>0.4</v>
      </c>
      <c r="P9" s="16">
        <f t="shared" si="8"/>
        <v>2.71488</v>
      </c>
      <c r="Q9" s="16">
        <f t="shared" si="9"/>
        <v>0.45248</v>
      </c>
    </row>
    <row r="10">
      <c r="B10" s="51">
        <v>8.0</v>
      </c>
      <c r="C10" s="59" t="s">
        <v>68</v>
      </c>
      <c r="D10" s="65">
        <f t="shared" si="4"/>
        <v>0.4</v>
      </c>
      <c r="E10" s="67">
        <f t="shared" si="5"/>
        <v>2.71488</v>
      </c>
      <c r="F10" s="67">
        <f t="shared" si="12"/>
        <v>0.45248</v>
      </c>
      <c r="G10" s="26">
        <v>0.0</v>
      </c>
      <c r="H10" s="39" t="s">
        <v>26</v>
      </c>
      <c r="I10" s="71">
        <v>0.3</v>
      </c>
      <c r="J10" s="16">
        <f t="shared" si="10"/>
        <v>203.616</v>
      </c>
      <c r="K10" s="16">
        <f t="shared" si="11"/>
        <v>33.936</v>
      </c>
      <c r="L10">
        <f>SUM(J8:J9)</f>
        <v>237.552</v>
      </c>
      <c r="M10" s="11" t="s">
        <v>76</v>
      </c>
      <c r="N10" s="47">
        <v>3.0</v>
      </c>
      <c r="O10" s="14">
        <f t="shared" si="7"/>
        <v>0.4</v>
      </c>
      <c r="P10" s="16">
        <f t="shared" si="8"/>
        <v>2.71488</v>
      </c>
      <c r="Q10" s="16">
        <f t="shared" si="9"/>
        <v>0.45248</v>
      </c>
    </row>
    <row r="11">
      <c r="B11" s="51">
        <v>9.0</v>
      </c>
      <c r="C11" s="59" t="s">
        <v>70</v>
      </c>
      <c r="D11" s="65">
        <f t="shared" si="4"/>
        <v>0.4</v>
      </c>
      <c r="E11" s="67">
        <f t="shared" si="5"/>
        <v>2.71488</v>
      </c>
      <c r="F11" s="67">
        <f t="shared" si="12"/>
        <v>0.45248</v>
      </c>
      <c r="G11" s="26">
        <v>0.0</v>
      </c>
      <c r="H11" s="39" t="s">
        <v>81</v>
      </c>
      <c r="I11" s="71">
        <v>0.2</v>
      </c>
      <c r="J11" s="16">
        <f t="shared" si="10"/>
        <v>135.744</v>
      </c>
      <c r="K11" s="16">
        <f t="shared" si="11"/>
        <v>22.624</v>
      </c>
      <c r="M11" s="11" t="s">
        <v>82</v>
      </c>
      <c r="N11" s="47">
        <v>5.0</v>
      </c>
      <c r="O11" s="14">
        <f t="shared" si="7"/>
        <v>0.6666666667</v>
      </c>
      <c r="P11" s="16">
        <f t="shared" si="8"/>
        <v>4.5248</v>
      </c>
      <c r="Q11" s="16">
        <f t="shared" si="9"/>
        <v>0.7541333333</v>
      </c>
    </row>
    <row r="12">
      <c r="B12" s="18">
        <v>10.0</v>
      </c>
      <c r="C12" s="59" t="s">
        <v>72</v>
      </c>
      <c r="D12" s="65">
        <f t="shared" si="4"/>
        <v>0.4</v>
      </c>
      <c r="E12" s="67">
        <f t="shared" si="5"/>
        <v>2.71488</v>
      </c>
      <c r="F12" s="67">
        <f t="shared" si="12"/>
        <v>0.45248</v>
      </c>
      <c r="G12" s="26">
        <v>0.0</v>
      </c>
      <c r="H12" s="39" t="s">
        <v>71</v>
      </c>
      <c r="I12" s="71">
        <v>0.1</v>
      </c>
      <c r="J12" s="16">
        <f t="shared" si="10"/>
        <v>67.872</v>
      </c>
      <c r="K12" s="16">
        <f t="shared" si="11"/>
        <v>11.312</v>
      </c>
      <c r="M12" s="11" t="s">
        <v>74</v>
      </c>
      <c r="N12" s="47">
        <v>5.0</v>
      </c>
      <c r="O12" s="14">
        <f t="shared" si="7"/>
        <v>0.6666666667</v>
      </c>
      <c r="P12" s="16">
        <f t="shared" si="8"/>
        <v>4.5248</v>
      </c>
      <c r="Q12" s="16">
        <f t="shared" si="9"/>
        <v>0.7541333333</v>
      </c>
    </row>
    <row r="13">
      <c r="B13" s="51">
        <v>11.0</v>
      </c>
      <c r="C13" s="59" t="s">
        <v>76</v>
      </c>
      <c r="D13" s="65">
        <f t="shared" si="4"/>
        <v>0.4</v>
      </c>
      <c r="E13" s="67">
        <f t="shared" si="5"/>
        <v>2.71488</v>
      </c>
      <c r="F13" s="67">
        <f t="shared" si="12"/>
        <v>0.45248</v>
      </c>
      <c r="G13" s="26">
        <v>0.0</v>
      </c>
      <c r="H13" s="39" t="s">
        <v>83</v>
      </c>
      <c r="I13" s="71">
        <v>0.05</v>
      </c>
      <c r="J13" s="16">
        <f>I3*I13</f>
        <v>33.936</v>
      </c>
      <c r="K13" s="16">
        <f t="shared" si="11"/>
        <v>5.656</v>
      </c>
      <c r="M13" s="11" t="s">
        <v>61</v>
      </c>
      <c r="N13" s="47">
        <v>5.0</v>
      </c>
      <c r="O13" s="14">
        <f t="shared" si="7"/>
        <v>0.6666666667</v>
      </c>
      <c r="P13" s="16">
        <f t="shared" si="8"/>
        <v>4.5248</v>
      </c>
      <c r="Q13" s="16">
        <f t="shared" si="9"/>
        <v>0.7541333333</v>
      </c>
    </row>
    <row r="14">
      <c r="B14" s="51">
        <v>12.0</v>
      </c>
      <c r="C14" s="59" t="s">
        <v>82</v>
      </c>
      <c r="D14" s="65">
        <f t="shared" si="4"/>
        <v>0.6666666667</v>
      </c>
      <c r="E14" s="67">
        <f t="shared" si="5"/>
        <v>4.5248</v>
      </c>
      <c r="F14" s="67">
        <f t="shared" si="12"/>
        <v>0.7541333333</v>
      </c>
      <c r="G14" s="26">
        <v>0.0</v>
      </c>
      <c r="I14" s="88">
        <f>SUM(I8:I13)</f>
        <v>1</v>
      </c>
      <c r="J14" s="90">
        <f>$I$3*I14</f>
        <v>678.72</v>
      </c>
      <c r="K14" s="90">
        <f t="shared" si="11"/>
        <v>113.12</v>
      </c>
      <c r="M14" s="11" t="s">
        <v>84</v>
      </c>
      <c r="N14" s="47">
        <v>8.0</v>
      </c>
      <c r="O14" s="14">
        <f t="shared" si="7"/>
        <v>1.066666667</v>
      </c>
      <c r="P14" s="16">
        <f t="shared" si="8"/>
        <v>7.23968</v>
      </c>
      <c r="Q14" s="16">
        <f t="shared" si="9"/>
        <v>1.206613333</v>
      </c>
    </row>
    <row r="15">
      <c r="B15" s="18">
        <v>13.0</v>
      </c>
      <c r="C15" s="59" t="s">
        <v>74</v>
      </c>
      <c r="D15" s="65">
        <f t="shared" si="4"/>
        <v>0.6666666667</v>
      </c>
      <c r="E15" s="67">
        <f t="shared" si="5"/>
        <v>4.5248</v>
      </c>
      <c r="F15" s="67">
        <f t="shared" si="12"/>
        <v>0.7541333333</v>
      </c>
      <c r="G15" s="26">
        <v>0.0</v>
      </c>
      <c r="H15" s="98" t="s">
        <v>85</v>
      </c>
      <c r="I15" s="2">
        <f>K10/I6</f>
        <v>0.1508266667</v>
      </c>
      <c r="J15" s="10" t="s">
        <v>3</v>
      </c>
      <c r="K15" s="10"/>
      <c r="L15" s="10"/>
      <c r="M15" s="11" t="s">
        <v>87</v>
      </c>
      <c r="N15" s="47">
        <v>5.0</v>
      </c>
      <c r="O15" s="14">
        <f t="shared" si="7"/>
        <v>0.6666666667</v>
      </c>
      <c r="P15" s="16">
        <f t="shared" si="8"/>
        <v>4.5248</v>
      </c>
      <c r="Q15" s="16">
        <f t="shared" si="9"/>
        <v>0.7541333333</v>
      </c>
    </row>
    <row r="16">
      <c r="B16" s="51">
        <v>14.0</v>
      </c>
      <c r="C16" s="59" t="s">
        <v>61</v>
      </c>
      <c r="D16" s="65">
        <f t="shared" si="4"/>
        <v>0.6666666667</v>
      </c>
      <c r="E16" s="67">
        <f t="shared" si="5"/>
        <v>4.5248</v>
      </c>
      <c r="F16" s="67">
        <f t="shared" si="12"/>
        <v>0.7541333333</v>
      </c>
      <c r="G16" s="26">
        <v>0.0</v>
      </c>
      <c r="H16" s="98" t="s">
        <v>88</v>
      </c>
      <c r="I16" s="10">
        <v>6.0</v>
      </c>
      <c r="J16" s="10" t="s">
        <v>89</v>
      </c>
      <c r="M16" s="11" t="s">
        <v>24</v>
      </c>
      <c r="N16" s="47">
        <v>3.0</v>
      </c>
      <c r="O16" s="14">
        <f t="shared" si="7"/>
        <v>0.4</v>
      </c>
      <c r="P16" s="16">
        <f t="shared" si="8"/>
        <v>2.71488</v>
      </c>
      <c r="Q16" s="16">
        <f t="shared" si="9"/>
        <v>0.45248</v>
      </c>
    </row>
    <row r="17">
      <c r="B17" s="51">
        <v>15.0</v>
      </c>
      <c r="C17" s="59" t="s">
        <v>84</v>
      </c>
      <c r="D17" s="65">
        <f t="shared" si="4"/>
        <v>1.066666667</v>
      </c>
      <c r="E17" s="67">
        <f t="shared" si="5"/>
        <v>7.23968</v>
      </c>
      <c r="F17" s="67">
        <f t="shared" si="12"/>
        <v>1.206613333</v>
      </c>
      <c r="G17" s="26">
        <v>0.0</v>
      </c>
      <c r="H17" s="10"/>
      <c r="I17" s="102"/>
      <c r="M17" s="11" t="s">
        <v>90</v>
      </c>
      <c r="N17" s="47">
        <v>3.0</v>
      </c>
      <c r="O17" s="14">
        <f t="shared" si="7"/>
        <v>0.4</v>
      </c>
      <c r="P17" s="16">
        <f t="shared" si="8"/>
        <v>2.71488</v>
      </c>
      <c r="Q17" s="16">
        <f t="shared" si="9"/>
        <v>0.45248</v>
      </c>
    </row>
    <row r="18">
      <c r="B18" s="18">
        <v>16.0</v>
      </c>
      <c r="C18" s="59" t="s">
        <v>87</v>
      </c>
      <c r="D18" s="65">
        <f t="shared" si="4"/>
        <v>0.6666666667</v>
      </c>
      <c r="E18" s="67">
        <f t="shared" si="5"/>
        <v>4.5248</v>
      </c>
      <c r="F18" s="67">
        <f t="shared" si="12"/>
        <v>0.7541333333</v>
      </c>
      <c r="G18" s="26">
        <v>0.0</v>
      </c>
      <c r="H18" s="10" t="s">
        <v>92</v>
      </c>
      <c r="I18" s="104" t="s">
        <v>93</v>
      </c>
      <c r="J18" s="105" t="s">
        <v>94</v>
      </c>
      <c r="M18" s="11" t="s">
        <v>95</v>
      </c>
      <c r="N18" s="47">
        <v>3.0</v>
      </c>
      <c r="O18" s="14">
        <f t="shared" si="7"/>
        <v>0.4</v>
      </c>
      <c r="P18" s="16">
        <f t="shared" si="8"/>
        <v>2.71488</v>
      </c>
      <c r="Q18" s="16">
        <f t="shared" si="9"/>
        <v>0.45248</v>
      </c>
    </row>
    <row r="19">
      <c r="B19" s="51">
        <v>17.0</v>
      </c>
      <c r="C19" s="59" t="s">
        <v>24</v>
      </c>
      <c r="D19" s="65">
        <f t="shared" si="4"/>
        <v>0.4</v>
      </c>
      <c r="E19" s="67">
        <f t="shared" si="5"/>
        <v>2.71488</v>
      </c>
      <c r="F19" s="67">
        <f t="shared" si="12"/>
        <v>0.45248</v>
      </c>
      <c r="G19" s="26">
        <v>0.0</v>
      </c>
      <c r="H19" s="10" t="s">
        <v>96</v>
      </c>
      <c r="I19" s="104" t="s">
        <v>97</v>
      </c>
      <c r="J19" s="105" t="s">
        <v>98</v>
      </c>
      <c r="K19" s="108"/>
      <c r="M19" s="11" t="s">
        <v>45</v>
      </c>
      <c r="N19" s="47">
        <v>3.0</v>
      </c>
      <c r="O19" s="14">
        <f t="shared" si="7"/>
        <v>0.4</v>
      </c>
      <c r="P19" s="16">
        <f t="shared" si="8"/>
        <v>2.71488</v>
      </c>
      <c r="Q19" s="16">
        <f t="shared" si="9"/>
        <v>0.45248</v>
      </c>
    </row>
    <row r="20">
      <c r="B20" s="51">
        <v>18.0</v>
      </c>
      <c r="C20" s="59" t="s">
        <v>90</v>
      </c>
      <c r="D20" s="65">
        <f t="shared" si="4"/>
        <v>0.4</v>
      </c>
      <c r="E20" s="67">
        <f t="shared" si="5"/>
        <v>2.71488</v>
      </c>
      <c r="F20" s="67">
        <f t="shared" si="12"/>
        <v>0.45248</v>
      </c>
      <c r="G20" s="26">
        <v>0.0</v>
      </c>
      <c r="J20" s="10"/>
      <c r="M20" s="11" t="s">
        <v>99</v>
      </c>
      <c r="N20" s="47">
        <v>5.0</v>
      </c>
      <c r="O20" s="14">
        <f t="shared" si="7"/>
        <v>0.6666666667</v>
      </c>
      <c r="P20" s="16">
        <f t="shared" si="8"/>
        <v>4.5248</v>
      </c>
      <c r="Q20" s="16">
        <f t="shared" si="9"/>
        <v>0.7541333333</v>
      </c>
    </row>
    <row r="21">
      <c r="B21" s="18">
        <v>19.0</v>
      </c>
      <c r="C21" s="59" t="s">
        <v>95</v>
      </c>
      <c r="D21" s="65">
        <f t="shared" si="4"/>
        <v>0.4</v>
      </c>
      <c r="E21" s="67">
        <f t="shared" si="5"/>
        <v>2.71488</v>
      </c>
      <c r="F21" s="67">
        <f t="shared" si="12"/>
        <v>0.45248</v>
      </c>
      <c r="G21" s="26">
        <v>0.0</v>
      </c>
      <c r="M21" s="11" t="s">
        <v>100</v>
      </c>
      <c r="N21" s="47">
        <v>5.0</v>
      </c>
      <c r="O21" s="14">
        <f t="shared" si="7"/>
        <v>0.6666666667</v>
      </c>
      <c r="P21" s="16">
        <f t="shared" si="8"/>
        <v>4.5248</v>
      </c>
      <c r="Q21" s="16">
        <f t="shared" si="9"/>
        <v>0.7541333333</v>
      </c>
    </row>
    <row r="22">
      <c r="B22" s="51">
        <v>20.0</v>
      </c>
      <c r="C22" s="59" t="s">
        <v>45</v>
      </c>
      <c r="D22" s="65">
        <f t="shared" si="4"/>
        <v>0.4</v>
      </c>
      <c r="E22" s="67">
        <f t="shared" si="5"/>
        <v>2.71488</v>
      </c>
      <c r="F22" s="67">
        <f t="shared" si="12"/>
        <v>0.45248</v>
      </c>
      <c r="G22" s="26">
        <v>0.0</v>
      </c>
      <c r="J22" s="10"/>
      <c r="M22" s="11" t="s">
        <v>36</v>
      </c>
      <c r="N22" s="47">
        <v>8.0</v>
      </c>
      <c r="O22" s="14">
        <f t="shared" si="7"/>
        <v>1.066666667</v>
      </c>
      <c r="P22" s="16">
        <f t="shared" si="8"/>
        <v>7.23968</v>
      </c>
      <c r="Q22" s="16">
        <f t="shared" si="9"/>
        <v>1.206613333</v>
      </c>
    </row>
    <row r="23">
      <c r="B23" s="51">
        <v>21.0</v>
      </c>
      <c r="C23" s="59" t="s">
        <v>99</v>
      </c>
      <c r="D23" s="65">
        <f t="shared" si="4"/>
        <v>0.6666666667</v>
      </c>
      <c r="E23" s="67">
        <f t="shared" si="5"/>
        <v>4.5248</v>
      </c>
      <c r="F23" s="67">
        <f t="shared" si="12"/>
        <v>0.7541333333</v>
      </c>
      <c r="G23" s="26">
        <v>0.0</v>
      </c>
      <c r="J23" s="10"/>
      <c r="M23" s="11" t="s">
        <v>101</v>
      </c>
      <c r="N23" s="47">
        <v>5.0</v>
      </c>
      <c r="O23" s="14">
        <f t="shared" si="7"/>
        <v>0.6666666667</v>
      </c>
      <c r="P23" s="16">
        <f t="shared" si="8"/>
        <v>4.5248</v>
      </c>
      <c r="Q23" s="16">
        <f t="shared" si="9"/>
        <v>0.7541333333</v>
      </c>
    </row>
    <row r="24">
      <c r="B24" s="18">
        <v>22.0</v>
      </c>
      <c r="C24" s="59" t="s">
        <v>100</v>
      </c>
      <c r="D24" s="65">
        <f t="shared" si="4"/>
        <v>0.6666666667</v>
      </c>
      <c r="E24" s="67">
        <f t="shared" si="5"/>
        <v>4.5248</v>
      </c>
      <c r="F24" s="67">
        <f t="shared" si="12"/>
        <v>0.7541333333</v>
      </c>
      <c r="G24" s="26">
        <v>0.0</v>
      </c>
      <c r="M24" s="11" t="s">
        <v>102</v>
      </c>
      <c r="N24" s="47">
        <v>5.0</v>
      </c>
      <c r="O24" s="14">
        <f t="shared" si="7"/>
        <v>0.6666666667</v>
      </c>
      <c r="P24" s="16">
        <f t="shared" si="8"/>
        <v>4.5248</v>
      </c>
      <c r="Q24" s="16">
        <f t="shared" si="9"/>
        <v>0.7541333333</v>
      </c>
    </row>
    <row r="25">
      <c r="B25" s="51">
        <v>23.0</v>
      </c>
      <c r="C25" s="59" t="s">
        <v>36</v>
      </c>
      <c r="D25" s="65">
        <f t="shared" si="4"/>
        <v>1.066666667</v>
      </c>
      <c r="E25" s="67">
        <f t="shared" si="5"/>
        <v>7.23968</v>
      </c>
      <c r="F25" s="67">
        <f t="shared" si="12"/>
        <v>1.206613333</v>
      </c>
      <c r="G25" s="26">
        <v>0.0</v>
      </c>
      <c r="M25" s="11" t="s">
        <v>103</v>
      </c>
      <c r="N25" s="47">
        <v>3.0</v>
      </c>
      <c r="O25" s="14">
        <f t="shared" si="7"/>
        <v>0.4</v>
      </c>
      <c r="P25" s="16">
        <f t="shared" si="8"/>
        <v>2.71488</v>
      </c>
      <c r="Q25" s="16">
        <f t="shared" si="9"/>
        <v>0.45248</v>
      </c>
    </row>
    <row r="26">
      <c r="B26" s="51">
        <v>24.0</v>
      </c>
      <c r="C26" s="59" t="s">
        <v>101</v>
      </c>
      <c r="D26" s="65">
        <f t="shared" si="4"/>
        <v>0.6666666667</v>
      </c>
      <c r="E26" s="67">
        <f t="shared" si="5"/>
        <v>4.5248</v>
      </c>
      <c r="F26" s="67">
        <f t="shared" si="12"/>
        <v>0.7541333333</v>
      </c>
      <c r="G26" s="26">
        <v>0.0</v>
      </c>
      <c r="M26" s="11" t="s">
        <v>104</v>
      </c>
      <c r="N26" s="47">
        <v>8.0</v>
      </c>
      <c r="O26" s="14">
        <f t="shared" si="7"/>
        <v>1.066666667</v>
      </c>
      <c r="P26" s="16">
        <f t="shared" si="8"/>
        <v>7.23968</v>
      </c>
      <c r="Q26" s="16">
        <f t="shared" si="9"/>
        <v>1.206613333</v>
      </c>
    </row>
    <row r="27">
      <c r="B27" s="18">
        <v>25.0</v>
      </c>
      <c r="C27" s="59" t="s">
        <v>102</v>
      </c>
      <c r="D27" s="65">
        <f t="shared" si="4"/>
        <v>0.6666666667</v>
      </c>
      <c r="E27" s="67">
        <f t="shared" si="5"/>
        <v>4.5248</v>
      </c>
      <c r="F27" s="67">
        <f t="shared" si="12"/>
        <v>0.7541333333</v>
      </c>
      <c r="G27" s="26">
        <v>0.0</v>
      </c>
      <c r="M27" s="11" t="s">
        <v>105</v>
      </c>
      <c r="N27" s="47">
        <v>8.0</v>
      </c>
      <c r="O27" s="14">
        <f t="shared" si="7"/>
        <v>1.066666667</v>
      </c>
      <c r="P27" s="16">
        <f t="shared" si="8"/>
        <v>7.23968</v>
      </c>
      <c r="Q27" s="16">
        <f t="shared" si="9"/>
        <v>1.206613333</v>
      </c>
    </row>
    <row r="28">
      <c r="B28" s="51">
        <v>26.0</v>
      </c>
      <c r="C28" s="59" t="s">
        <v>103</v>
      </c>
      <c r="D28" s="65">
        <f t="shared" si="4"/>
        <v>0.4</v>
      </c>
      <c r="E28" s="67">
        <f t="shared" si="5"/>
        <v>2.71488</v>
      </c>
      <c r="F28" s="67">
        <f t="shared" si="12"/>
        <v>0.45248</v>
      </c>
      <c r="G28" s="26">
        <v>0.0</v>
      </c>
      <c r="M28" s="11" t="s">
        <v>17</v>
      </c>
      <c r="N28" s="47">
        <v>8.0</v>
      </c>
      <c r="O28" s="14">
        <f t="shared" si="7"/>
        <v>1.066666667</v>
      </c>
      <c r="P28" s="16">
        <f t="shared" si="8"/>
        <v>7.23968</v>
      </c>
      <c r="Q28" s="16">
        <f t="shared" si="9"/>
        <v>1.206613333</v>
      </c>
    </row>
    <row r="29">
      <c r="B29" s="51">
        <v>27.0</v>
      </c>
      <c r="C29" s="59" t="s">
        <v>104</v>
      </c>
      <c r="D29" s="65">
        <f t="shared" si="4"/>
        <v>1.066666667</v>
      </c>
      <c r="E29" s="67">
        <f t="shared" si="5"/>
        <v>7.23968</v>
      </c>
      <c r="F29" s="67">
        <f t="shared" si="12"/>
        <v>1.206613333</v>
      </c>
      <c r="G29" s="26">
        <v>0.0</v>
      </c>
      <c r="M29" s="11" t="s">
        <v>106</v>
      </c>
      <c r="N29" s="47">
        <v>3.0</v>
      </c>
      <c r="O29" s="14">
        <f t="shared" si="7"/>
        <v>0.4</v>
      </c>
      <c r="P29" s="16">
        <f t="shared" si="8"/>
        <v>2.71488</v>
      </c>
      <c r="Q29" s="16">
        <f t="shared" si="9"/>
        <v>0.45248</v>
      </c>
    </row>
    <row r="30">
      <c r="B30" s="18">
        <v>28.0</v>
      </c>
      <c r="C30" s="59" t="s">
        <v>105</v>
      </c>
      <c r="D30" s="65">
        <f t="shared" si="4"/>
        <v>1.066666667</v>
      </c>
      <c r="E30" s="67">
        <f t="shared" si="5"/>
        <v>7.23968</v>
      </c>
      <c r="F30" s="67">
        <f t="shared" si="12"/>
        <v>1.206613333</v>
      </c>
      <c r="G30" s="26">
        <v>0.0</v>
      </c>
      <c r="M30" s="11" t="s">
        <v>108</v>
      </c>
      <c r="N30" s="47">
        <v>3.0</v>
      </c>
      <c r="O30" s="14">
        <f t="shared" si="7"/>
        <v>0.4</v>
      </c>
      <c r="P30" s="16">
        <f t="shared" si="8"/>
        <v>2.71488</v>
      </c>
      <c r="Q30" s="16">
        <f t="shared" si="9"/>
        <v>0.45248</v>
      </c>
    </row>
    <row r="31">
      <c r="B31" s="51">
        <v>29.0</v>
      </c>
      <c r="C31" s="59" t="s">
        <v>17</v>
      </c>
      <c r="D31" s="65">
        <f t="shared" si="4"/>
        <v>1.066666667</v>
      </c>
      <c r="E31" s="67">
        <f t="shared" si="5"/>
        <v>7.23968</v>
      </c>
      <c r="F31" s="67">
        <f t="shared" si="12"/>
        <v>1.206613333</v>
      </c>
      <c r="G31" s="26">
        <v>0.0</v>
      </c>
      <c r="M31" s="11" t="s">
        <v>109</v>
      </c>
      <c r="N31" s="47">
        <v>3.0</v>
      </c>
      <c r="O31" s="14">
        <f t="shared" si="7"/>
        <v>0.4</v>
      </c>
      <c r="P31" s="16">
        <f t="shared" si="8"/>
        <v>2.71488</v>
      </c>
      <c r="Q31" s="16">
        <f t="shared" si="9"/>
        <v>0.45248</v>
      </c>
    </row>
    <row r="32">
      <c r="B32" s="51">
        <v>30.0</v>
      </c>
      <c r="C32" s="59" t="s">
        <v>106</v>
      </c>
      <c r="D32" s="65">
        <f t="shared" si="4"/>
        <v>0.4</v>
      </c>
      <c r="E32" s="67">
        <f t="shared" si="5"/>
        <v>2.71488</v>
      </c>
      <c r="F32" s="67">
        <f t="shared" si="12"/>
        <v>0.45248</v>
      </c>
      <c r="G32" s="26">
        <v>0.0</v>
      </c>
      <c r="M32" s="11" t="s">
        <v>110</v>
      </c>
      <c r="N32" s="47">
        <v>3.0</v>
      </c>
      <c r="O32" s="14">
        <f t="shared" si="7"/>
        <v>0.4</v>
      </c>
      <c r="P32" s="16">
        <f t="shared" si="8"/>
        <v>2.71488</v>
      </c>
      <c r="Q32" s="16">
        <f t="shared" si="9"/>
        <v>0.45248</v>
      </c>
    </row>
    <row r="33">
      <c r="B33" s="18">
        <v>31.0</v>
      </c>
      <c r="C33" s="59" t="s">
        <v>108</v>
      </c>
      <c r="D33" s="65">
        <f t="shared" si="4"/>
        <v>0.4</v>
      </c>
      <c r="E33" s="67">
        <f t="shared" si="5"/>
        <v>2.71488</v>
      </c>
      <c r="F33" s="67">
        <f t="shared" si="12"/>
        <v>0.45248</v>
      </c>
      <c r="G33" s="26">
        <v>0.0</v>
      </c>
      <c r="M33" s="11" t="s">
        <v>28</v>
      </c>
      <c r="N33" s="47">
        <v>8.0</v>
      </c>
      <c r="O33" s="14">
        <f t="shared" si="7"/>
        <v>1.066666667</v>
      </c>
      <c r="P33" s="16">
        <f t="shared" si="8"/>
        <v>7.23968</v>
      </c>
      <c r="Q33" s="16">
        <f t="shared" si="9"/>
        <v>1.206613333</v>
      </c>
    </row>
    <row r="34">
      <c r="B34" s="51">
        <v>32.0</v>
      </c>
      <c r="C34" s="59" t="s">
        <v>109</v>
      </c>
      <c r="D34" s="65">
        <f t="shared" si="4"/>
        <v>0.4</v>
      </c>
      <c r="E34" s="67">
        <f t="shared" si="5"/>
        <v>2.71488</v>
      </c>
      <c r="F34" s="67">
        <f t="shared" si="12"/>
        <v>0.45248</v>
      </c>
      <c r="G34" s="26">
        <v>0.0</v>
      </c>
      <c r="M34" s="11" t="s">
        <v>41</v>
      </c>
      <c r="N34" s="47">
        <v>5.0</v>
      </c>
      <c r="O34" s="14">
        <f t="shared" si="7"/>
        <v>0.6666666667</v>
      </c>
      <c r="P34" s="16">
        <f t="shared" si="8"/>
        <v>4.5248</v>
      </c>
      <c r="Q34" s="16">
        <f t="shared" si="9"/>
        <v>0.7541333333</v>
      </c>
    </row>
    <row r="35">
      <c r="B35" s="51">
        <v>33.0</v>
      </c>
      <c r="C35" s="59" t="s">
        <v>110</v>
      </c>
      <c r="D35" s="65">
        <f t="shared" si="4"/>
        <v>0.4</v>
      </c>
      <c r="E35" s="67">
        <f t="shared" si="5"/>
        <v>2.71488</v>
      </c>
      <c r="F35" s="67">
        <f t="shared" si="12"/>
        <v>0.45248</v>
      </c>
      <c r="G35" s="26">
        <v>0.0</v>
      </c>
      <c r="M35" s="11" t="s">
        <v>112</v>
      </c>
      <c r="N35" s="47">
        <v>3.0</v>
      </c>
      <c r="O35" s="14">
        <f t="shared" si="7"/>
        <v>0.4</v>
      </c>
      <c r="P35" s="16">
        <f t="shared" si="8"/>
        <v>2.71488</v>
      </c>
      <c r="Q35" s="16">
        <f t="shared" si="9"/>
        <v>0.45248</v>
      </c>
    </row>
    <row r="36">
      <c r="B36" s="18">
        <v>34.0</v>
      </c>
      <c r="C36" s="59" t="s">
        <v>28</v>
      </c>
      <c r="D36" s="65">
        <f t="shared" si="4"/>
        <v>1.066666667</v>
      </c>
      <c r="E36" s="67">
        <f t="shared" si="5"/>
        <v>7.23968</v>
      </c>
      <c r="F36" s="67">
        <f t="shared" si="12"/>
        <v>1.206613333</v>
      </c>
      <c r="G36" s="26">
        <v>0.0</v>
      </c>
      <c r="M36" s="11" t="s">
        <v>113</v>
      </c>
      <c r="N36" s="47">
        <v>3.0</v>
      </c>
      <c r="O36" s="14">
        <f t="shared" si="7"/>
        <v>0.4</v>
      </c>
      <c r="P36" s="16">
        <f t="shared" si="8"/>
        <v>2.71488</v>
      </c>
      <c r="Q36" s="16">
        <f t="shared" si="9"/>
        <v>0.45248</v>
      </c>
    </row>
    <row r="37">
      <c r="B37" s="51">
        <v>35.0</v>
      </c>
      <c r="C37" s="59" t="s">
        <v>41</v>
      </c>
      <c r="D37" s="65">
        <f t="shared" si="4"/>
        <v>0.6666666667</v>
      </c>
      <c r="E37" s="67">
        <f t="shared" si="5"/>
        <v>4.5248</v>
      </c>
      <c r="F37" s="67">
        <f t="shared" si="12"/>
        <v>0.7541333333</v>
      </c>
      <c r="G37" s="26">
        <v>0.0</v>
      </c>
      <c r="M37" s="11" t="s">
        <v>114</v>
      </c>
      <c r="N37" s="47">
        <v>3.0</v>
      </c>
      <c r="O37" s="14">
        <f t="shared" si="7"/>
        <v>0.4</v>
      </c>
      <c r="P37" s="16">
        <f t="shared" si="8"/>
        <v>2.71488</v>
      </c>
      <c r="Q37" s="16">
        <f t="shared" si="9"/>
        <v>0.45248</v>
      </c>
    </row>
    <row r="38">
      <c r="B38" s="51">
        <v>36.0</v>
      </c>
      <c r="C38" s="59" t="s">
        <v>112</v>
      </c>
      <c r="D38" s="65">
        <f t="shared" si="4"/>
        <v>0.4</v>
      </c>
      <c r="E38" s="67">
        <f t="shared" si="5"/>
        <v>2.71488</v>
      </c>
      <c r="F38" s="67">
        <f t="shared" si="12"/>
        <v>0.45248</v>
      </c>
      <c r="G38" s="26">
        <v>0.0</v>
      </c>
      <c r="H38" s="10" t="s">
        <v>115</v>
      </c>
      <c r="M38" s="11" t="s">
        <v>116</v>
      </c>
      <c r="N38" s="47">
        <v>3.0</v>
      </c>
      <c r="O38" s="14">
        <f t="shared" si="7"/>
        <v>0.4</v>
      </c>
      <c r="P38" s="16">
        <f t="shared" si="8"/>
        <v>2.71488</v>
      </c>
      <c r="Q38" s="16">
        <f t="shared" si="9"/>
        <v>0.45248</v>
      </c>
    </row>
    <row r="39">
      <c r="B39" s="18">
        <v>37.0</v>
      </c>
      <c r="C39" s="59" t="s">
        <v>113</v>
      </c>
      <c r="D39" s="65">
        <f t="shared" si="4"/>
        <v>0.4</v>
      </c>
      <c r="E39" s="67">
        <f t="shared" si="5"/>
        <v>2.71488</v>
      </c>
      <c r="F39" s="67">
        <f t="shared" si="12"/>
        <v>0.45248</v>
      </c>
      <c r="G39" s="26">
        <v>0.0</v>
      </c>
      <c r="H39" s="10" t="s">
        <v>118</v>
      </c>
      <c r="M39" s="11" t="s">
        <v>47</v>
      </c>
      <c r="N39" s="47">
        <v>8.0</v>
      </c>
      <c r="O39" s="14">
        <f t="shared" si="7"/>
        <v>1.066666667</v>
      </c>
      <c r="P39" s="16">
        <f t="shared" si="8"/>
        <v>7.23968</v>
      </c>
      <c r="Q39" s="16">
        <f t="shared" si="9"/>
        <v>1.206613333</v>
      </c>
    </row>
    <row r="40">
      <c r="B40" s="51">
        <v>38.0</v>
      </c>
      <c r="C40" s="59" t="s">
        <v>114</v>
      </c>
      <c r="D40" s="65">
        <f t="shared" si="4"/>
        <v>0.4</v>
      </c>
      <c r="E40" s="67">
        <f t="shared" si="5"/>
        <v>2.71488</v>
      </c>
      <c r="F40" s="67">
        <f t="shared" si="12"/>
        <v>0.45248</v>
      </c>
      <c r="G40" s="26">
        <v>0.0</v>
      </c>
      <c r="H40" s="10" t="s">
        <v>119</v>
      </c>
      <c r="M40" s="11" t="s">
        <v>120</v>
      </c>
      <c r="N40" s="47">
        <v>8.0</v>
      </c>
      <c r="O40" s="14">
        <f t="shared" si="7"/>
        <v>1.066666667</v>
      </c>
      <c r="P40" s="16">
        <f t="shared" si="8"/>
        <v>7.23968</v>
      </c>
      <c r="Q40" s="16">
        <f t="shared" si="9"/>
        <v>1.206613333</v>
      </c>
    </row>
    <row r="41">
      <c r="B41" s="51">
        <v>39.0</v>
      </c>
      <c r="C41" s="59" t="s">
        <v>116</v>
      </c>
      <c r="D41" s="65">
        <f t="shared" si="4"/>
        <v>0.4</v>
      </c>
      <c r="E41" s="67">
        <f t="shared" si="5"/>
        <v>2.71488</v>
      </c>
      <c r="F41" s="67">
        <f t="shared" si="12"/>
        <v>0.45248</v>
      </c>
      <c r="G41" s="26">
        <v>0.0</v>
      </c>
      <c r="H41" s="10" t="s">
        <v>121</v>
      </c>
      <c r="M41" s="11" t="s">
        <v>122</v>
      </c>
      <c r="N41" s="47">
        <v>5.0</v>
      </c>
      <c r="O41" s="14">
        <f t="shared" si="7"/>
        <v>0.6666666667</v>
      </c>
      <c r="P41" s="16">
        <f t="shared" si="8"/>
        <v>4.5248</v>
      </c>
      <c r="Q41" s="16">
        <f t="shared" si="9"/>
        <v>0.7541333333</v>
      </c>
    </row>
    <row r="42">
      <c r="B42" s="18">
        <v>40.0</v>
      </c>
      <c r="C42" s="59" t="s">
        <v>47</v>
      </c>
      <c r="D42" s="65">
        <f t="shared" si="4"/>
        <v>1.066666667</v>
      </c>
      <c r="E42" s="67">
        <f t="shared" si="5"/>
        <v>7.23968</v>
      </c>
      <c r="F42" s="67">
        <f t="shared" si="12"/>
        <v>1.206613333</v>
      </c>
      <c r="G42" s="26">
        <v>0.0</v>
      </c>
      <c r="H42" s="10" t="s">
        <v>123</v>
      </c>
      <c r="M42" s="11" t="s">
        <v>124</v>
      </c>
      <c r="N42" s="47">
        <v>3.0</v>
      </c>
      <c r="O42" s="14">
        <f t="shared" si="7"/>
        <v>0.4</v>
      </c>
      <c r="P42" s="16">
        <f t="shared" si="8"/>
        <v>2.71488</v>
      </c>
      <c r="Q42" s="16">
        <f t="shared" si="9"/>
        <v>0.45248</v>
      </c>
    </row>
    <row r="43">
      <c r="B43" s="51">
        <v>41.0</v>
      </c>
      <c r="C43" s="59" t="s">
        <v>120</v>
      </c>
      <c r="D43" s="65">
        <f t="shared" si="4"/>
        <v>1.066666667</v>
      </c>
      <c r="E43" s="67">
        <f t="shared" si="5"/>
        <v>7.23968</v>
      </c>
      <c r="F43" s="67">
        <f t="shared" si="12"/>
        <v>1.206613333</v>
      </c>
      <c r="G43" s="26">
        <v>0.0</v>
      </c>
      <c r="H43" s="10" t="s">
        <v>126</v>
      </c>
      <c r="M43" s="11" t="s">
        <v>86</v>
      </c>
      <c r="N43" s="47">
        <v>8.0</v>
      </c>
      <c r="O43" s="14">
        <f t="shared" si="7"/>
        <v>1.066666667</v>
      </c>
      <c r="P43" s="16">
        <f t="shared" si="8"/>
        <v>7.23968</v>
      </c>
      <c r="Q43" s="16">
        <f t="shared" si="9"/>
        <v>1.206613333</v>
      </c>
    </row>
    <row r="44">
      <c r="B44" s="51">
        <v>42.0</v>
      </c>
      <c r="C44" s="59" t="s">
        <v>122</v>
      </c>
      <c r="D44" s="65">
        <f t="shared" si="4"/>
        <v>0.6666666667</v>
      </c>
      <c r="E44" s="67">
        <f t="shared" si="5"/>
        <v>4.5248</v>
      </c>
      <c r="F44" s="67">
        <f t="shared" si="12"/>
        <v>0.7541333333</v>
      </c>
      <c r="G44" s="26">
        <v>0.0</v>
      </c>
      <c r="H44" s="10" t="s">
        <v>127</v>
      </c>
      <c r="M44" s="11" t="s">
        <v>33</v>
      </c>
      <c r="N44" s="47">
        <v>5.0</v>
      </c>
      <c r="O44" s="14">
        <f t="shared" si="7"/>
        <v>0.6666666667</v>
      </c>
      <c r="P44" s="16">
        <f t="shared" si="8"/>
        <v>4.5248</v>
      </c>
      <c r="Q44" s="16">
        <f t="shared" si="9"/>
        <v>0.7541333333</v>
      </c>
    </row>
    <row r="45">
      <c r="B45" s="18">
        <v>43.0</v>
      </c>
      <c r="C45" s="59" t="s">
        <v>124</v>
      </c>
      <c r="D45" s="65">
        <f t="shared" si="4"/>
        <v>0.4</v>
      </c>
      <c r="E45" s="67">
        <f t="shared" si="5"/>
        <v>2.71488</v>
      </c>
      <c r="F45" s="67">
        <f t="shared" si="12"/>
        <v>0.45248</v>
      </c>
      <c r="G45" s="26">
        <v>0.0</v>
      </c>
      <c r="I45" s="122"/>
      <c r="M45" s="11" t="s">
        <v>128</v>
      </c>
      <c r="N45" s="123">
        <v>12.0</v>
      </c>
      <c r="O45" s="14">
        <f t="shared" si="7"/>
        <v>1.6</v>
      </c>
      <c r="P45" s="16">
        <f t="shared" si="8"/>
        <v>10.85952</v>
      </c>
      <c r="Q45" s="16">
        <f t="shared" si="9"/>
        <v>1.80992</v>
      </c>
    </row>
    <row r="46">
      <c r="B46" s="51">
        <v>44.0</v>
      </c>
      <c r="C46" s="59" t="s">
        <v>86</v>
      </c>
      <c r="D46" s="65">
        <f t="shared" si="4"/>
        <v>1.066666667</v>
      </c>
      <c r="E46" s="67">
        <f t="shared" si="5"/>
        <v>7.23968</v>
      </c>
      <c r="F46" s="67">
        <f t="shared" si="12"/>
        <v>1.206613333</v>
      </c>
      <c r="G46" s="26">
        <v>0.0</v>
      </c>
      <c r="I46" s="122"/>
      <c r="M46" s="124" t="s">
        <v>129</v>
      </c>
      <c r="N46" s="125">
        <v>8.0</v>
      </c>
      <c r="O46" s="14">
        <f t="shared" si="7"/>
        <v>1.066666667</v>
      </c>
      <c r="P46" s="16">
        <f t="shared" si="8"/>
        <v>7.23968</v>
      </c>
      <c r="Q46" s="16">
        <f t="shared" si="9"/>
        <v>1.206613333</v>
      </c>
    </row>
    <row r="47">
      <c r="B47" s="51">
        <v>45.0</v>
      </c>
      <c r="C47" s="59" t="s">
        <v>33</v>
      </c>
      <c r="D47" s="65">
        <f t="shared" si="4"/>
        <v>0.6666666667</v>
      </c>
      <c r="E47" s="67">
        <f t="shared" si="5"/>
        <v>4.5248</v>
      </c>
      <c r="F47" s="67">
        <f t="shared" si="12"/>
        <v>0.7541333333</v>
      </c>
      <c r="G47" s="26">
        <v>0.0</v>
      </c>
      <c r="I47" s="122"/>
      <c r="M47" s="124" t="s">
        <v>130</v>
      </c>
      <c r="N47" s="125">
        <v>5.0</v>
      </c>
      <c r="O47" s="14">
        <f t="shared" si="7"/>
        <v>0.6666666667</v>
      </c>
      <c r="P47" s="16">
        <f t="shared" si="8"/>
        <v>4.5248</v>
      </c>
      <c r="Q47" s="16">
        <f t="shared" si="9"/>
        <v>0.7541333333</v>
      </c>
    </row>
    <row r="48">
      <c r="B48" s="126">
        <v>46.0</v>
      </c>
      <c r="C48" s="128" t="s">
        <v>128</v>
      </c>
      <c r="D48" s="129">
        <f t="shared" si="4"/>
        <v>1.6</v>
      </c>
      <c r="E48" s="67">
        <f t="shared" si="5"/>
        <v>10.85952</v>
      </c>
      <c r="F48" s="130">
        <f t="shared" si="12"/>
        <v>1.80992</v>
      </c>
      <c r="G48" s="26">
        <v>1.0</v>
      </c>
      <c r="H48" s="131"/>
      <c r="I48" s="132"/>
      <c r="J48" s="133"/>
      <c r="K48" s="133"/>
      <c r="L48" s="133"/>
      <c r="M48" s="124" t="s">
        <v>131</v>
      </c>
      <c r="N48" s="125">
        <v>3.0</v>
      </c>
      <c r="O48" s="14">
        <f t="shared" si="7"/>
        <v>0.4</v>
      </c>
      <c r="P48" s="16">
        <f t="shared" si="8"/>
        <v>2.71488</v>
      </c>
      <c r="Q48" s="16">
        <f t="shared" si="9"/>
        <v>0.45248</v>
      </c>
    </row>
    <row r="49">
      <c r="A49" s="63"/>
      <c r="B49" s="134">
        <v>47.0</v>
      </c>
      <c r="C49" s="124" t="s">
        <v>129</v>
      </c>
      <c r="D49" s="135">
        <v>1.0666666666666667</v>
      </c>
      <c r="E49" s="67">
        <v>7.23968</v>
      </c>
      <c r="F49" s="136">
        <v>1.2066133333333333</v>
      </c>
      <c r="G49" s="26">
        <v>1.0</v>
      </c>
      <c r="H49" s="131"/>
      <c r="I49" s="132"/>
      <c r="J49" s="133"/>
      <c r="K49" s="133"/>
      <c r="L49" s="133"/>
      <c r="M49" s="137"/>
      <c r="N49" s="138">
        <f t="shared" ref="N49:Q49" si="13">SUM(N2:N48)</f>
        <v>225</v>
      </c>
      <c r="O49" s="139">
        <f t="shared" si="13"/>
        <v>30</v>
      </c>
      <c r="P49">
        <f t="shared" si="13"/>
        <v>203.616</v>
      </c>
      <c r="Q49">
        <f t="shared" si="13"/>
        <v>33.936</v>
      </c>
    </row>
    <row r="50">
      <c r="A50" s="63"/>
      <c r="B50" s="134">
        <v>48.0</v>
      </c>
      <c r="C50" s="124" t="s">
        <v>130</v>
      </c>
      <c r="D50" s="135">
        <v>0.6666666666666666</v>
      </c>
      <c r="E50" s="67">
        <v>4.5248</v>
      </c>
      <c r="F50" s="136">
        <v>0.7541333333333333</v>
      </c>
      <c r="G50" s="26">
        <v>1.0</v>
      </c>
      <c r="H50" s="131"/>
      <c r="I50" s="132"/>
      <c r="J50" s="133"/>
      <c r="K50" s="133"/>
      <c r="L50" s="133"/>
      <c r="O50" s="141"/>
    </row>
    <row r="51">
      <c r="A51" s="63"/>
      <c r="B51" s="134">
        <v>49.0</v>
      </c>
      <c r="C51" s="124" t="s">
        <v>131</v>
      </c>
      <c r="D51" s="135">
        <v>0.39999999999999997</v>
      </c>
      <c r="E51" s="67">
        <v>2.71488</v>
      </c>
      <c r="F51" s="136">
        <v>0.45248</v>
      </c>
      <c r="G51" s="26">
        <v>1.0</v>
      </c>
      <c r="H51" s="131"/>
      <c r="I51" s="132"/>
      <c r="J51" s="133"/>
      <c r="K51" s="133"/>
      <c r="L51" s="133"/>
      <c r="O51" s="141"/>
    </row>
    <row r="52">
      <c r="A52" s="143" t="s">
        <v>133</v>
      </c>
      <c r="B52" s="18">
        <v>47.0</v>
      </c>
      <c r="C52" s="56" t="s">
        <v>134</v>
      </c>
      <c r="D52" s="145">
        <f>(0.05*I$11)*100</f>
        <v>1</v>
      </c>
      <c r="E52" s="67">
        <f t="shared" ref="E52:E56" si="14">(D52*$I$3) / 100</f>
        <v>6.7872</v>
      </c>
      <c r="F52" s="146">
        <f t="shared" ref="F52:F56" si="15">($D52/100)*I$4</f>
        <v>1.1312</v>
      </c>
      <c r="G52" s="26">
        <v>1.0</v>
      </c>
      <c r="H52" s="131"/>
      <c r="I52" s="147"/>
      <c r="J52" s="148"/>
      <c r="K52" s="148"/>
      <c r="L52" s="148"/>
      <c r="O52" s="141"/>
    </row>
    <row r="53">
      <c r="B53" s="18">
        <v>48.0</v>
      </c>
      <c r="C53" s="26" t="s">
        <v>135</v>
      </c>
      <c r="D53" s="145">
        <f>(0.6*I11)*100</f>
        <v>12</v>
      </c>
      <c r="E53" s="67">
        <f t="shared" si="14"/>
        <v>81.4464</v>
      </c>
      <c r="F53" s="146">
        <f t="shared" si="15"/>
        <v>13.5744</v>
      </c>
      <c r="G53" s="26">
        <v>0.0</v>
      </c>
      <c r="H53" s="131"/>
      <c r="I53" s="147"/>
      <c r="J53" s="148"/>
      <c r="K53" s="148"/>
      <c r="L53" s="148"/>
      <c r="O53" s="141"/>
    </row>
    <row r="54">
      <c r="B54" s="51">
        <v>49.0</v>
      </c>
      <c r="C54" s="26" t="s">
        <v>136</v>
      </c>
      <c r="D54" s="145">
        <f>(0.05*I$11)*100</f>
        <v>1</v>
      </c>
      <c r="E54" s="67">
        <f t="shared" si="14"/>
        <v>6.7872</v>
      </c>
      <c r="F54" s="146">
        <f t="shared" si="15"/>
        <v>1.1312</v>
      </c>
      <c r="G54" s="26">
        <v>0.0</v>
      </c>
      <c r="H54" s="131"/>
      <c r="I54" s="147"/>
      <c r="J54" s="148"/>
      <c r="K54" s="148"/>
      <c r="L54" s="148"/>
      <c r="O54" s="141"/>
    </row>
    <row r="55">
      <c r="B55" s="18">
        <v>50.0</v>
      </c>
      <c r="C55" s="151" t="s">
        <v>137</v>
      </c>
      <c r="D55" s="145">
        <f>(0.1*I$11)*100</f>
        <v>2</v>
      </c>
      <c r="E55" s="67">
        <f t="shared" si="14"/>
        <v>13.5744</v>
      </c>
      <c r="F55" s="146">
        <f t="shared" si="15"/>
        <v>2.2624</v>
      </c>
      <c r="G55" s="26">
        <v>0.0</v>
      </c>
      <c r="H55" s="131"/>
      <c r="I55" s="147"/>
      <c r="J55" s="152" t="s">
        <v>16</v>
      </c>
      <c r="K55" s="152" t="s">
        <v>138</v>
      </c>
      <c r="L55" s="152" t="s">
        <v>1</v>
      </c>
      <c r="O55" s="141"/>
    </row>
    <row r="56">
      <c r="B56" s="51">
        <v>51.0</v>
      </c>
      <c r="C56" s="153" t="s">
        <v>139</v>
      </c>
      <c r="D56" s="145">
        <f>(0.05*I$11)*100</f>
        <v>1</v>
      </c>
      <c r="E56" s="67">
        <f t="shared" si="14"/>
        <v>6.7872</v>
      </c>
      <c r="F56" s="146">
        <f t="shared" si="15"/>
        <v>1.1312</v>
      </c>
      <c r="G56" s="26">
        <v>0.0</v>
      </c>
      <c r="H56" s="131"/>
      <c r="I56" s="147"/>
      <c r="J56" s="152" t="s">
        <v>140</v>
      </c>
      <c r="K56" s="148">
        <v>0.27906976744186046</v>
      </c>
      <c r="L56" s="148">
        <f>E53/43</f>
        <v>1.894102326</v>
      </c>
      <c r="O56" s="141"/>
    </row>
    <row r="57">
      <c r="B57" s="18" t="s">
        <v>62</v>
      </c>
      <c r="C57" s="154"/>
      <c r="D57" s="145"/>
      <c r="E57" s="67"/>
      <c r="F57" s="146"/>
      <c r="G57" s="26">
        <v>0.0</v>
      </c>
      <c r="H57" s="131"/>
      <c r="I57" s="78"/>
      <c r="J57" s="152" t="s">
        <v>141</v>
      </c>
      <c r="K57" s="148">
        <v>0.16279069767441862</v>
      </c>
      <c r="L57" s="78">
        <v>1.104893023255814</v>
      </c>
      <c r="O57" s="141"/>
    </row>
    <row r="58">
      <c r="B58" s="51">
        <v>53.0</v>
      </c>
      <c r="C58" s="154" t="s">
        <v>142</v>
      </c>
      <c r="D58" s="155">
        <v>1.5</v>
      </c>
      <c r="E58" s="67">
        <f t="shared" ref="E58:E68" si="16">(D58*$I$3) / 100</f>
        <v>10.1808</v>
      </c>
      <c r="F58" s="146">
        <f t="shared" ref="F58:F68" si="17">($D58/100)*I$4</f>
        <v>1.6968</v>
      </c>
      <c r="G58" s="26">
        <v>0.0</v>
      </c>
      <c r="H58" s="131"/>
      <c r="I58" s="78"/>
      <c r="J58" s="148"/>
      <c r="K58" s="148"/>
      <c r="L58" s="148"/>
      <c r="O58" s="141"/>
    </row>
    <row r="59">
      <c r="B59" s="126">
        <v>54.0</v>
      </c>
      <c r="C59" s="156" t="s">
        <v>143</v>
      </c>
      <c r="D59" s="158">
        <v>1.5</v>
      </c>
      <c r="E59" s="67">
        <f t="shared" si="16"/>
        <v>10.1808</v>
      </c>
      <c r="F59" s="160">
        <f t="shared" si="17"/>
        <v>1.6968</v>
      </c>
      <c r="G59" s="26">
        <v>0.0</v>
      </c>
      <c r="H59" s="131"/>
      <c r="I59" s="78"/>
      <c r="J59" s="148"/>
      <c r="K59" s="148"/>
      <c r="L59" s="148"/>
      <c r="O59" s="141"/>
    </row>
    <row r="60">
      <c r="A60" s="162" t="s">
        <v>144</v>
      </c>
      <c r="B60" s="18">
        <v>55.0</v>
      </c>
      <c r="C60" s="163" t="s">
        <v>145</v>
      </c>
      <c r="D60" s="165">
        <f>(0.3*I$12)*100</f>
        <v>3</v>
      </c>
      <c r="E60" s="67">
        <f t="shared" si="16"/>
        <v>20.3616</v>
      </c>
      <c r="F60" s="146">
        <f t="shared" si="17"/>
        <v>3.3936</v>
      </c>
      <c r="G60" s="26">
        <v>0.0</v>
      </c>
      <c r="H60" s="166"/>
      <c r="I60" s="78"/>
      <c r="J60" s="148"/>
      <c r="K60" s="148"/>
      <c r="L60" s="148"/>
      <c r="O60" s="141"/>
    </row>
    <row r="61">
      <c r="B61" s="18">
        <v>56.0</v>
      </c>
      <c r="C61" s="167" t="s">
        <v>137</v>
      </c>
      <c r="D61" s="165">
        <f>(0.4*I$12)*100</f>
        <v>4</v>
      </c>
      <c r="E61" s="67">
        <f t="shared" si="16"/>
        <v>27.1488</v>
      </c>
      <c r="F61" s="146">
        <f t="shared" si="17"/>
        <v>4.5248</v>
      </c>
      <c r="G61" s="26">
        <v>0.0</v>
      </c>
      <c r="H61" s="166"/>
      <c r="I61" s="78"/>
      <c r="J61" s="148"/>
      <c r="K61" s="148"/>
      <c r="L61" s="148"/>
      <c r="O61" s="141"/>
    </row>
    <row r="62">
      <c r="B62" s="51">
        <v>57.0</v>
      </c>
      <c r="C62" s="169" t="s">
        <v>146</v>
      </c>
      <c r="D62" s="172">
        <f>(0.3*I$12)*100</f>
        <v>3</v>
      </c>
      <c r="E62" s="67">
        <f t="shared" si="16"/>
        <v>20.3616</v>
      </c>
      <c r="F62" s="160">
        <f t="shared" si="17"/>
        <v>3.3936</v>
      </c>
      <c r="G62" s="26">
        <v>0.0</v>
      </c>
      <c r="H62" s="166"/>
      <c r="I62" s="78"/>
      <c r="J62" s="152" t="s">
        <v>71</v>
      </c>
      <c r="K62" s="152" t="s">
        <v>69</v>
      </c>
      <c r="L62" s="152" t="s">
        <v>147</v>
      </c>
      <c r="O62" s="141"/>
    </row>
    <row r="63" ht="21.75" customHeight="1">
      <c r="A63" s="173" t="s">
        <v>148</v>
      </c>
      <c r="B63" s="18">
        <v>58.0</v>
      </c>
      <c r="C63" s="153" t="s">
        <v>149</v>
      </c>
      <c r="D63" s="174">
        <f t="shared" ref="D63:D64" si="18">(0.2*$I$13)*100</f>
        <v>1</v>
      </c>
      <c r="E63" s="67">
        <f t="shared" si="16"/>
        <v>6.7872</v>
      </c>
      <c r="F63" s="146">
        <f t="shared" si="17"/>
        <v>1.1312</v>
      </c>
      <c r="G63" s="26">
        <v>0.0</v>
      </c>
      <c r="H63" s="166"/>
      <c r="I63" s="78" t="s">
        <v>150</v>
      </c>
      <c r="J63" s="148">
        <f>K57*13</f>
        <v>2.11627907</v>
      </c>
      <c r="K63" s="148">
        <f>K56*13</f>
        <v>3.627906977</v>
      </c>
      <c r="L63" s="175">
        <f>D6+D7+D18+D48+D31+D34+D9+D14+D17+D12+D8+D37+D29+D49+D50+D51+D66</f>
        <v>12.36666667</v>
      </c>
      <c r="O63" s="141"/>
    </row>
    <row r="64" ht="21.0" customHeight="1">
      <c r="B64" s="51">
        <v>59.0</v>
      </c>
      <c r="C64" s="26" t="s">
        <v>151</v>
      </c>
      <c r="D64" s="177">
        <f t="shared" si="18"/>
        <v>1</v>
      </c>
      <c r="E64" s="67">
        <f t="shared" si="16"/>
        <v>6.7872</v>
      </c>
      <c r="F64" s="146">
        <f t="shared" si="17"/>
        <v>1.1312</v>
      </c>
      <c r="G64" s="26">
        <v>0.0</v>
      </c>
      <c r="H64" s="166"/>
      <c r="I64" s="78" t="s">
        <v>152</v>
      </c>
      <c r="J64" s="148">
        <f>SUM(J63:L63)</f>
        <v>18.11085271</v>
      </c>
      <c r="K64" s="148"/>
      <c r="L64" s="148"/>
      <c r="O64" s="141"/>
    </row>
    <row r="65" ht="18.0" customHeight="1">
      <c r="B65" s="18">
        <v>60.0</v>
      </c>
      <c r="C65" s="179" t="s">
        <v>153</v>
      </c>
      <c r="D65" s="177">
        <f>(0.3*$I$13)*100</f>
        <v>1.5</v>
      </c>
      <c r="E65" s="67">
        <f t="shared" si="16"/>
        <v>10.1808</v>
      </c>
      <c r="F65" s="146">
        <f t="shared" si="17"/>
        <v>1.6968</v>
      </c>
      <c r="G65" s="26">
        <v>0.0</v>
      </c>
      <c r="H65" s="166"/>
      <c r="I65" s="78"/>
      <c r="J65" s="148"/>
      <c r="K65" s="148"/>
      <c r="L65" s="182"/>
      <c r="O65" s="141"/>
    </row>
    <row r="66" ht="18.0" customHeight="1">
      <c r="B66" s="51">
        <v>61.0</v>
      </c>
      <c r="C66" s="184" t="s">
        <v>154</v>
      </c>
      <c r="D66" s="177">
        <f t="shared" ref="D66:D68" si="19">(0.1*$I$13)*100</f>
        <v>0.5</v>
      </c>
      <c r="E66" s="67">
        <f t="shared" si="16"/>
        <v>3.3936</v>
      </c>
      <c r="F66" s="146">
        <f t="shared" si="17"/>
        <v>0.5656</v>
      </c>
      <c r="G66" s="26">
        <v>1.0</v>
      </c>
      <c r="I66" s="78"/>
      <c r="J66" s="148"/>
      <c r="K66" s="148"/>
      <c r="L66" s="182"/>
      <c r="O66" s="141"/>
    </row>
    <row r="67">
      <c r="B67" s="18">
        <v>62.0</v>
      </c>
      <c r="C67" s="184" t="s">
        <v>155</v>
      </c>
      <c r="D67" s="177">
        <f t="shared" si="19"/>
        <v>0.5</v>
      </c>
      <c r="E67" s="67">
        <f t="shared" si="16"/>
        <v>3.3936</v>
      </c>
      <c r="F67" s="146">
        <f t="shared" si="17"/>
        <v>0.5656</v>
      </c>
      <c r="G67" s="26">
        <v>0.0</v>
      </c>
      <c r="I67" s="78"/>
      <c r="J67" s="148"/>
      <c r="K67" s="148"/>
      <c r="L67" s="148"/>
      <c r="O67" s="141"/>
    </row>
    <row r="68">
      <c r="B68" s="51">
        <v>63.0</v>
      </c>
      <c r="C68" s="187" t="s">
        <v>156</v>
      </c>
      <c r="D68" s="188">
        <f t="shared" si="19"/>
        <v>0.5</v>
      </c>
      <c r="E68" s="67">
        <f t="shared" si="16"/>
        <v>3.3936</v>
      </c>
      <c r="F68" s="146">
        <f t="shared" si="17"/>
        <v>0.5656</v>
      </c>
      <c r="G68" s="26">
        <v>0.0</v>
      </c>
      <c r="H68" s="166"/>
      <c r="I68" s="78"/>
      <c r="J68" s="148"/>
      <c r="K68" s="148"/>
      <c r="L68" s="148"/>
      <c r="O68" s="141"/>
    </row>
    <row r="69">
      <c r="A69" s="166"/>
      <c r="B69" s="74"/>
      <c r="C69" s="74"/>
      <c r="D69" s="190">
        <f t="shared" ref="D69:F69" si="20">SUM(D3:D68)</f>
        <v>100</v>
      </c>
      <c r="E69" s="193">
        <f t="shared" si="20"/>
        <v>678.72</v>
      </c>
      <c r="F69" s="193">
        <f t="shared" si="20"/>
        <v>113.12</v>
      </c>
      <c r="G69" s="26"/>
      <c r="I69" s="78"/>
      <c r="J69" s="148"/>
      <c r="K69" s="148"/>
      <c r="L69" s="148"/>
      <c r="O69" s="141"/>
    </row>
    <row r="70">
      <c r="B70" s="74"/>
      <c r="C70" s="78"/>
      <c r="D70" s="195"/>
      <c r="E70" s="86"/>
      <c r="F70" s="196" t="s">
        <v>157</v>
      </c>
      <c r="G70" s="182">
        <f>SUMPRODUCT(G3:G68,D3:D68)</f>
        <v>37.23333333</v>
      </c>
      <c r="I70" s="78"/>
      <c r="J70" s="148"/>
      <c r="K70" s="148"/>
      <c r="L70" s="148"/>
      <c r="O70" s="141"/>
    </row>
    <row r="71">
      <c r="A71" s="10"/>
      <c r="B71" s="78"/>
      <c r="C71" s="78"/>
      <c r="D71" s="195"/>
      <c r="E71" s="86"/>
      <c r="F71" s="199"/>
      <c r="G71" s="182"/>
      <c r="I71" s="78"/>
      <c r="J71" s="148"/>
      <c r="K71" s="148"/>
      <c r="L71" s="148"/>
      <c r="O71" s="141"/>
    </row>
    <row r="72">
      <c r="B72" s="201" t="str">
        <f>HYPERLINK("https://docs.google.com/spreadsheets/d/1HOu2gOFEposBDiOzPR4gn7nbcjro7fCdo37wtiKUuJI/edit#gid=379320966","Ver tercera iteración (actual)")</f>
        <v>Ver tercera iteración (actual)</v>
      </c>
      <c r="C72" s="78"/>
      <c r="D72" s="195"/>
      <c r="E72" s="86"/>
      <c r="F72" s="199"/>
      <c r="G72" s="182"/>
      <c r="O72" s="141"/>
    </row>
    <row r="73">
      <c r="B73" s="78"/>
      <c r="C73" s="74"/>
      <c r="D73" s="195"/>
      <c r="E73" s="86"/>
      <c r="F73" s="199"/>
      <c r="G73" s="182"/>
      <c r="H73">
        <f>D61/43</f>
        <v>0.09302325581</v>
      </c>
      <c r="O73" s="141"/>
    </row>
    <row r="74">
      <c r="B74" s="78"/>
      <c r="C74" s="152"/>
      <c r="D74" s="195"/>
      <c r="E74" s="86"/>
      <c r="F74" s="199"/>
      <c r="G74" s="182"/>
      <c r="O74" s="141"/>
    </row>
    <row r="75">
      <c r="B75" s="147"/>
      <c r="C75" s="152"/>
      <c r="D75" s="204"/>
      <c r="E75" s="86"/>
      <c r="F75" s="199"/>
      <c r="G75" s="182"/>
      <c r="O75" s="141"/>
    </row>
    <row r="76">
      <c r="B76" s="147"/>
      <c r="C76" s="152"/>
      <c r="D76" s="204"/>
      <c r="E76" s="86"/>
      <c r="F76" s="199"/>
      <c r="G76" s="182"/>
      <c r="O76" s="141"/>
    </row>
    <row r="77">
      <c r="B77" s="147"/>
      <c r="C77" s="205"/>
      <c r="D77" s="204"/>
      <c r="E77" s="86"/>
      <c r="F77" s="199"/>
      <c r="G77" s="182"/>
      <c r="O77" s="141"/>
    </row>
    <row r="78">
      <c r="B78" s="207"/>
      <c r="C78" s="205"/>
      <c r="D78" s="204"/>
      <c r="E78" s="86"/>
      <c r="F78" s="199"/>
      <c r="G78" s="182"/>
      <c r="O78" s="141"/>
    </row>
    <row r="79">
      <c r="B79" s="147"/>
      <c r="C79" s="208"/>
      <c r="D79" s="204"/>
      <c r="E79" s="86"/>
      <c r="F79" s="199"/>
      <c r="G79" s="182"/>
      <c r="O79" s="141"/>
    </row>
    <row r="80">
      <c r="B80" s="147"/>
      <c r="C80" s="205"/>
      <c r="D80" s="204"/>
      <c r="E80" s="86"/>
      <c r="F80" s="199"/>
      <c r="G80" s="182"/>
      <c r="O80" s="141"/>
    </row>
    <row r="81">
      <c r="B81" s="147"/>
      <c r="C81" s="205"/>
      <c r="D81" s="204"/>
      <c r="E81" s="86"/>
      <c r="F81" s="199"/>
      <c r="G81" s="182"/>
      <c r="O81" s="141"/>
    </row>
    <row r="82">
      <c r="B82" s="207"/>
      <c r="C82" s="205"/>
      <c r="D82" s="204"/>
      <c r="E82" s="86"/>
      <c r="F82" s="199"/>
      <c r="G82" s="182"/>
      <c r="O82" s="141"/>
    </row>
    <row r="83">
      <c r="B83" s="78"/>
      <c r="C83" s="82"/>
      <c r="D83" s="195"/>
      <c r="E83" s="86"/>
      <c r="F83" s="199"/>
      <c r="G83" s="182"/>
      <c r="O83" s="141"/>
    </row>
    <row r="84">
      <c r="B84" s="78"/>
      <c r="C84" s="86"/>
      <c r="D84" s="195"/>
      <c r="E84" s="86"/>
      <c r="F84" s="199"/>
      <c r="G84" s="182"/>
      <c r="O84" s="141"/>
    </row>
    <row r="85">
      <c r="B85" s="78"/>
      <c r="C85" s="86"/>
      <c r="D85" s="195"/>
      <c r="E85" s="86"/>
      <c r="F85" s="199"/>
      <c r="G85" s="182"/>
      <c r="O85" s="141"/>
    </row>
    <row r="86">
      <c r="B86" s="74"/>
      <c r="C86" s="82"/>
      <c r="D86" s="195"/>
      <c r="E86" s="86"/>
      <c r="F86" s="199"/>
      <c r="G86" s="182"/>
      <c r="O86" s="141"/>
    </row>
    <row r="87">
      <c r="B87" s="78"/>
      <c r="C87" s="86"/>
      <c r="D87" s="195"/>
      <c r="E87" s="86"/>
      <c r="F87" s="199"/>
      <c r="G87" s="182"/>
      <c r="O87" s="141"/>
    </row>
    <row r="88">
      <c r="B88" s="78"/>
      <c r="C88" s="86"/>
      <c r="D88" s="195"/>
      <c r="E88" s="86"/>
      <c r="F88" s="199"/>
      <c r="G88" s="182"/>
      <c r="O88" s="141"/>
    </row>
    <row r="89">
      <c r="B89" s="78"/>
      <c r="C89" s="86"/>
      <c r="D89" s="195"/>
      <c r="E89" s="86"/>
      <c r="F89" s="199"/>
      <c r="G89" s="182"/>
      <c r="O89" s="141"/>
    </row>
    <row r="90">
      <c r="B90" s="74"/>
      <c r="C90" s="86"/>
      <c r="D90" s="195"/>
      <c r="E90" s="86"/>
      <c r="F90" s="199"/>
      <c r="G90" s="182"/>
      <c r="O90" s="141"/>
    </row>
    <row r="91">
      <c r="B91" s="78"/>
      <c r="C91" s="86"/>
      <c r="D91" s="195"/>
      <c r="E91" s="86"/>
      <c r="F91" s="199"/>
      <c r="G91" s="182"/>
      <c r="O91" s="141"/>
    </row>
    <row r="92">
      <c r="B92" s="78"/>
      <c r="C92" s="86"/>
      <c r="D92" s="195"/>
      <c r="E92" s="86"/>
      <c r="F92" s="199"/>
      <c r="G92" s="182"/>
      <c r="O92" s="141"/>
    </row>
    <row r="93">
      <c r="B93" s="74"/>
      <c r="C93" s="86"/>
      <c r="D93" s="195"/>
      <c r="E93" s="86"/>
      <c r="F93" s="199"/>
      <c r="G93" s="182"/>
      <c r="O93" s="141"/>
    </row>
    <row r="94">
      <c r="B94" s="78"/>
      <c r="C94" s="86"/>
      <c r="D94" s="195"/>
      <c r="E94" s="86"/>
      <c r="F94" s="199"/>
      <c r="G94" s="182"/>
      <c r="O94" s="141"/>
    </row>
    <row r="95">
      <c r="B95" s="78"/>
      <c r="C95" s="86"/>
      <c r="D95" s="195"/>
      <c r="E95" s="86"/>
      <c r="F95" s="199"/>
      <c r="G95" s="182"/>
      <c r="O95" s="141"/>
    </row>
    <row r="96">
      <c r="B96" s="78"/>
      <c r="C96" s="86"/>
      <c r="D96" s="195"/>
      <c r="E96" s="86"/>
      <c r="F96" s="199"/>
      <c r="G96" s="182"/>
      <c r="O96" s="141"/>
    </row>
    <row r="97">
      <c r="B97" s="74"/>
      <c r="C97" s="86"/>
      <c r="D97" s="195"/>
      <c r="E97" s="86"/>
      <c r="F97" s="199"/>
      <c r="G97" s="182"/>
      <c r="O97" s="141"/>
    </row>
    <row r="98">
      <c r="B98" s="78"/>
      <c r="C98" s="82"/>
      <c r="D98" s="195"/>
      <c r="E98" s="86"/>
      <c r="F98" s="199"/>
      <c r="G98" s="182"/>
      <c r="O98" s="141"/>
    </row>
    <row r="99">
      <c r="B99" s="78"/>
      <c r="C99" s="86"/>
      <c r="D99" s="195"/>
      <c r="E99" s="86"/>
      <c r="F99" s="199"/>
      <c r="G99" s="182"/>
      <c r="O99" s="141"/>
    </row>
    <row r="100">
      <c r="B100" s="78"/>
      <c r="C100" s="86"/>
      <c r="D100" s="195"/>
      <c r="E100" s="86"/>
      <c r="F100" s="199"/>
      <c r="G100" s="182"/>
      <c r="O100" s="141"/>
    </row>
    <row r="101">
      <c r="B101" s="74"/>
      <c r="C101" s="86"/>
      <c r="D101" s="195"/>
      <c r="E101" s="86"/>
      <c r="F101" s="199"/>
      <c r="G101" s="182"/>
      <c r="O101" s="141"/>
    </row>
    <row r="102">
      <c r="B102" s="78"/>
      <c r="C102" s="86"/>
      <c r="D102" s="195"/>
      <c r="E102" s="86"/>
      <c r="F102" s="199"/>
      <c r="G102" s="182"/>
      <c r="O102" s="141"/>
    </row>
    <row r="103">
      <c r="B103" s="78"/>
      <c r="C103" s="86"/>
      <c r="D103" s="195"/>
      <c r="E103" s="86"/>
      <c r="F103" s="199"/>
      <c r="G103" s="182"/>
      <c r="O103" s="141"/>
    </row>
    <row r="104">
      <c r="B104" s="78"/>
      <c r="C104" s="86"/>
      <c r="D104" s="195"/>
      <c r="E104" s="86"/>
      <c r="F104" s="199"/>
      <c r="G104" s="182"/>
      <c r="O104" s="141"/>
    </row>
    <row r="105">
      <c r="B105" s="74"/>
      <c r="C105" s="86"/>
      <c r="D105" s="195"/>
      <c r="E105" s="86"/>
      <c r="F105" s="199"/>
      <c r="G105" s="182"/>
      <c r="O105" s="141"/>
    </row>
    <row r="106">
      <c r="B106" s="78"/>
      <c r="C106" s="86"/>
      <c r="D106" s="195"/>
      <c r="E106" s="86"/>
      <c r="F106" s="199"/>
      <c r="G106" s="182"/>
      <c r="O106" s="141"/>
    </row>
    <row r="107">
      <c r="B107" s="78"/>
      <c r="C107" s="86"/>
      <c r="D107" s="195"/>
      <c r="E107" s="86"/>
      <c r="F107" s="199"/>
      <c r="G107" s="182"/>
      <c r="O107" s="141"/>
    </row>
    <row r="108">
      <c r="B108" s="74"/>
      <c r="C108" s="86"/>
      <c r="D108" s="195"/>
      <c r="E108" s="86"/>
      <c r="F108" s="199"/>
      <c r="G108" s="182"/>
      <c r="O108" s="141"/>
    </row>
    <row r="109">
      <c r="B109" s="78"/>
      <c r="C109" s="86"/>
      <c r="D109" s="195"/>
      <c r="E109" s="86"/>
      <c r="F109" s="199"/>
      <c r="G109" s="182"/>
      <c r="O109" s="141"/>
    </row>
    <row r="110">
      <c r="B110" s="78"/>
      <c r="C110" s="82"/>
      <c r="D110" s="195"/>
      <c r="E110" s="86"/>
      <c r="F110" s="199"/>
      <c r="G110" s="182"/>
      <c r="O110" s="141"/>
    </row>
    <row r="111">
      <c r="B111" s="78"/>
      <c r="C111" s="86"/>
      <c r="D111" s="195"/>
      <c r="E111" s="86"/>
      <c r="F111" s="199"/>
      <c r="G111" s="182"/>
      <c r="O111" s="141"/>
    </row>
    <row r="112">
      <c r="B112" s="74"/>
      <c r="C112" s="86"/>
      <c r="D112" s="195"/>
      <c r="E112" s="86"/>
      <c r="F112" s="199"/>
      <c r="G112" s="182"/>
      <c r="O112" s="141"/>
    </row>
    <row r="113">
      <c r="B113" s="78"/>
      <c r="C113" s="86"/>
      <c r="D113" s="195"/>
      <c r="E113" s="86"/>
      <c r="F113" s="199"/>
      <c r="G113" s="182"/>
      <c r="O113" s="141"/>
    </row>
    <row r="114">
      <c r="B114" s="78"/>
      <c r="C114" s="86"/>
      <c r="D114" s="195"/>
      <c r="E114" s="86"/>
      <c r="F114" s="199"/>
      <c r="G114" s="182"/>
      <c r="O114" s="141"/>
    </row>
    <row r="115">
      <c r="B115" s="78"/>
      <c r="C115" s="86"/>
      <c r="D115" s="195"/>
      <c r="E115" s="86"/>
      <c r="F115" s="199"/>
      <c r="G115" s="182"/>
      <c r="O115" s="141"/>
    </row>
    <row r="116">
      <c r="B116" s="74"/>
      <c r="C116" s="86"/>
      <c r="D116" s="195"/>
      <c r="E116" s="86"/>
      <c r="F116" s="199"/>
      <c r="G116" s="182"/>
      <c r="O116" s="141"/>
    </row>
    <row r="117">
      <c r="B117" s="78"/>
      <c r="C117" s="86"/>
      <c r="D117" s="195"/>
      <c r="E117" s="86"/>
      <c r="F117" s="199"/>
      <c r="G117" s="182"/>
      <c r="O117" s="141"/>
    </row>
    <row r="118">
      <c r="B118" s="78"/>
      <c r="C118" s="86"/>
      <c r="D118" s="195"/>
      <c r="E118" s="86"/>
      <c r="F118" s="199"/>
      <c r="G118" s="182"/>
      <c r="O118" s="141"/>
    </row>
    <row r="119">
      <c r="B119" s="78"/>
      <c r="C119" s="86"/>
      <c r="D119" s="195"/>
      <c r="E119" s="86"/>
      <c r="F119" s="199"/>
      <c r="G119" s="182"/>
      <c r="O119" s="141"/>
    </row>
    <row r="120">
      <c r="B120" s="74"/>
      <c r="C120" s="86"/>
      <c r="D120" s="195"/>
      <c r="E120" s="86"/>
      <c r="F120" s="199"/>
      <c r="G120" s="182"/>
      <c r="O120" s="141"/>
    </row>
    <row r="121">
      <c r="B121" s="78"/>
      <c r="C121" s="86"/>
      <c r="D121" s="195"/>
      <c r="E121" s="86"/>
      <c r="F121" s="199"/>
      <c r="G121" s="182"/>
      <c r="O121" s="141"/>
    </row>
    <row r="122">
      <c r="B122" s="78"/>
      <c r="C122" s="82"/>
      <c r="D122" s="195"/>
      <c r="E122" s="86"/>
      <c r="F122" s="199"/>
      <c r="G122" s="182"/>
      <c r="O122" s="141"/>
    </row>
    <row r="123">
      <c r="B123" s="74"/>
      <c r="C123" s="86"/>
      <c r="D123" s="195"/>
      <c r="E123" s="86"/>
      <c r="F123" s="199"/>
      <c r="G123" s="182"/>
      <c r="O123" s="141"/>
    </row>
    <row r="124">
      <c r="B124" s="78"/>
      <c r="C124" s="86"/>
      <c r="D124" s="195"/>
      <c r="E124" s="86"/>
      <c r="F124" s="199"/>
      <c r="G124" s="182"/>
      <c r="O124" s="141"/>
    </row>
    <row r="125">
      <c r="B125" s="78"/>
      <c r="C125" s="86"/>
      <c r="D125" s="195"/>
      <c r="E125" s="86"/>
      <c r="F125" s="199"/>
      <c r="G125" s="182"/>
      <c r="O125" s="141"/>
    </row>
    <row r="126">
      <c r="B126" s="78"/>
      <c r="C126" s="86"/>
      <c r="D126" s="195"/>
      <c r="E126" s="86"/>
      <c r="F126" s="199"/>
      <c r="G126" s="182"/>
      <c r="O126" s="141"/>
    </row>
    <row r="127">
      <c r="B127" s="74"/>
      <c r="C127" s="86"/>
      <c r="D127" s="195"/>
      <c r="E127" s="86"/>
      <c r="F127" s="199"/>
      <c r="G127" s="182"/>
      <c r="O127" s="141"/>
    </row>
    <row r="128">
      <c r="B128" s="78"/>
      <c r="C128" s="86"/>
      <c r="D128" s="195"/>
      <c r="E128" s="86"/>
      <c r="F128" s="199"/>
      <c r="G128" s="182"/>
      <c r="O128" s="141"/>
    </row>
    <row r="129">
      <c r="B129" s="78"/>
      <c r="C129" s="86"/>
      <c r="D129" s="195"/>
      <c r="E129" s="86"/>
      <c r="F129" s="199"/>
      <c r="G129" s="182"/>
      <c r="O129" s="141"/>
    </row>
    <row r="130">
      <c r="B130" s="78"/>
      <c r="C130" s="86"/>
      <c r="D130" s="195"/>
      <c r="E130" s="86"/>
      <c r="F130" s="199"/>
      <c r="G130" s="182"/>
      <c r="O130" s="141"/>
    </row>
    <row r="131">
      <c r="B131" s="74"/>
      <c r="C131" s="86"/>
      <c r="D131" s="195"/>
      <c r="E131" s="86"/>
      <c r="F131" s="199"/>
      <c r="G131" s="182"/>
      <c r="O131" s="141"/>
    </row>
    <row r="132">
      <c r="B132" s="78"/>
      <c r="C132" s="86"/>
      <c r="D132" s="195"/>
      <c r="E132" s="86"/>
      <c r="F132" s="199"/>
      <c r="G132" s="182"/>
      <c r="O132" s="141"/>
    </row>
    <row r="133">
      <c r="B133" s="78"/>
      <c r="C133" s="86"/>
      <c r="D133" s="195"/>
      <c r="E133" s="86"/>
      <c r="F133" s="199"/>
      <c r="G133" s="182"/>
      <c r="O133" s="141"/>
    </row>
    <row r="134">
      <c r="B134" s="78"/>
      <c r="C134" s="82"/>
      <c r="D134" s="195"/>
      <c r="E134" s="86"/>
      <c r="F134" s="199"/>
      <c r="G134" s="182"/>
      <c r="O134" s="141"/>
    </row>
    <row r="135">
      <c r="B135" s="74"/>
      <c r="C135" s="86"/>
      <c r="D135" s="195"/>
      <c r="E135" s="86"/>
      <c r="F135" s="199"/>
      <c r="G135" s="182"/>
      <c r="O135" s="141"/>
    </row>
    <row r="136">
      <c r="B136" s="78"/>
      <c r="C136" s="86"/>
      <c r="D136" s="195"/>
      <c r="E136" s="86"/>
      <c r="F136" s="199"/>
      <c r="G136" s="182"/>
      <c r="O136" s="141"/>
    </row>
    <row r="137">
      <c r="B137" s="78"/>
      <c r="C137" s="86"/>
      <c r="D137" s="195"/>
      <c r="E137" s="86"/>
      <c r="F137" s="199"/>
      <c r="G137" s="182"/>
      <c r="O137" s="141"/>
    </row>
    <row r="138">
      <c r="B138" s="74"/>
      <c r="C138" s="86"/>
      <c r="D138" s="195"/>
      <c r="E138" s="86"/>
      <c r="F138" s="199"/>
      <c r="G138" s="182"/>
      <c r="O138" s="141"/>
    </row>
    <row r="139">
      <c r="B139" s="78"/>
      <c r="C139" s="86"/>
      <c r="D139" s="195"/>
      <c r="E139" s="86"/>
      <c r="F139" s="199"/>
      <c r="G139" s="182"/>
      <c r="O139" s="141"/>
    </row>
    <row r="140">
      <c r="B140" s="78"/>
      <c r="C140" s="86"/>
      <c r="D140" s="195"/>
      <c r="E140" s="86"/>
      <c r="F140" s="199"/>
      <c r="G140" s="182"/>
      <c r="O140" s="141"/>
    </row>
    <row r="141">
      <c r="B141" s="78"/>
      <c r="C141" s="86"/>
      <c r="D141" s="195"/>
      <c r="E141" s="86"/>
      <c r="F141" s="199"/>
      <c r="G141" s="182"/>
      <c r="O141" s="141"/>
    </row>
    <row r="142">
      <c r="B142" s="86"/>
      <c r="C142" s="86"/>
      <c r="D142" s="223"/>
      <c r="E142" s="86"/>
      <c r="F142" s="199"/>
      <c r="G142" s="182"/>
      <c r="O142" s="141"/>
    </row>
    <row r="143">
      <c r="O143" s="141"/>
    </row>
    <row r="144">
      <c r="O144" s="141"/>
    </row>
    <row r="145">
      <c r="O145" s="141"/>
    </row>
    <row r="146">
      <c r="O146" s="141"/>
    </row>
    <row r="147">
      <c r="O147" s="141"/>
    </row>
    <row r="148">
      <c r="O148" s="141"/>
    </row>
    <row r="149">
      <c r="O149" s="141"/>
    </row>
    <row r="150">
      <c r="O150" s="141"/>
    </row>
    <row r="151">
      <c r="O151" s="141"/>
    </row>
    <row r="152">
      <c r="O152" s="141"/>
    </row>
    <row r="153">
      <c r="O153" s="141"/>
    </row>
    <row r="154">
      <c r="O154" s="141"/>
    </row>
    <row r="155">
      <c r="O155" s="141"/>
    </row>
    <row r="156">
      <c r="O156" s="141"/>
    </row>
    <row r="157">
      <c r="O157" s="141"/>
    </row>
    <row r="158">
      <c r="O158" s="141"/>
    </row>
    <row r="159">
      <c r="O159" s="141"/>
    </row>
    <row r="160">
      <c r="O160" s="141"/>
    </row>
    <row r="161">
      <c r="O161" s="141"/>
    </row>
    <row r="162">
      <c r="O162" s="141"/>
    </row>
    <row r="163">
      <c r="O163" s="141"/>
    </row>
    <row r="164">
      <c r="O164" s="141"/>
    </row>
    <row r="165">
      <c r="O165" s="141"/>
    </row>
    <row r="166">
      <c r="O166" s="141"/>
    </row>
    <row r="167">
      <c r="O167" s="141"/>
    </row>
    <row r="168">
      <c r="O168" s="141"/>
    </row>
    <row r="169">
      <c r="O169" s="141"/>
    </row>
    <row r="170">
      <c r="O170" s="141"/>
    </row>
    <row r="171">
      <c r="O171" s="141"/>
    </row>
    <row r="172">
      <c r="O172" s="141"/>
    </row>
    <row r="173">
      <c r="O173" s="141"/>
    </row>
    <row r="174">
      <c r="O174" s="141"/>
    </row>
    <row r="175">
      <c r="O175" s="141"/>
    </row>
    <row r="176">
      <c r="O176" s="141"/>
    </row>
    <row r="177">
      <c r="O177" s="141"/>
    </row>
    <row r="178">
      <c r="O178" s="141"/>
    </row>
    <row r="179">
      <c r="O179" s="141"/>
    </row>
    <row r="180">
      <c r="O180" s="141"/>
    </row>
    <row r="181">
      <c r="O181" s="141"/>
    </row>
    <row r="182">
      <c r="O182" s="141"/>
    </row>
    <row r="183">
      <c r="O183" s="141"/>
    </row>
    <row r="184">
      <c r="O184" s="141"/>
    </row>
    <row r="185">
      <c r="O185" s="141"/>
    </row>
    <row r="186">
      <c r="O186" s="141"/>
    </row>
    <row r="187">
      <c r="O187" s="141"/>
    </row>
    <row r="188">
      <c r="O188" s="141"/>
    </row>
    <row r="189">
      <c r="O189" s="141"/>
    </row>
    <row r="190">
      <c r="O190" s="141"/>
    </row>
    <row r="191">
      <c r="O191" s="141"/>
    </row>
    <row r="192">
      <c r="O192" s="141"/>
    </row>
    <row r="193">
      <c r="O193" s="141"/>
    </row>
    <row r="194">
      <c r="O194" s="141"/>
    </row>
    <row r="195">
      <c r="O195" s="141"/>
    </row>
    <row r="196">
      <c r="O196" s="141"/>
    </row>
    <row r="197">
      <c r="O197" s="141"/>
    </row>
    <row r="198">
      <c r="O198" s="141"/>
    </row>
    <row r="199">
      <c r="O199" s="141"/>
    </row>
    <row r="200">
      <c r="O200" s="141"/>
    </row>
    <row r="201">
      <c r="O201" s="141"/>
    </row>
    <row r="202">
      <c r="O202" s="141"/>
    </row>
    <row r="203">
      <c r="O203" s="141"/>
    </row>
    <row r="204">
      <c r="O204" s="141"/>
    </row>
    <row r="205">
      <c r="O205" s="141"/>
    </row>
    <row r="206">
      <c r="O206" s="141"/>
    </row>
    <row r="207">
      <c r="O207" s="141"/>
    </row>
    <row r="208">
      <c r="O208" s="141"/>
    </row>
    <row r="209">
      <c r="O209" s="141"/>
    </row>
    <row r="210">
      <c r="O210" s="141"/>
    </row>
    <row r="211">
      <c r="O211" s="141"/>
    </row>
    <row r="212">
      <c r="O212" s="141"/>
    </row>
    <row r="213">
      <c r="O213" s="141"/>
    </row>
    <row r="214">
      <c r="O214" s="141"/>
    </row>
    <row r="215">
      <c r="O215" s="141"/>
    </row>
    <row r="216">
      <c r="O216" s="141"/>
    </row>
    <row r="217">
      <c r="O217" s="141"/>
    </row>
    <row r="218">
      <c r="O218" s="141"/>
    </row>
    <row r="219">
      <c r="O219" s="141"/>
    </row>
    <row r="220">
      <c r="O220" s="141"/>
    </row>
    <row r="221">
      <c r="O221" s="141"/>
    </row>
    <row r="222">
      <c r="O222" s="141"/>
    </row>
    <row r="223">
      <c r="O223" s="141"/>
    </row>
    <row r="224">
      <c r="O224" s="141"/>
    </row>
    <row r="225">
      <c r="O225" s="141"/>
    </row>
    <row r="226">
      <c r="O226" s="141"/>
    </row>
    <row r="227">
      <c r="O227" s="141"/>
    </row>
    <row r="228">
      <c r="O228" s="141"/>
    </row>
    <row r="229">
      <c r="O229" s="141"/>
    </row>
    <row r="230">
      <c r="O230" s="141"/>
    </row>
    <row r="231">
      <c r="O231" s="141"/>
    </row>
    <row r="232">
      <c r="O232" s="141"/>
    </row>
    <row r="233">
      <c r="O233" s="141"/>
    </row>
    <row r="234">
      <c r="O234" s="141"/>
    </row>
    <row r="235">
      <c r="O235" s="141"/>
    </row>
    <row r="236">
      <c r="O236" s="141"/>
    </row>
    <row r="237">
      <c r="O237" s="141"/>
    </row>
    <row r="238">
      <c r="O238" s="141"/>
    </row>
    <row r="239">
      <c r="O239" s="141"/>
    </row>
    <row r="240">
      <c r="O240" s="141"/>
    </row>
    <row r="241">
      <c r="O241" s="141"/>
    </row>
    <row r="242">
      <c r="O242" s="141"/>
    </row>
    <row r="243">
      <c r="O243" s="141"/>
    </row>
    <row r="244">
      <c r="O244" s="141"/>
    </row>
    <row r="245">
      <c r="O245" s="141"/>
    </row>
    <row r="246">
      <c r="O246" s="141"/>
    </row>
    <row r="247">
      <c r="O247" s="141"/>
    </row>
    <row r="248">
      <c r="O248" s="141"/>
    </row>
    <row r="249">
      <c r="O249" s="141"/>
    </row>
    <row r="250">
      <c r="O250" s="141"/>
    </row>
    <row r="251">
      <c r="O251" s="141"/>
    </row>
    <row r="252">
      <c r="O252" s="141"/>
    </row>
    <row r="253">
      <c r="O253" s="141"/>
    </row>
    <row r="254">
      <c r="O254" s="141"/>
    </row>
    <row r="255">
      <c r="O255" s="141"/>
    </row>
    <row r="256">
      <c r="O256" s="141"/>
    </row>
    <row r="257">
      <c r="O257" s="141"/>
    </row>
    <row r="258">
      <c r="O258" s="141"/>
    </row>
    <row r="259">
      <c r="O259" s="141"/>
    </row>
    <row r="260">
      <c r="O260" s="141"/>
    </row>
    <row r="261">
      <c r="O261" s="141"/>
    </row>
    <row r="262">
      <c r="O262" s="141"/>
    </row>
    <row r="263">
      <c r="O263" s="141"/>
    </row>
    <row r="264">
      <c r="O264" s="141"/>
    </row>
    <row r="265">
      <c r="O265" s="141"/>
    </row>
    <row r="266">
      <c r="O266" s="141"/>
    </row>
    <row r="267">
      <c r="O267" s="141"/>
    </row>
    <row r="268">
      <c r="O268" s="141"/>
    </row>
    <row r="269">
      <c r="O269" s="141"/>
    </row>
    <row r="270">
      <c r="O270" s="141"/>
    </row>
    <row r="271">
      <c r="O271" s="141"/>
    </row>
    <row r="272">
      <c r="O272" s="141"/>
    </row>
    <row r="273">
      <c r="O273" s="141"/>
    </row>
    <row r="274">
      <c r="O274" s="141"/>
    </row>
    <row r="275">
      <c r="O275" s="141"/>
    </row>
    <row r="276">
      <c r="O276" s="141"/>
    </row>
    <row r="277">
      <c r="O277" s="141"/>
    </row>
    <row r="278">
      <c r="O278" s="141"/>
    </row>
    <row r="279">
      <c r="O279" s="141"/>
    </row>
    <row r="280">
      <c r="O280" s="141"/>
    </row>
    <row r="281">
      <c r="O281" s="141"/>
    </row>
    <row r="282">
      <c r="O282" s="141"/>
    </row>
    <row r="283">
      <c r="O283" s="141"/>
    </row>
    <row r="284">
      <c r="O284" s="141"/>
    </row>
    <row r="285">
      <c r="O285" s="141"/>
    </row>
    <row r="286">
      <c r="O286" s="141"/>
    </row>
    <row r="287">
      <c r="O287" s="141"/>
    </row>
    <row r="288">
      <c r="O288" s="141"/>
    </row>
    <row r="289">
      <c r="O289" s="141"/>
    </row>
    <row r="290">
      <c r="O290" s="141"/>
    </row>
    <row r="291">
      <c r="O291" s="141"/>
    </row>
    <row r="292">
      <c r="O292" s="141"/>
    </row>
    <row r="293">
      <c r="O293" s="141"/>
    </row>
    <row r="294">
      <c r="O294" s="141"/>
    </row>
    <row r="295">
      <c r="O295" s="141"/>
    </row>
    <row r="296">
      <c r="O296" s="141"/>
    </row>
    <row r="297">
      <c r="O297" s="141"/>
    </row>
    <row r="298">
      <c r="O298" s="141"/>
    </row>
    <row r="299">
      <c r="O299" s="141"/>
    </row>
    <row r="300">
      <c r="O300" s="141"/>
    </row>
    <row r="301">
      <c r="O301" s="141"/>
    </row>
    <row r="302">
      <c r="O302" s="141"/>
    </row>
    <row r="303">
      <c r="O303" s="141"/>
    </row>
    <row r="304">
      <c r="O304" s="141"/>
    </row>
    <row r="305">
      <c r="O305" s="141"/>
    </row>
    <row r="306">
      <c r="O306" s="141"/>
    </row>
    <row r="307">
      <c r="O307" s="141"/>
    </row>
    <row r="308">
      <c r="O308" s="141"/>
    </row>
    <row r="309">
      <c r="O309" s="141"/>
    </row>
    <row r="310">
      <c r="O310" s="141"/>
    </row>
    <row r="311">
      <c r="O311" s="141"/>
    </row>
    <row r="312">
      <c r="O312" s="141"/>
    </row>
    <row r="313">
      <c r="O313" s="141"/>
    </row>
    <row r="314">
      <c r="O314" s="141"/>
    </row>
    <row r="315">
      <c r="O315" s="141"/>
    </row>
    <row r="316">
      <c r="O316" s="141"/>
    </row>
    <row r="317">
      <c r="O317" s="141"/>
    </row>
    <row r="318">
      <c r="O318" s="141"/>
    </row>
    <row r="319">
      <c r="O319" s="141"/>
    </row>
    <row r="320">
      <c r="O320" s="141"/>
    </row>
    <row r="321">
      <c r="O321" s="141"/>
    </row>
    <row r="322">
      <c r="O322" s="141"/>
    </row>
    <row r="323">
      <c r="O323" s="141"/>
    </row>
    <row r="324">
      <c r="O324" s="141"/>
    </row>
    <row r="325">
      <c r="O325" s="141"/>
    </row>
    <row r="326">
      <c r="O326" s="141"/>
    </row>
    <row r="327">
      <c r="O327" s="141"/>
    </row>
    <row r="328">
      <c r="O328" s="141"/>
    </row>
    <row r="329">
      <c r="O329" s="141"/>
    </row>
    <row r="330">
      <c r="O330" s="141"/>
    </row>
    <row r="331">
      <c r="O331" s="141"/>
    </row>
    <row r="332">
      <c r="O332" s="141"/>
    </row>
    <row r="333">
      <c r="O333" s="141"/>
    </row>
    <row r="334">
      <c r="O334" s="141"/>
    </row>
    <row r="335">
      <c r="O335" s="141"/>
    </row>
    <row r="336">
      <c r="O336" s="141"/>
    </row>
    <row r="337">
      <c r="O337" s="141"/>
    </row>
    <row r="338">
      <c r="O338" s="141"/>
    </row>
    <row r="339">
      <c r="O339" s="141"/>
    </row>
    <row r="340">
      <c r="O340" s="141"/>
    </row>
    <row r="341">
      <c r="O341" s="141"/>
    </row>
    <row r="342">
      <c r="O342" s="141"/>
    </row>
    <row r="343">
      <c r="O343" s="141"/>
    </row>
    <row r="344">
      <c r="O344" s="141"/>
    </row>
    <row r="345">
      <c r="O345" s="141"/>
    </row>
    <row r="346">
      <c r="O346" s="141"/>
    </row>
    <row r="347">
      <c r="O347" s="141"/>
    </row>
    <row r="348">
      <c r="O348" s="141"/>
    </row>
    <row r="349">
      <c r="O349" s="141"/>
    </row>
    <row r="350">
      <c r="O350" s="141"/>
    </row>
    <row r="351">
      <c r="O351" s="141"/>
    </row>
    <row r="352">
      <c r="O352" s="141"/>
    </row>
    <row r="353">
      <c r="O353" s="141"/>
    </row>
    <row r="354">
      <c r="O354" s="141"/>
    </row>
    <row r="355">
      <c r="O355" s="141"/>
    </row>
    <row r="356">
      <c r="O356" s="141"/>
    </row>
    <row r="357">
      <c r="O357" s="141"/>
    </row>
    <row r="358">
      <c r="O358" s="141"/>
    </row>
    <row r="359">
      <c r="O359" s="141"/>
    </row>
    <row r="360">
      <c r="O360" s="141"/>
    </row>
    <row r="361">
      <c r="O361" s="141"/>
    </row>
    <row r="362">
      <c r="O362" s="141"/>
    </row>
    <row r="363">
      <c r="O363" s="141"/>
    </row>
    <row r="364">
      <c r="O364" s="141"/>
    </row>
    <row r="365">
      <c r="O365" s="141"/>
    </row>
    <row r="366">
      <c r="O366" s="141"/>
    </row>
    <row r="367">
      <c r="O367" s="141"/>
    </row>
    <row r="368">
      <c r="O368" s="141"/>
    </row>
    <row r="369">
      <c r="O369" s="141"/>
    </row>
    <row r="370">
      <c r="O370" s="141"/>
    </row>
    <row r="371">
      <c r="O371" s="141"/>
    </row>
    <row r="372">
      <c r="O372" s="141"/>
    </row>
    <row r="373">
      <c r="O373" s="141"/>
    </row>
    <row r="374">
      <c r="O374" s="141"/>
    </row>
    <row r="375">
      <c r="O375" s="141"/>
    </row>
    <row r="376">
      <c r="O376" s="141"/>
    </row>
    <row r="377">
      <c r="O377" s="141"/>
    </row>
    <row r="378">
      <c r="O378" s="141"/>
    </row>
    <row r="379">
      <c r="O379" s="141"/>
    </row>
    <row r="380">
      <c r="O380" s="141"/>
    </row>
    <row r="381">
      <c r="O381" s="141"/>
    </row>
    <row r="382">
      <c r="O382" s="141"/>
    </row>
    <row r="383">
      <c r="O383" s="141"/>
    </row>
    <row r="384">
      <c r="O384" s="141"/>
    </row>
    <row r="385">
      <c r="O385" s="141"/>
    </row>
    <row r="386">
      <c r="O386" s="141"/>
    </row>
    <row r="387">
      <c r="O387" s="141"/>
    </row>
    <row r="388">
      <c r="O388" s="141"/>
    </row>
    <row r="389">
      <c r="O389" s="141"/>
    </row>
    <row r="390">
      <c r="O390" s="141"/>
    </row>
    <row r="391">
      <c r="O391" s="141"/>
    </row>
    <row r="392">
      <c r="O392" s="141"/>
    </row>
    <row r="393">
      <c r="O393" s="141"/>
    </row>
    <row r="394">
      <c r="O394" s="141"/>
    </row>
    <row r="395">
      <c r="O395" s="141"/>
    </row>
    <row r="396">
      <c r="O396" s="141"/>
    </row>
    <row r="397">
      <c r="O397" s="141"/>
    </row>
    <row r="398">
      <c r="O398" s="141"/>
    </row>
    <row r="399">
      <c r="O399" s="141"/>
    </row>
    <row r="400">
      <c r="O400" s="141"/>
    </row>
    <row r="401">
      <c r="O401" s="141"/>
    </row>
    <row r="402">
      <c r="O402" s="141"/>
    </row>
    <row r="403">
      <c r="O403" s="141"/>
    </row>
    <row r="404">
      <c r="O404" s="141"/>
    </row>
    <row r="405">
      <c r="O405" s="141"/>
    </row>
    <row r="406">
      <c r="O406" s="141"/>
    </row>
    <row r="407">
      <c r="O407" s="141"/>
    </row>
    <row r="408">
      <c r="O408" s="141"/>
    </row>
    <row r="409">
      <c r="O409" s="141"/>
    </row>
    <row r="410">
      <c r="O410" s="141"/>
    </row>
    <row r="411">
      <c r="O411" s="141"/>
    </row>
    <row r="412">
      <c r="O412" s="141"/>
    </row>
    <row r="413">
      <c r="O413" s="141"/>
    </row>
    <row r="414">
      <c r="O414" s="141"/>
    </row>
    <row r="415">
      <c r="O415" s="141"/>
    </row>
    <row r="416">
      <c r="O416" s="141"/>
    </row>
    <row r="417">
      <c r="O417" s="141"/>
    </row>
    <row r="418">
      <c r="O418" s="141"/>
    </row>
    <row r="419">
      <c r="O419" s="141"/>
    </row>
    <row r="420">
      <c r="O420" s="141"/>
    </row>
    <row r="421">
      <c r="O421" s="141"/>
    </row>
    <row r="422">
      <c r="O422" s="141"/>
    </row>
    <row r="423">
      <c r="O423" s="141"/>
    </row>
    <row r="424">
      <c r="O424" s="141"/>
    </row>
    <row r="425">
      <c r="O425" s="141"/>
    </row>
    <row r="426">
      <c r="O426" s="141"/>
    </row>
    <row r="427">
      <c r="O427" s="141"/>
    </row>
    <row r="428">
      <c r="O428" s="141"/>
    </row>
    <row r="429">
      <c r="O429" s="141"/>
    </row>
    <row r="430">
      <c r="O430" s="141"/>
    </row>
    <row r="431">
      <c r="O431" s="141"/>
    </row>
    <row r="432">
      <c r="O432" s="141"/>
    </row>
    <row r="433">
      <c r="O433" s="141"/>
    </row>
    <row r="434">
      <c r="O434" s="141"/>
    </row>
    <row r="435">
      <c r="O435" s="141"/>
    </row>
    <row r="436">
      <c r="O436" s="141"/>
    </row>
    <row r="437">
      <c r="O437" s="141"/>
    </row>
    <row r="438">
      <c r="O438" s="141"/>
    </row>
    <row r="439">
      <c r="O439" s="141"/>
    </row>
    <row r="440">
      <c r="O440" s="141"/>
    </row>
    <row r="441">
      <c r="O441" s="141"/>
    </row>
    <row r="442">
      <c r="O442" s="141"/>
    </row>
    <row r="443">
      <c r="O443" s="141"/>
    </row>
    <row r="444">
      <c r="O444" s="141"/>
    </row>
    <row r="445">
      <c r="O445" s="141"/>
    </row>
    <row r="446">
      <c r="O446" s="141"/>
    </row>
    <row r="447">
      <c r="O447" s="141"/>
    </row>
    <row r="448">
      <c r="O448" s="141"/>
    </row>
    <row r="449">
      <c r="O449" s="141"/>
    </row>
    <row r="450">
      <c r="O450" s="141"/>
    </row>
    <row r="451">
      <c r="O451" s="141"/>
    </row>
    <row r="452">
      <c r="O452" s="141"/>
    </row>
    <row r="453">
      <c r="O453" s="141"/>
    </row>
    <row r="454">
      <c r="O454" s="141"/>
    </row>
    <row r="455">
      <c r="O455" s="141"/>
    </row>
    <row r="456">
      <c r="O456" s="141"/>
    </row>
    <row r="457">
      <c r="O457" s="141"/>
    </row>
    <row r="458">
      <c r="O458" s="141"/>
    </row>
    <row r="459">
      <c r="O459" s="141"/>
    </row>
    <row r="460">
      <c r="O460" s="141"/>
    </row>
    <row r="461">
      <c r="O461" s="141"/>
    </row>
    <row r="462">
      <c r="O462" s="141"/>
    </row>
    <row r="463">
      <c r="O463" s="141"/>
    </row>
    <row r="464">
      <c r="O464" s="141"/>
    </row>
    <row r="465">
      <c r="O465" s="141"/>
    </row>
    <row r="466">
      <c r="O466" s="141"/>
    </row>
    <row r="467">
      <c r="O467" s="141"/>
    </row>
    <row r="468">
      <c r="O468" s="141"/>
    </row>
    <row r="469">
      <c r="O469" s="141"/>
    </row>
    <row r="470">
      <c r="O470" s="141"/>
    </row>
    <row r="471">
      <c r="O471" s="141"/>
    </row>
    <row r="472">
      <c r="O472" s="141"/>
    </row>
    <row r="473">
      <c r="O473" s="141"/>
    </row>
    <row r="474">
      <c r="O474" s="141"/>
    </row>
    <row r="475">
      <c r="O475" s="141"/>
    </row>
    <row r="476">
      <c r="O476" s="141"/>
    </row>
    <row r="477">
      <c r="O477" s="141"/>
    </row>
    <row r="478">
      <c r="O478" s="141"/>
    </row>
    <row r="479">
      <c r="O479" s="141"/>
    </row>
    <row r="480">
      <c r="O480" s="141"/>
    </row>
    <row r="481">
      <c r="O481" s="141"/>
    </row>
    <row r="482">
      <c r="O482" s="141"/>
    </row>
    <row r="483">
      <c r="O483" s="141"/>
    </row>
    <row r="484">
      <c r="O484" s="141"/>
    </row>
    <row r="485">
      <c r="O485" s="141"/>
    </row>
    <row r="486">
      <c r="O486" s="141"/>
    </row>
    <row r="487">
      <c r="O487" s="141"/>
    </row>
    <row r="488">
      <c r="O488" s="141"/>
    </row>
    <row r="489">
      <c r="O489" s="141"/>
    </row>
    <row r="490">
      <c r="O490" s="141"/>
    </row>
    <row r="491">
      <c r="O491" s="141"/>
    </row>
    <row r="492">
      <c r="O492" s="141"/>
    </row>
    <row r="493">
      <c r="O493" s="141"/>
    </row>
    <row r="494">
      <c r="O494" s="141"/>
    </row>
    <row r="495">
      <c r="O495" s="141"/>
    </row>
    <row r="496">
      <c r="O496" s="141"/>
    </row>
    <row r="497">
      <c r="O497" s="141"/>
    </row>
    <row r="498">
      <c r="O498" s="141"/>
    </row>
    <row r="499">
      <c r="O499" s="141"/>
    </row>
    <row r="500">
      <c r="O500" s="141"/>
    </row>
    <row r="501">
      <c r="O501" s="141"/>
    </row>
    <row r="502">
      <c r="O502" s="141"/>
    </row>
    <row r="503">
      <c r="O503" s="141"/>
    </row>
    <row r="504">
      <c r="O504" s="141"/>
    </row>
    <row r="505">
      <c r="O505" s="141"/>
    </row>
    <row r="506">
      <c r="O506" s="141"/>
    </row>
    <row r="507">
      <c r="O507" s="141"/>
    </row>
    <row r="508">
      <c r="O508" s="141"/>
    </row>
    <row r="509">
      <c r="O509" s="141"/>
    </row>
    <row r="510">
      <c r="O510" s="141"/>
    </row>
    <row r="511">
      <c r="O511" s="141"/>
    </row>
    <row r="512">
      <c r="O512" s="141"/>
    </row>
    <row r="513">
      <c r="O513" s="141"/>
    </row>
    <row r="514">
      <c r="O514" s="141"/>
    </row>
    <row r="515">
      <c r="O515" s="141"/>
    </row>
    <row r="516">
      <c r="O516" s="141"/>
    </row>
    <row r="517">
      <c r="O517" s="141"/>
    </row>
    <row r="518">
      <c r="O518" s="141"/>
    </row>
    <row r="519">
      <c r="O519" s="141"/>
    </row>
    <row r="520">
      <c r="O520" s="141"/>
    </row>
    <row r="521">
      <c r="O521" s="141"/>
    </row>
    <row r="522">
      <c r="O522" s="141"/>
    </row>
    <row r="523">
      <c r="O523" s="141"/>
    </row>
    <row r="524">
      <c r="O524" s="141"/>
    </row>
    <row r="525">
      <c r="O525" s="141"/>
    </row>
    <row r="526">
      <c r="O526" s="141"/>
    </row>
    <row r="527">
      <c r="O527" s="141"/>
    </row>
    <row r="528">
      <c r="O528" s="141"/>
    </row>
    <row r="529">
      <c r="O529" s="141"/>
    </row>
    <row r="530">
      <c r="O530" s="141"/>
    </row>
    <row r="531">
      <c r="O531" s="141"/>
    </row>
    <row r="532">
      <c r="O532" s="141"/>
    </row>
    <row r="533">
      <c r="O533" s="141"/>
    </row>
    <row r="534">
      <c r="O534" s="141"/>
    </row>
    <row r="535">
      <c r="O535" s="141"/>
    </row>
    <row r="536">
      <c r="O536" s="141"/>
    </row>
    <row r="537">
      <c r="O537" s="141"/>
    </row>
    <row r="538">
      <c r="O538" s="141"/>
    </row>
    <row r="539">
      <c r="O539" s="141"/>
    </row>
    <row r="540">
      <c r="O540" s="141"/>
    </row>
    <row r="541">
      <c r="O541" s="141"/>
    </row>
    <row r="542">
      <c r="O542" s="141"/>
    </row>
    <row r="543">
      <c r="O543" s="141"/>
    </row>
    <row r="544">
      <c r="O544" s="141"/>
    </row>
    <row r="545">
      <c r="O545" s="141"/>
    </row>
    <row r="546">
      <c r="O546" s="141"/>
    </row>
    <row r="547">
      <c r="O547" s="141"/>
    </row>
    <row r="548">
      <c r="O548" s="141"/>
    </row>
    <row r="549">
      <c r="O549" s="141"/>
    </row>
    <row r="550">
      <c r="O550" s="141"/>
    </row>
    <row r="551">
      <c r="O551" s="141"/>
    </row>
    <row r="552">
      <c r="O552" s="141"/>
    </row>
    <row r="553">
      <c r="O553" s="141"/>
    </row>
    <row r="554">
      <c r="O554" s="141"/>
    </row>
    <row r="555">
      <c r="O555" s="141"/>
    </row>
    <row r="556">
      <c r="O556" s="141"/>
    </row>
    <row r="557">
      <c r="O557" s="141"/>
    </row>
    <row r="558">
      <c r="O558" s="141"/>
    </row>
    <row r="559">
      <c r="O559" s="141"/>
    </row>
    <row r="560">
      <c r="O560" s="141"/>
    </row>
    <row r="561">
      <c r="O561" s="141"/>
    </row>
    <row r="562">
      <c r="O562" s="141"/>
    </row>
    <row r="563">
      <c r="O563" s="141"/>
    </row>
    <row r="564">
      <c r="O564" s="141"/>
    </row>
    <row r="565">
      <c r="O565" s="141"/>
    </row>
    <row r="566">
      <c r="O566" s="141"/>
    </row>
    <row r="567">
      <c r="O567" s="141"/>
    </row>
    <row r="568">
      <c r="O568" s="141"/>
    </row>
    <row r="569">
      <c r="O569" s="141"/>
    </row>
    <row r="570">
      <c r="O570" s="141"/>
    </row>
    <row r="571">
      <c r="O571" s="141"/>
    </row>
    <row r="572">
      <c r="O572" s="141"/>
    </row>
    <row r="573">
      <c r="O573" s="141"/>
    </row>
    <row r="574">
      <c r="O574" s="141"/>
    </row>
    <row r="575">
      <c r="O575" s="141"/>
    </row>
    <row r="576">
      <c r="O576" s="141"/>
    </row>
    <row r="577">
      <c r="O577" s="141"/>
    </row>
    <row r="578">
      <c r="O578" s="141"/>
    </row>
    <row r="579">
      <c r="O579" s="141"/>
    </row>
    <row r="580">
      <c r="O580" s="141"/>
    </row>
    <row r="581">
      <c r="O581" s="141"/>
    </row>
    <row r="582">
      <c r="O582" s="141"/>
    </row>
    <row r="583">
      <c r="O583" s="141"/>
    </row>
    <row r="584">
      <c r="O584" s="141"/>
    </row>
    <row r="585">
      <c r="O585" s="141"/>
    </row>
    <row r="586">
      <c r="O586" s="141"/>
    </row>
    <row r="587">
      <c r="O587" s="141"/>
    </row>
    <row r="588">
      <c r="O588" s="141"/>
    </row>
    <row r="589">
      <c r="O589" s="141"/>
    </row>
    <row r="590">
      <c r="O590" s="141"/>
    </row>
    <row r="591">
      <c r="O591" s="141"/>
    </row>
    <row r="592">
      <c r="O592" s="141"/>
    </row>
    <row r="593">
      <c r="O593" s="141"/>
    </row>
    <row r="594">
      <c r="O594" s="141"/>
    </row>
    <row r="595">
      <c r="O595" s="141"/>
    </row>
    <row r="596">
      <c r="O596" s="141"/>
    </row>
    <row r="597">
      <c r="O597" s="141"/>
    </row>
    <row r="598">
      <c r="O598" s="141"/>
    </row>
    <row r="599">
      <c r="O599" s="141"/>
    </row>
    <row r="600">
      <c r="O600" s="141"/>
    </row>
    <row r="601">
      <c r="O601" s="141"/>
    </row>
    <row r="602">
      <c r="O602" s="141"/>
    </row>
    <row r="603">
      <c r="O603" s="141"/>
    </row>
    <row r="604">
      <c r="O604" s="141"/>
    </row>
    <row r="605">
      <c r="O605" s="141"/>
    </row>
    <row r="606">
      <c r="O606" s="141"/>
    </row>
    <row r="607">
      <c r="O607" s="141"/>
    </row>
    <row r="608">
      <c r="O608" s="141"/>
    </row>
    <row r="609">
      <c r="O609" s="141"/>
    </row>
    <row r="610">
      <c r="O610" s="141"/>
    </row>
    <row r="611">
      <c r="O611" s="141"/>
    </row>
    <row r="612">
      <c r="O612" s="141"/>
    </row>
    <row r="613">
      <c r="O613" s="141"/>
    </row>
    <row r="614">
      <c r="O614" s="141"/>
    </row>
    <row r="615">
      <c r="O615" s="141"/>
    </row>
    <row r="616">
      <c r="O616" s="141"/>
    </row>
    <row r="617">
      <c r="O617" s="141"/>
    </row>
    <row r="618">
      <c r="O618" s="141"/>
    </row>
    <row r="619">
      <c r="O619" s="141"/>
    </row>
    <row r="620">
      <c r="O620" s="141"/>
    </row>
    <row r="621">
      <c r="O621" s="141"/>
    </row>
    <row r="622">
      <c r="O622" s="141"/>
    </row>
    <row r="623">
      <c r="O623" s="141"/>
    </row>
    <row r="624">
      <c r="O624" s="141"/>
    </row>
    <row r="625">
      <c r="O625" s="141"/>
    </row>
    <row r="626">
      <c r="O626" s="141"/>
    </row>
    <row r="627">
      <c r="O627" s="141"/>
    </row>
    <row r="628">
      <c r="O628" s="141"/>
    </row>
    <row r="629">
      <c r="O629" s="141"/>
    </row>
    <row r="630">
      <c r="O630" s="141"/>
    </row>
    <row r="631">
      <c r="O631" s="141"/>
    </row>
    <row r="632">
      <c r="O632" s="141"/>
    </row>
    <row r="633">
      <c r="O633" s="141"/>
    </row>
    <row r="634">
      <c r="O634" s="141"/>
    </row>
    <row r="635">
      <c r="O635" s="141"/>
    </row>
    <row r="636">
      <c r="O636" s="141"/>
    </row>
    <row r="637">
      <c r="O637" s="141"/>
    </row>
    <row r="638">
      <c r="O638" s="141"/>
    </row>
    <row r="639">
      <c r="O639" s="141"/>
    </row>
    <row r="640">
      <c r="O640" s="141"/>
    </row>
    <row r="641">
      <c r="O641" s="141"/>
    </row>
    <row r="642">
      <c r="O642" s="141"/>
    </row>
    <row r="643">
      <c r="O643" s="141"/>
    </row>
    <row r="644">
      <c r="O644" s="141"/>
    </row>
    <row r="645">
      <c r="O645" s="141"/>
    </row>
    <row r="646">
      <c r="O646" s="141"/>
    </row>
    <row r="647">
      <c r="O647" s="141"/>
    </row>
    <row r="648">
      <c r="O648" s="141"/>
    </row>
    <row r="649">
      <c r="O649" s="141"/>
    </row>
    <row r="650">
      <c r="O650" s="141"/>
    </row>
    <row r="651">
      <c r="O651" s="141"/>
    </row>
    <row r="652">
      <c r="O652" s="141"/>
    </row>
    <row r="653">
      <c r="O653" s="141"/>
    </row>
    <row r="654">
      <c r="O654" s="141"/>
    </row>
    <row r="655">
      <c r="O655" s="141"/>
    </row>
    <row r="656">
      <c r="O656" s="141"/>
    </row>
    <row r="657">
      <c r="O657" s="141"/>
    </row>
    <row r="658">
      <c r="O658" s="141"/>
    </row>
    <row r="659">
      <c r="O659" s="141"/>
    </row>
    <row r="660">
      <c r="O660" s="141"/>
    </row>
    <row r="661">
      <c r="O661" s="141"/>
    </row>
    <row r="662">
      <c r="O662" s="141"/>
    </row>
    <row r="663">
      <c r="O663" s="141"/>
    </row>
    <row r="664">
      <c r="O664" s="141"/>
    </row>
    <row r="665">
      <c r="O665" s="141"/>
    </row>
    <row r="666">
      <c r="O666" s="141"/>
    </row>
    <row r="667">
      <c r="O667" s="141"/>
    </row>
    <row r="668">
      <c r="O668" s="141"/>
    </row>
    <row r="669">
      <c r="O669" s="141"/>
    </row>
    <row r="670">
      <c r="O670" s="141"/>
    </row>
    <row r="671">
      <c r="O671" s="141"/>
    </row>
    <row r="672">
      <c r="O672" s="141"/>
    </row>
    <row r="673">
      <c r="O673" s="141"/>
    </row>
    <row r="674">
      <c r="O674" s="141"/>
    </row>
    <row r="675">
      <c r="O675" s="141"/>
    </row>
    <row r="676">
      <c r="O676" s="141"/>
    </row>
    <row r="677">
      <c r="O677" s="141"/>
    </row>
    <row r="678">
      <c r="O678" s="141"/>
    </row>
    <row r="679">
      <c r="O679" s="141"/>
    </row>
    <row r="680">
      <c r="O680" s="141"/>
    </row>
    <row r="681">
      <c r="O681" s="141"/>
    </row>
    <row r="682">
      <c r="O682" s="141"/>
    </row>
    <row r="683">
      <c r="O683" s="141"/>
    </row>
    <row r="684">
      <c r="O684" s="141"/>
    </row>
    <row r="685">
      <c r="O685" s="141"/>
    </row>
    <row r="686">
      <c r="O686" s="141"/>
    </row>
    <row r="687">
      <c r="O687" s="141"/>
    </row>
    <row r="688">
      <c r="O688" s="141"/>
    </row>
    <row r="689">
      <c r="O689" s="141"/>
    </row>
    <row r="690">
      <c r="O690" s="141"/>
    </row>
    <row r="691">
      <c r="O691" s="141"/>
    </row>
    <row r="692">
      <c r="O692" s="141"/>
    </row>
    <row r="693">
      <c r="O693" s="141"/>
    </row>
    <row r="694">
      <c r="O694" s="141"/>
    </row>
    <row r="695">
      <c r="O695" s="141"/>
    </row>
    <row r="696">
      <c r="O696" s="141"/>
    </row>
    <row r="697">
      <c r="O697" s="141"/>
    </row>
    <row r="698">
      <c r="O698" s="141"/>
    </row>
    <row r="699">
      <c r="O699" s="141"/>
    </row>
    <row r="700">
      <c r="O700" s="141"/>
    </row>
    <row r="701">
      <c r="O701" s="141"/>
    </row>
    <row r="702">
      <c r="O702" s="141"/>
    </row>
    <row r="703">
      <c r="O703" s="141"/>
    </row>
    <row r="704">
      <c r="O704" s="141"/>
    </row>
    <row r="705">
      <c r="O705" s="141"/>
    </row>
    <row r="706">
      <c r="O706" s="141"/>
    </row>
    <row r="707">
      <c r="O707" s="141"/>
    </row>
    <row r="708">
      <c r="O708" s="141"/>
    </row>
    <row r="709">
      <c r="O709" s="141"/>
    </row>
    <row r="710">
      <c r="O710" s="141"/>
    </row>
    <row r="711">
      <c r="O711" s="141"/>
    </row>
    <row r="712">
      <c r="O712" s="141"/>
    </row>
    <row r="713">
      <c r="O713" s="141"/>
    </row>
    <row r="714">
      <c r="O714" s="141"/>
    </row>
    <row r="715">
      <c r="O715" s="141"/>
    </row>
    <row r="716">
      <c r="O716" s="141"/>
    </row>
    <row r="717">
      <c r="O717" s="141"/>
    </row>
    <row r="718">
      <c r="O718" s="141"/>
    </row>
    <row r="719">
      <c r="O719" s="141"/>
    </row>
    <row r="720">
      <c r="O720" s="141"/>
    </row>
    <row r="721">
      <c r="O721" s="141"/>
    </row>
    <row r="722">
      <c r="O722" s="141"/>
    </row>
    <row r="723">
      <c r="O723" s="141"/>
    </row>
    <row r="724">
      <c r="O724" s="141"/>
    </row>
    <row r="725">
      <c r="O725" s="141"/>
    </row>
    <row r="726">
      <c r="O726" s="141"/>
    </row>
    <row r="727">
      <c r="O727" s="141"/>
    </row>
    <row r="728">
      <c r="O728" s="141"/>
    </row>
    <row r="729">
      <c r="O729" s="141"/>
    </row>
    <row r="730">
      <c r="O730" s="141"/>
    </row>
    <row r="731">
      <c r="O731" s="141"/>
    </row>
    <row r="732">
      <c r="O732" s="141"/>
    </row>
    <row r="733">
      <c r="O733" s="141"/>
    </row>
    <row r="734">
      <c r="O734" s="141"/>
    </row>
    <row r="735">
      <c r="O735" s="141"/>
    </row>
    <row r="736">
      <c r="O736" s="141"/>
    </row>
    <row r="737">
      <c r="O737" s="141"/>
    </row>
    <row r="738">
      <c r="O738" s="141"/>
    </row>
    <row r="739">
      <c r="O739" s="141"/>
    </row>
    <row r="740">
      <c r="O740" s="141"/>
    </row>
    <row r="741">
      <c r="O741" s="141"/>
    </row>
    <row r="742">
      <c r="O742" s="141"/>
    </row>
    <row r="743">
      <c r="O743" s="141"/>
    </row>
    <row r="744">
      <c r="O744" s="141"/>
    </row>
    <row r="745">
      <c r="O745" s="141"/>
    </row>
    <row r="746">
      <c r="O746" s="141"/>
    </row>
    <row r="747">
      <c r="O747" s="141"/>
    </row>
    <row r="748">
      <c r="O748" s="141"/>
    </row>
    <row r="749">
      <c r="O749" s="141"/>
    </row>
    <row r="750">
      <c r="O750" s="141"/>
    </row>
    <row r="751">
      <c r="O751" s="141"/>
    </row>
    <row r="752">
      <c r="O752" s="141"/>
    </row>
    <row r="753">
      <c r="O753" s="141"/>
    </row>
    <row r="754">
      <c r="O754" s="141"/>
    </row>
    <row r="755">
      <c r="O755" s="141"/>
    </row>
    <row r="756">
      <c r="O756" s="141"/>
    </row>
    <row r="757">
      <c r="O757" s="141"/>
    </row>
    <row r="758">
      <c r="O758" s="141"/>
    </row>
    <row r="759">
      <c r="O759" s="141"/>
    </row>
    <row r="760">
      <c r="O760" s="141"/>
    </row>
    <row r="761">
      <c r="O761" s="141"/>
    </row>
    <row r="762">
      <c r="O762" s="141"/>
    </row>
    <row r="763">
      <c r="O763" s="141"/>
    </row>
    <row r="764">
      <c r="O764" s="141"/>
    </row>
    <row r="765">
      <c r="O765" s="141"/>
    </row>
    <row r="766">
      <c r="O766" s="141"/>
    </row>
    <row r="767">
      <c r="O767" s="141"/>
    </row>
    <row r="768">
      <c r="O768" s="141"/>
    </row>
    <row r="769">
      <c r="O769" s="141"/>
    </row>
    <row r="770">
      <c r="O770" s="141"/>
    </row>
    <row r="771">
      <c r="O771" s="141"/>
    </row>
    <row r="772">
      <c r="O772" s="141"/>
    </row>
    <row r="773">
      <c r="O773" s="141"/>
    </row>
    <row r="774">
      <c r="O774" s="141"/>
    </row>
    <row r="775">
      <c r="O775" s="141"/>
    </row>
    <row r="776">
      <c r="O776" s="141"/>
    </row>
    <row r="777">
      <c r="O777" s="141"/>
    </row>
    <row r="778">
      <c r="O778" s="141"/>
    </row>
    <row r="779">
      <c r="O779" s="141"/>
    </row>
    <row r="780">
      <c r="O780" s="141"/>
    </row>
    <row r="781">
      <c r="O781" s="141"/>
    </row>
    <row r="782">
      <c r="O782" s="141"/>
    </row>
    <row r="783">
      <c r="O783" s="141"/>
    </row>
    <row r="784">
      <c r="O784" s="141"/>
    </row>
    <row r="785">
      <c r="O785" s="141"/>
    </row>
    <row r="786">
      <c r="O786" s="141"/>
    </row>
    <row r="787">
      <c r="O787" s="141"/>
    </row>
    <row r="788">
      <c r="O788" s="141"/>
    </row>
    <row r="789">
      <c r="O789" s="141"/>
    </row>
    <row r="790">
      <c r="O790" s="141"/>
    </row>
    <row r="791">
      <c r="O791" s="141"/>
    </row>
    <row r="792">
      <c r="O792" s="141"/>
    </row>
    <row r="793">
      <c r="O793" s="141"/>
    </row>
    <row r="794">
      <c r="O794" s="141"/>
    </row>
    <row r="795">
      <c r="O795" s="141"/>
    </row>
    <row r="796">
      <c r="O796" s="141"/>
    </row>
    <row r="797">
      <c r="O797" s="141"/>
    </row>
    <row r="798">
      <c r="O798" s="141"/>
    </row>
    <row r="799">
      <c r="O799" s="141"/>
    </row>
    <row r="800">
      <c r="O800" s="141"/>
    </row>
    <row r="801">
      <c r="O801" s="141"/>
    </row>
    <row r="802">
      <c r="O802" s="141"/>
    </row>
    <row r="803">
      <c r="O803" s="141"/>
    </row>
    <row r="804">
      <c r="O804" s="141"/>
    </row>
    <row r="805">
      <c r="O805" s="141"/>
    </row>
    <row r="806">
      <c r="O806" s="141"/>
    </row>
    <row r="807">
      <c r="O807" s="141"/>
    </row>
    <row r="808">
      <c r="O808" s="141"/>
    </row>
    <row r="809">
      <c r="O809" s="141"/>
    </row>
    <row r="810">
      <c r="O810" s="141"/>
    </row>
    <row r="811">
      <c r="O811" s="141"/>
    </row>
    <row r="812">
      <c r="O812" s="141"/>
    </row>
    <row r="813">
      <c r="O813" s="141"/>
    </row>
    <row r="814">
      <c r="O814" s="141"/>
    </row>
    <row r="815">
      <c r="O815" s="141"/>
    </row>
    <row r="816">
      <c r="O816" s="141"/>
    </row>
    <row r="817">
      <c r="O817" s="141"/>
    </row>
    <row r="818">
      <c r="O818" s="141"/>
    </row>
    <row r="819">
      <c r="O819" s="141"/>
    </row>
    <row r="820">
      <c r="O820" s="141"/>
    </row>
    <row r="821">
      <c r="O821" s="141"/>
    </row>
    <row r="822">
      <c r="O822" s="141"/>
    </row>
    <row r="823">
      <c r="O823" s="141"/>
    </row>
    <row r="824">
      <c r="O824" s="141"/>
    </row>
    <row r="825">
      <c r="O825" s="141"/>
    </row>
    <row r="826">
      <c r="O826" s="141"/>
    </row>
    <row r="827">
      <c r="O827" s="141"/>
    </row>
    <row r="828">
      <c r="O828" s="141"/>
    </row>
    <row r="829">
      <c r="O829" s="141"/>
    </row>
    <row r="830">
      <c r="O830" s="141"/>
    </row>
    <row r="831">
      <c r="O831" s="141"/>
    </row>
    <row r="832">
      <c r="O832" s="141"/>
    </row>
    <row r="833">
      <c r="O833" s="141"/>
    </row>
    <row r="834">
      <c r="O834" s="141"/>
    </row>
    <row r="835">
      <c r="O835" s="141"/>
    </row>
    <row r="836">
      <c r="O836" s="141"/>
    </row>
    <row r="837">
      <c r="O837" s="141"/>
    </row>
    <row r="838">
      <c r="O838" s="141"/>
    </row>
    <row r="839">
      <c r="O839" s="141"/>
    </row>
    <row r="840">
      <c r="O840" s="141"/>
    </row>
    <row r="841">
      <c r="O841" s="141"/>
    </row>
    <row r="842">
      <c r="O842" s="141"/>
    </row>
    <row r="843">
      <c r="O843" s="141"/>
    </row>
    <row r="844">
      <c r="O844" s="141"/>
    </row>
    <row r="845">
      <c r="O845" s="141"/>
    </row>
    <row r="846">
      <c r="O846" s="141"/>
    </row>
    <row r="847">
      <c r="O847" s="141"/>
    </row>
    <row r="848">
      <c r="O848" s="141"/>
    </row>
    <row r="849">
      <c r="O849" s="141"/>
    </row>
    <row r="850">
      <c r="O850" s="141"/>
    </row>
    <row r="851">
      <c r="O851" s="141"/>
    </row>
    <row r="852">
      <c r="O852" s="141"/>
    </row>
    <row r="853">
      <c r="O853" s="141"/>
    </row>
    <row r="854">
      <c r="O854" s="141"/>
    </row>
    <row r="855">
      <c r="O855" s="141"/>
    </row>
    <row r="856">
      <c r="O856" s="141"/>
    </row>
    <row r="857">
      <c r="O857" s="141"/>
    </row>
    <row r="858">
      <c r="O858" s="141"/>
    </row>
    <row r="859">
      <c r="O859" s="141"/>
    </row>
    <row r="860">
      <c r="O860" s="141"/>
    </row>
    <row r="861">
      <c r="O861" s="141"/>
    </row>
    <row r="862">
      <c r="O862" s="141"/>
    </row>
    <row r="863">
      <c r="O863" s="141"/>
    </row>
    <row r="864">
      <c r="O864" s="141"/>
    </row>
    <row r="865">
      <c r="O865" s="141"/>
    </row>
    <row r="866">
      <c r="O866" s="141"/>
    </row>
    <row r="867">
      <c r="O867" s="141"/>
    </row>
    <row r="868">
      <c r="O868" s="141"/>
    </row>
    <row r="869">
      <c r="O869" s="141"/>
    </row>
    <row r="870">
      <c r="O870" s="141"/>
    </row>
    <row r="871">
      <c r="O871" s="141"/>
    </row>
    <row r="872">
      <c r="O872" s="141"/>
    </row>
    <row r="873">
      <c r="O873" s="141"/>
    </row>
    <row r="874">
      <c r="O874" s="141"/>
    </row>
    <row r="875">
      <c r="O875" s="141"/>
    </row>
    <row r="876">
      <c r="O876" s="141"/>
    </row>
    <row r="877">
      <c r="O877" s="141"/>
    </row>
    <row r="878">
      <c r="O878" s="141"/>
    </row>
    <row r="879">
      <c r="O879" s="141"/>
    </row>
    <row r="880">
      <c r="O880" s="141"/>
    </row>
    <row r="881">
      <c r="O881" s="141"/>
    </row>
    <row r="882">
      <c r="O882" s="141"/>
    </row>
    <row r="883">
      <c r="O883" s="141"/>
    </row>
    <row r="884">
      <c r="O884" s="141"/>
    </row>
    <row r="885">
      <c r="O885" s="141"/>
    </row>
    <row r="886">
      <c r="O886" s="141"/>
    </row>
    <row r="887">
      <c r="O887" s="141"/>
    </row>
    <row r="888">
      <c r="O888" s="141"/>
    </row>
    <row r="889">
      <c r="O889" s="141"/>
    </row>
    <row r="890">
      <c r="O890" s="141"/>
    </row>
    <row r="891">
      <c r="O891" s="141"/>
    </row>
    <row r="892">
      <c r="O892" s="141"/>
    </row>
    <row r="893">
      <c r="O893" s="141"/>
    </row>
    <row r="894">
      <c r="O894" s="141"/>
    </row>
    <row r="895">
      <c r="O895" s="141"/>
    </row>
    <row r="896">
      <c r="O896" s="141"/>
    </row>
    <row r="897">
      <c r="O897" s="141"/>
    </row>
    <row r="898">
      <c r="O898" s="141"/>
    </row>
    <row r="899">
      <c r="O899" s="141"/>
    </row>
    <row r="900">
      <c r="O900" s="141"/>
    </row>
    <row r="901">
      <c r="O901" s="141"/>
    </row>
    <row r="902">
      <c r="O902" s="141"/>
    </row>
    <row r="903">
      <c r="O903" s="141"/>
    </row>
    <row r="904">
      <c r="O904" s="141"/>
    </row>
    <row r="905">
      <c r="O905" s="141"/>
    </row>
    <row r="906">
      <c r="O906" s="141"/>
    </row>
    <row r="907">
      <c r="O907" s="141"/>
    </row>
    <row r="908">
      <c r="O908" s="141"/>
    </row>
    <row r="909">
      <c r="O909" s="141"/>
    </row>
    <row r="910">
      <c r="O910" s="141"/>
    </row>
    <row r="911">
      <c r="O911" s="141"/>
    </row>
    <row r="912">
      <c r="O912" s="141"/>
    </row>
    <row r="913">
      <c r="O913" s="141"/>
    </row>
    <row r="914">
      <c r="O914" s="141"/>
    </row>
    <row r="915">
      <c r="O915" s="141"/>
    </row>
    <row r="916">
      <c r="O916" s="141"/>
    </row>
    <row r="917">
      <c r="O917" s="141"/>
    </row>
    <row r="918">
      <c r="O918" s="141"/>
    </row>
    <row r="919">
      <c r="O919" s="141"/>
    </row>
    <row r="920">
      <c r="O920" s="141"/>
    </row>
    <row r="921">
      <c r="O921" s="141"/>
    </row>
    <row r="922">
      <c r="O922" s="141"/>
    </row>
    <row r="923">
      <c r="O923" s="141"/>
    </row>
    <row r="924">
      <c r="O924" s="141"/>
    </row>
    <row r="925">
      <c r="O925" s="141"/>
    </row>
    <row r="926">
      <c r="O926" s="141"/>
    </row>
    <row r="927">
      <c r="O927" s="141"/>
    </row>
    <row r="928">
      <c r="O928" s="141"/>
    </row>
    <row r="929">
      <c r="O929" s="141"/>
    </row>
    <row r="930">
      <c r="O930" s="141"/>
    </row>
    <row r="931">
      <c r="O931" s="141"/>
    </row>
    <row r="932">
      <c r="O932" s="141"/>
    </row>
    <row r="933">
      <c r="O933" s="141"/>
    </row>
    <row r="934">
      <c r="O934" s="141"/>
    </row>
    <row r="935">
      <c r="O935" s="141"/>
    </row>
    <row r="936">
      <c r="O936" s="141"/>
    </row>
    <row r="937">
      <c r="O937" s="141"/>
    </row>
    <row r="938">
      <c r="O938" s="141"/>
    </row>
    <row r="939">
      <c r="O939" s="141"/>
    </row>
    <row r="940">
      <c r="O940" s="141"/>
    </row>
    <row r="941">
      <c r="O941" s="141"/>
    </row>
    <row r="942">
      <c r="O942" s="141"/>
    </row>
    <row r="943">
      <c r="O943" s="141"/>
    </row>
    <row r="944">
      <c r="O944" s="141"/>
    </row>
    <row r="945">
      <c r="O945" s="141"/>
    </row>
    <row r="946">
      <c r="O946" s="141"/>
    </row>
    <row r="947">
      <c r="O947" s="141"/>
    </row>
    <row r="948">
      <c r="O948" s="141"/>
    </row>
    <row r="949">
      <c r="O949" s="141"/>
    </row>
    <row r="950">
      <c r="O950" s="141"/>
    </row>
    <row r="951">
      <c r="O951" s="141"/>
    </row>
    <row r="952">
      <c r="O952" s="141"/>
    </row>
    <row r="953">
      <c r="O953" s="141"/>
    </row>
    <row r="954">
      <c r="O954" s="141"/>
    </row>
    <row r="955">
      <c r="O955" s="141"/>
    </row>
    <row r="956">
      <c r="O956" s="141"/>
    </row>
    <row r="957">
      <c r="O957" s="141"/>
    </row>
    <row r="958">
      <c r="O958" s="141"/>
    </row>
    <row r="959">
      <c r="O959" s="141"/>
    </row>
    <row r="960">
      <c r="O960" s="141"/>
    </row>
    <row r="961">
      <c r="O961" s="141"/>
    </row>
    <row r="962">
      <c r="O962" s="141"/>
    </row>
    <row r="963">
      <c r="O963" s="141"/>
    </row>
    <row r="964">
      <c r="O964" s="141"/>
    </row>
    <row r="965">
      <c r="O965" s="141"/>
    </row>
    <row r="966">
      <c r="O966" s="141"/>
    </row>
    <row r="967">
      <c r="O967" s="141"/>
    </row>
    <row r="968">
      <c r="O968" s="141"/>
    </row>
    <row r="969">
      <c r="O969" s="141"/>
    </row>
    <row r="970">
      <c r="O970" s="141"/>
    </row>
    <row r="971">
      <c r="O971" s="141"/>
    </row>
    <row r="972">
      <c r="O972" s="141"/>
    </row>
    <row r="973">
      <c r="O973" s="141"/>
    </row>
    <row r="974">
      <c r="O974" s="141"/>
    </row>
    <row r="975">
      <c r="O975" s="141"/>
    </row>
    <row r="976">
      <c r="O976" s="141"/>
    </row>
    <row r="977">
      <c r="O977" s="141"/>
    </row>
    <row r="978">
      <c r="O978" s="141"/>
    </row>
    <row r="979">
      <c r="O979" s="141"/>
    </row>
    <row r="980">
      <c r="O980" s="141"/>
    </row>
    <row r="981">
      <c r="O981" s="141"/>
    </row>
    <row r="982">
      <c r="O982" s="141"/>
    </row>
    <row r="983">
      <c r="O983" s="141"/>
    </row>
    <row r="984">
      <c r="O984" s="141"/>
    </row>
    <row r="985">
      <c r="O985" s="141"/>
    </row>
    <row r="986">
      <c r="O986" s="141"/>
    </row>
    <row r="987">
      <c r="O987" s="141"/>
    </row>
    <row r="988">
      <c r="O988" s="141"/>
    </row>
    <row r="989">
      <c r="O989" s="141"/>
    </row>
    <row r="990">
      <c r="O990" s="141"/>
    </row>
    <row r="991">
      <c r="O991" s="141"/>
    </row>
    <row r="992">
      <c r="O992" s="141"/>
    </row>
    <row r="993">
      <c r="O993" s="141"/>
    </row>
    <row r="994">
      <c r="O994" s="141"/>
    </row>
    <row r="995">
      <c r="O995" s="141"/>
    </row>
    <row r="996">
      <c r="O996" s="141"/>
    </row>
    <row r="997">
      <c r="O997" s="141"/>
    </row>
    <row r="998">
      <c r="O998" s="141"/>
    </row>
    <row r="999">
      <c r="O999" s="141"/>
    </row>
    <row r="1000">
      <c r="O1000" s="141"/>
    </row>
    <row r="1001">
      <c r="O1001" s="141"/>
    </row>
    <row r="1002">
      <c r="O1002" s="141"/>
    </row>
    <row r="1003">
      <c r="O1003" s="141"/>
    </row>
    <row r="1004">
      <c r="O1004" s="141"/>
    </row>
    <row r="1005">
      <c r="O1005" s="141"/>
    </row>
    <row r="1006">
      <c r="O1006" s="141"/>
    </row>
    <row r="1007">
      <c r="O1007" s="141"/>
    </row>
    <row r="1008">
      <c r="O1008" s="141"/>
    </row>
  </sheetData>
  <mergeCells count="8">
    <mergeCell ref="A4:A5"/>
    <mergeCell ref="A6:A48"/>
    <mergeCell ref="H65:H67"/>
    <mergeCell ref="H68:H69"/>
    <mergeCell ref="A52:A59"/>
    <mergeCell ref="A63:A68"/>
    <mergeCell ref="A60:A62"/>
    <mergeCell ref="A69:A70"/>
  </mergeCells>
  <drawing r:id="rId2"/>
  <legacyDrawing r:id="rId3"/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7.0"/>
    <col customWidth="1" min="4" max="4" width="18.29"/>
    <col customWidth="1" min="5" max="5" width="19.71"/>
    <col customWidth="1" min="6" max="6" width="20.57"/>
    <col customWidth="1" min="7" max="7" width="56.0"/>
  </cols>
  <sheetData>
    <row r="1">
      <c r="B1" s="4"/>
      <c r="C1" s="6"/>
    </row>
    <row r="2">
      <c r="B2" s="13" t="s">
        <v>5</v>
      </c>
      <c r="C2" s="21" t="s">
        <v>9</v>
      </c>
      <c r="D2" s="21" t="s">
        <v>13</v>
      </c>
      <c r="E2" s="21" t="s">
        <v>14</v>
      </c>
      <c r="F2" s="21" t="s">
        <v>15</v>
      </c>
      <c r="G2" s="21" t="s">
        <v>16</v>
      </c>
    </row>
    <row r="3">
      <c r="B3" s="23" t="s">
        <v>17</v>
      </c>
      <c r="C3" s="27">
        <v>43174.0</v>
      </c>
      <c r="D3" s="29" t="s">
        <v>20</v>
      </c>
      <c r="E3" s="29" t="s">
        <v>22</v>
      </c>
      <c r="F3" s="31">
        <v>0.11</v>
      </c>
      <c r="G3" s="29" t="s">
        <v>23</v>
      </c>
    </row>
    <row r="4">
      <c r="B4" s="23" t="s">
        <v>24</v>
      </c>
      <c r="C4" s="33">
        <v>43175.0</v>
      </c>
      <c r="D4" s="29" t="s">
        <v>26</v>
      </c>
      <c r="E4" s="29" t="s">
        <v>20</v>
      </c>
      <c r="F4" s="31">
        <v>0.11</v>
      </c>
      <c r="G4" s="29" t="s">
        <v>27</v>
      </c>
    </row>
    <row r="5">
      <c r="B5" s="23" t="s">
        <v>28</v>
      </c>
      <c r="C5" s="36">
        <v>43178.0</v>
      </c>
      <c r="D5" s="29" t="s">
        <v>20</v>
      </c>
      <c r="E5" s="29" t="s">
        <v>20</v>
      </c>
      <c r="F5" s="38">
        <v>0.07</v>
      </c>
      <c r="G5" s="29" t="s">
        <v>30</v>
      </c>
    </row>
    <row r="6">
      <c r="B6" s="23" t="s">
        <v>28</v>
      </c>
      <c r="C6" s="36">
        <v>43179.0</v>
      </c>
      <c r="D6" s="29" t="s">
        <v>31</v>
      </c>
      <c r="E6" s="29" t="s">
        <v>31</v>
      </c>
      <c r="F6" s="31">
        <v>0.85</v>
      </c>
      <c r="G6" s="29" t="s">
        <v>32</v>
      </c>
    </row>
    <row r="7">
      <c r="B7" s="23" t="s">
        <v>33</v>
      </c>
      <c r="C7" s="27">
        <v>43180.0</v>
      </c>
      <c r="D7" s="29" t="s">
        <v>20</v>
      </c>
      <c r="E7" s="29" t="s">
        <v>34</v>
      </c>
      <c r="F7" s="31">
        <v>0.08</v>
      </c>
      <c r="G7" s="29" t="s">
        <v>35</v>
      </c>
    </row>
    <row r="8">
      <c r="B8" s="23" t="s">
        <v>33</v>
      </c>
      <c r="C8" s="27">
        <v>43180.0</v>
      </c>
      <c r="D8" s="29" t="s">
        <v>34</v>
      </c>
      <c r="E8" s="29" t="s">
        <v>34</v>
      </c>
      <c r="F8" s="31">
        <v>0.13</v>
      </c>
      <c r="G8" s="29" t="s">
        <v>35</v>
      </c>
    </row>
    <row r="9">
      <c r="B9" s="23" t="s">
        <v>36</v>
      </c>
      <c r="C9" s="33">
        <v>43181.0</v>
      </c>
      <c r="D9" s="29" t="s">
        <v>37</v>
      </c>
      <c r="E9" s="29" t="s">
        <v>38</v>
      </c>
      <c r="F9" s="31">
        <v>0.07</v>
      </c>
      <c r="G9" s="29" t="s">
        <v>39</v>
      </c>
    </row>
    <row r="10">
      <c r="B10" s="23" t="s">
        <v>36</v>
      </c>
      <c r="C10" s="33">
        <v>43182.0</v>
      </c>
      <c r="D10" s="29" t="s">
        <v>37</v>
      </c>
      <c r="E10" s="29" t="s">
        <v>26</v>
      </c>
      <c r="F10" s="31">
        <v>0.14</v>
      </c>
      <c r="G10" s="29" t="s">
        <v>40</v>
      </c>
    </row>
    <row r="11">
      <c r="B11" s="23" t="s">
        <v>41</v>
      </c>
      <c r="C11" s="27">
        <v>43192.0</v>
      </c>
      <c r="D11" s="29" t="s">
        <v>42</v>
      </c>
      <c r="E11" s="29" t="s">
        <v>43</v>
      </c>
      <c r="F11" s="31">
        <v>0.75</v>
      </c>
      <c r="G11" s="29" t="s">
        <v>44</v>
      </c>
    </row>
    <row r="12">
      <c r="B12" s="23" t="s">
        <v>45</v>
      </c>
      <c r="C12" s="27">
        <v>43192.0</v>
      </c>
      <c r="D12" s="29" t="s">
        <v>42</v>
      </c>
      <c r="E12" s="29" t="s">
        <v>43</v>
      </c>
      <c r="F12" s="31">
        <v>0.56</v>
      </c>
      <c r="G12" s="29" t="s">
        <v>46</v>
      </c>
    </row>
    <row r="13">
      <c r="B13" s="23" t="s">
        <v>47</v>
      </c>
      <c r="C13" s="33">
        <v>43193.0</v>
      </c>
      <c r="D13" s="29" t="s">
        <v>26</v>
      </c>
      <c r="E13" s="29" t="s">
        <v>20</v>
      </c>
      <c r="F13" s="31">
        <v>0.28</v>
      </c>
      <c r="G13" s="29" t="s">
        <v>48</v>
      </c>
    </row>
    <row r="14">
      <c r="B14" s="40"/>
      <c r="C14" s="31"/>
      <c r="D14" s="29"/>
      <c r="E14" s="29"/>
      <c r="F14" s="29"/>
      <c r="G14" s="29"/>
    </row>
    <row r="15">
      <c r="B15" s="23"/>
      <c r="C15" s="31"/>
      <c r="D15" s="29"/>
      <c r="E15" s="29"/>
      <c r="F15" s="29"/>
      <c r="G15" s="29"/>
    </row>
    <row r="16">
      <c r="B16" s="23"/>
      <c r="C16" s="31"/>
      <c r="D16" s="29"/>
      <c r="E16" s="29"/>
      <c r="F16" s="29"/>
      <c r="G16" s="29"/>
    </row>
    <row r="17">
      <c r="B17" s="23"/>
      <c r="C17" s="31"/>
      <c r="D17" s="29"/>
      <c r="E17" s="29"/>
      <c r="F17" s="29"/>
      <c r="G17" s="29"/>
    </row>
    <row r="18">
      <c r="B18" s="23"/>
      <c r="C18" s="31"/>
      <c r="D18" s="29"/>
      <c r="E18" s="29"/>
      <c r="F18" s="29"/>
      <c r="G18" s="29"/>
    </row>
    <row r="19">
      <c r="B19" s="4"/>
      <c r="C19" s="6"/>
      <c r="F19">
        <f>SUM(F3:F13)</f>
        <v>3.15</v>
      </c>
    </row>
    <row r="20">
      <c r="B20" s="4"/>
      <c r="C20" s="6"/>
    </row>
    <row r="21">
      <c r="B21" s="4"/>
      <c r="C21" s="6"/>
    </row>
    <row r="22">
      <c r="B22" s="4"/>
      <c r="C22" s="6"/>
    </row>
    <row r="23">
      <c r="B23" s="4"/>
      <c r="C23" s="6"/>
    </row>
    <row r="24">
      <c r="B24" s="4"/>
      <c r="C24" s="6"/>
    </row>
    <row r="25">
      <c r="B25" s="4"/>
      <c r="C25" s="6"/>
    </row>
    <row r="26">
      <c r="B26" s="4"/>
      <c r="C26" s="6"/>
    </row>
    <row r="27">
      <c r="B27" s="4"/>
      <c r="C27" s="6"/>
    </row>
    <row r="28">
      <c r="B28" s="4"/>
      <c r="C28" s="6"/>
    </row>
    <row r="29">
      <c r="B29" s="4"/>
      <c r="C29" s="6"/>
    </row>
    <row r="30">
      <c r="B30" s="4"/>
      <c r="C30" s="6"/>
    </row>
    <row r="31">
      <c r="B31" s="4"/>
      <c r="C31" s="6"/>
    </row>
    <row r="32">
      <c r="B32" s="4"/>
      <c r="C32" s="6"/>
    </row>
    <row r="33">
      <c r="B33" s="4"/>
      <c r="C33" s="6"/>
    </row>
    <row r="34">
      <c r="B34" s="4"/>
      <c r="C34" s="6"/>
    </row>
    <row r="35">
      <c r="B35" s="4"/>
      <c r="C35" s="6"/>
    </row>
    <row r="36">
      <c r="B36" s="4"/>
      <c r="C36" s="6"/>
    </row>
    <row r="37">
      <c r="B37" s="4"/>
      <c r="C37" s="6"/>
    </row>
    <row r="38">
      <c r="B38" s="4"/>
      <c r="C38" s="6"/>
    </row>
    <row r="39">
      <c r="B39" s="4"/>
      <c r="C39" s="6"/>
    </row>
    <row r="40">
      <c r="B40" s="4"/>
      <c r="C40" s="6"/>
    </row>
    <row r="41">
      <c r="B41" s="4"/>
      <c r="C41" s="6"/>
    </row>
    <row r="42">
      <c r="B42" s="4"/>
      <c r="C42" s="6"/>
    </row>
    <row r="43">
      <c r="B43" s="4"/>
      <c r="C43" s="6"/>
    </row>
    <row r="44">
      <c r="B44" s="4"/>
      <c r="C44" s="6"/>
    </row>
    <row r="45">
      <c r="B45" s="4"/>
      <c r="C45" s="6"/>
    </row>
    <row r="46">
      <c r="B46" s="4"/>
      <c r="C46" s="6"/>
    </row>
    <row r="47">
      <c r="B47" s="4"/>
      <c r="C47" s="6"/>
    </row>
    <row r="48">
      <c r="B48" s="4"/>
      <c r="C48" s="6"/>
    </row>
    <row r="49">
      <c r="B49" s="4"/>
      <c r="C49" s="6"/>
    </row>
    <row r="50">
      <c r="B50" s="4"/>
      <c r="C50" s="6"/>
    </row>
    <row r="51">
      <c r="B51" s="4"/>
      <c r="C51" s="6"/>
    </row>
    <row r="52">
      <c r="B52" s="4"/>
      <c r="C52" s="6"/>
    </row>
    <row r="53">
      <c r="B53" s="4"/>
      <c r="C53" s="6"/>
    </row>
    <row r="54">
      <c r="B54" s="4"/>
      <c r="C54" s="6"/>
    </row>
    <row r="55">
      <c r="B55" s="4"/>
      <c r="C55" s="6"/>
    </row>
    <row r="56">
      <c r="B56" s="4"/>
      <c r="C56" s="6"/>
    </row>
    <row r="57">
      <c r="B57" s="4"/>
      <c r="C57" s="6"/>
    </row>
    <row r="58">
      <c r="B58" s="4"/>
      <c r="C58" s="6"/>
    </row>
    <row r="59">
      <c r="B59" s="4"/>
      <c r="C59" s="6"/>
    </row>
    <row r="60">
      <c r="B60" s="4"/>
      <c r="C60" s="6"/>
    </row>
    <row r="61">
      <c r="B61" s="4"/>
      <c r="C61" s="6"/>
    </row>
    <row r="62">
      <c r="B62" s="4"/>
      <c r="C62" s="6"/>
    </row>
    <row r="63">
      <c r="B63" s="4"/>
      <c r="C63" s="6"/>
    </row>
    <row r="64">
      <c r="B64" s="4"/>
      <c r="C64" s="6"/>
    </row>
    <row r="65">
      <c r="B65" s="4"/>
      <c r="C65" s="6"/>
    </row>
    <row r="66">
      <c r="B66" s="4"/>
      <c r="C66" s="6"/>
    </row>
    <row r="67">
      <c r="B67" s="4"/>
      <c r="C67" s="6"/>
    </row>
    <row r="68">
      <c r="B68" s="4"/>
      <c r="C68" s="6"/>
    </row>
    <row r="69">
      <c r="B69" s="4"/>
      <c r="C69" s="6"/>
    </row>
    <row r="70">
      <c r="B70" s="4"/>
      <c r="C70" s="6"/>
    </row>
    <row r="71">
      <c r="B71" s="4"/>
      <c r="C71" s="6"/>
    </row>
    <row r="72">
      <c r="B72" s="4"/>
      <c r="C72" s="6"/>
    </row>
    <row r="73">
      <c r="B73" s="4"/>
      <c r="C73" s="6"/>
    </row>
    <row r="74">
      <c r="B74" s="4"/>
      <c r="C74" s="6"/>
    </row>
    <row r="75">
      <c r="B75" s="4"/>
      <c r="C75" s="6"/>
    </row>
    <row r="76">
      <c r="B76" s="4"/>
      <c r="C76" s="6"/>
    </row>
    <row r="77">
      <c r="B77" s="4"/>
      <c r="C77" s="6"/>
    </row>
    <row r="78">
      <c r="B78" s="4"/>
      <c r="C78" s="6"/>
    </row>
    <row r="79">
      <c r="B79" s="4"/>
      <c r="C79" s="6"/>
    </row>
    <row r="80">
      <c r="B80" s="4"/>
      <c r="C80" s="6"/>
    </row>
    <row r="81">
      <c r="B81" s="4"/>
      <c r="C81" s="6"/>
    </row>
    <row r="82">
      <c r="B82" s="4"/>
      <c r="C82" s="6"/>
    </row>
    <row r="83">
      <c r="B83" s="4"/>
      <c r="C83" s="6"/>
    </row>
    <row r="84">
      <c r="B84" s="4"/>
      <c r="C84" s="6"/>
    </row>
    <row r="85">
      <c r="B85" s="4"/>
      <c r="C85" s="6"/>
    </row>
    <row r="86">
      <c r="B86" s="4"/>
      <c r="C86" s="6"/>
    </row>
    <row r="87">
      <c r="B87" s="4"/>
      <c r="C87" s="6"/>
    </row>
    <row r="88">
      <c r="B88" s="4"/>
      <c r="C88" s="6"/>
    </row>
    <row r="89">
      <c r="B89" s="4"/>
      <c r="C89" s="6"/>
    </row>
    <row r="90">
      <c r="B90" s="4"/>
      <c r="C90" s="6"/>
    </row>
    <row r="91">
      <c r="B91" s="4"/>
      <c r="C91" s="6"/>
    </row>
    <row r="92">
      <c r="B92" s="4"/>
      <c r="C92" s="6"/>
    </row>
    <row r="93">
      <c r="B93" s="4"/>
      <c r="C93" s="6"/>
    </row>
    <row r="94">
      <c r="B94" s="4"/>
      <c r="C94" s="6"/>
    </row>
    <row r="95">
      <c r="B95" s="4"/>
      <c r="C95" s="6"/>
    </row>
    <row r="96">
      <c r="B96" s="4"/>
      <c r="C96" s="6"/>
    </row>
    <row r="97">
      <c r="B97" s="4"/>
      <c r="C97" s="6"/>
    </row>
    <row r="98">
      <c r="B98" s="4"/>
      <c r="C98" s="6"/>
    </row>
    <row r="99">
      <c r="B99" s="4"/>
      <c r="C99" s="6"/>
    </row>
    <row r="100">
      <c r="B100" s="4"/>
      <c r="C100" s="6"/>
    </row>
    <row r="101">
      <c r="B101" s="4"/>
      <c r="C101" s="6"/>
    </row>
    <row r="102">
      <c r="B102" s="4"/>
      <c r="C102" s="6"/>
    </row>
    <row r="103">
      <c r="B103" s="4"/>
      <c r="C103" s="6"/>
    </row>
    <row r="104">
      <c r="B104" s="4"/>
      <c r="C104" s="6"/>
    </row>
    <row r="105">
      <c r="B105" s="4"/>
      <c r="C105" s="6"/>
    </row>
    <row r="106">
      <c r="B106" s="4"/>
      <c r="C106" s="6"/>
    </row>
    <row r="107">
      <c r="B107" s="4"/>
      <c r="C107" s="6"/>
    </row>
    <row r="108">
      <c r="B108" s="4"/>
      <c r="C108" s="6"/>
    </row>
    <row r="109">
      <c r="B109" s="4"/>
      <c r="C109" s="6"/>
    </row>
    <row r="110">
      <c r="B110" s="4"/>
      <c r="C110" s="6"/>
    </row>
    <row r="111">
      <c r="B111" s="4"/>
      <c r="C111" s="6"/>
    </row>
    <row r="112">
      <c r="B112" s="4"/>
      <c r="C112" s="6"/>
    </row>
    <row r="113">
      <c r="B113" s="4"/>
      <c r="C113" s="6"/>
    </row>
    <row r="114">
      <c r="B114" s="4"/>
      <c r="C114" s="6"/>
    </row>
    <row r="115">
      <c r="B115" s="4"/>
      <c r="C115" s="6"/>
    </row>
    <row r="116">
      <c r="B116" s="4"/>
      <c r="C116" s="6"/>
    </row>
    <row r="117">
      <c r="B117" s="4"/>
      <c r="C117" s="6"/>
    </row>
    <row r="118">
      <c r="B118" s="4"/>
      <c r="C118" s="6"/>
    </row>
    <row r="119">
      <c r="B119" s="4"/>
      <c r="C119" s="6"/>
    </row>
    <row r="120">
      <c r="B120" s="4"/>
      <c r="C120" s="6"/>
    </row>
    <row r="121">
      <c r="B121" s="4"/>
      <c r="C121" s="6"/>
    </row>
    <row r="122">
      <c r="B122" s="4"/>
      <c r="C122" s="6"/>
    </row>
    <row r="123">
      <c r="B123" s="4"/>
      <c r="C123" s="6"/>
    </row>
    <row r="124">
      <c r="B124" s="4"/>
      <c r="C124" s="6"/>
    </row>
    <row r="125">
      <c r="B125" s="4"/>
      <c r="C125" s="6"/>
    </row>
    <row r="126">
      <c r="B126" s="4"/>
      <c r="C126" s="6"/>
    </row>
    <row r="127">
      <c r="B127" s="4"/>
      <c r="C127" s="6"/>
    </row>
    <row r="128">
      <c r="B128" s="4"/>
      <c r="C128" s="6"/>
    </row>
    <row r="129">
      <c r="B129" s="4"/>
      <c r="C129" s="6"/>
    </row>
    <row r="130">
      <c r="B130" s="4"/>
      <c r="C130" s="6"/>
    </row>
    <row r="131">
      <c r="B131" s="4"/>
      <c r="C131" s="6"/>
    </row>
    <row r="132">
      <c r="B132" s="4"/>
      <c r="C132" s="6"/>
    </row>
    <row r="133">
      <c r="B133" s="4"/>
      <c r="C133" s="6"/>
    </row>
    <row r="134">
      <c r="B134" s="4"/>
      <c r="C134" s="6"/>
    </row>
    <row r="135">
      <c r="B135" s="4"/>
      <c r="C135" s="6"/>
    </row>
    <row r="136">
      <c r="B136" s="4"/>
      <c r="C136" s="6"/>
    </row>
    <row r="137">
      <c r="B137" s="4"/>
      <c r="C137" s="6"/>
    </row>
    <row r="138">
      <c r="B138" s="4"/>
      <c r="C138" s="6"/>
    </row>
    <row r="139">
      <c r="B139" s="4"/>
      <c r="C139" s="6"/>
    </row>
    <row r="140">
      <c r="B140" s="4"/>
      <c r="C140" s="6"/>
    </row>
    <row r="141">
      <c r="B141" s="4"/>
      <c r="C141" s="6"/>
    </row>
    <row r="142">
      <c r="B142" s="4"/>
      <c r="C142" s="6"/>
    </row>
    <row r="143">
      <c r="B143" s="4"/>
      <c r="C143" s="6"/>
    </row>
    <row r="144">
      <c r="B144" s="4"/>
      <c r="C144" s="6"/>
    </row>
    <row r="145">
      <c r="B145" s="4"/>
      <c r="C145" s="6"/>
    </row>
    <row r="146">
      <c r="B146" s="4"/>
      <c r="C146" s="6"/>
    </row>
    <row r="147">
      <c r="B147" s="4"/>
      <c r="C147" s="6"/>
    </row>
    <row r="148">
      <c r="B148" s="4"/>
      <c r="C148" s="6"/>
    </row>
    <row r="149">
      <c r="B149" s="4"/>
      <c r="C149" s="6"/>
    </row>
    <row r="150">
      <c r="B150" s="4"/>
      <c r="C150" s="6"/>
    </row>
    <row r="151">
      <c r="B151" s="4"/>
      <c r="C151" s="6"/>
    </row>
    <row r="152">
      <c r="B152" s="4"/>
      <c r="C152" s="6"/>
    </row>
    <row r="153">
      <c r="B153" s="4"/>
      <c r="C153" s="6"/>
    </row>
    <row r="154">
      <c r="B154" s="4"/>
      <c r="C154" s="6"/>
    </row>
    <row r="155">
      <c r="B155" s="4"/>
      <c r="C155" s="6"/>
    </row>
    <row r="156">
      <c r="B156" s="4"/>
      <c r="C156" s="6"/>
    </row>
    <row r="157">
      <c r="B157" s="4"/>
      <c r="C157" s="6"/>
    </row>
    <row r="158">
      <c r="B158" s="4"/>
      <c r="C158" s="6"/>
    </row>
    <row r="159">
      <c r="B159" s="4"/>
      <c r="C159" s="6"/>
    </row>
    <row r="160">
      <c r="B160" s="4"/>
      <c r="C160" s="6"/>
    </row>
    <row r="161">
      <c r="B161" s="4"/>
      <c r="C161" s="6"/>
    </row>
    <row r="162">
      <c r="B162" s="4"/>
      <c r="C162" s="6"/>
    </row>
    <row r="163">
      <c r="B163" s="4"/>
      <c r="C163" s="6"/>
    </row>
    <row r="164">
      <c r="B164" s="4"/>
      <c r="C164" s="6"/>
    </row>
    <row r="165">
      <c r="B165" s="4"/>
      <c r="C165" s="6"/>
    </row>
    <row r="166">
      <c r="B166" s="4"/>
      <c r="C166" s="6"/>
    </row>
    <row r="167">
      <c r="B167" s="4"/>
      <c r="C167" s="6"/>
    </row>
    <row r="168">
      <c r="B168" s="4"/>
      <c r="C168" s="6"/>
    </row>
    <row r="169">
      <c r="B169" s="4"/>
      <c r="C169" s="6"/>
    </row>
    <row r="170">
      <c r="B170" s="4"/>
      <c r="C170" s="6"/>
    </row>
    <row r="171">
      <c r="B171" s="4"/>
      <c r="C171" s="6"/>
    </row>
    <row r="172">
      <c r="B172" s="4"/>
      <c r="C172" s="6"/>
    </row>
    <row r="173">
      <c r="B173" s="4"/>
      <c r="C173" s="6"/>
    </row>
    <row r="174">
      <c r="B174" s="4"/>
      <c r="C174" s="6"/>
    </row>
    <row r="175">
      <c r="B175" s="4"/>
      <c r="C175" s="6"/>
    </row>
    <row r="176">
      <c r="B176" s="4"/>
      <c r="C176" s="6"/>
    </row>
    <row r="177">
      <c r="B177" s="4"/>
      <c r="C177" s="6"/>
    </row>
    <row r="178">
      <c r="B178" s="4"/>
      <c r="C178" s="6"/>
    </row>
    <row r="179">
      <c r="B179" s="4"/>
      <c r="C179" s="6"/>
    </row>
    <row r="180">
      <c r="B180" s="4"/>
      <c r="C180" s="6"/>
    </row>
    <row r="181">
      <c r="B181" s="4"/>
      <c r="C181" s="6"/>
    </row>
    <row r="182">
      <c r="B182" s="4"/>
      <c r="C182" s="6"/>
    </row>
    <row r="183">
      <c r="B183" s="4"/>
      <c r="C183" s="6"/>
    </row>
    <row r="184">
      <c r="B184" s="4"/>
      <c r="C184" s="6"/>
    </row>
    <row r="185">
      <c r="B185" s="4"/>
      <c r="C185" s="6"/>
    </row>
    <row r="186">
      <c r="B186" s="4"/>
      <c r="C186" s="6"/>
    </row>
    <row r="187">
      <c r="B187" s="4"/>
      <c r="C187" s="6"/>
    </row>
    <row r="188">
      <c r="B188" s="4"/>
      <c r="C188" s="6"/>
    </row>
    <row r="189">
      <c r="B189" s="4"/>
      <c r="C189" s="6"/>
    </row>
    <row r="190">
      <c r="B190" s="4"/>
      <c r="C190" s="6"/>
    </row>
    <row r="191">
      <c r="B191" s="4"/>
      <c r="C191" s="6"/>
    </row>
    <row r="192">
      <c r="B192" s="4"/>
      <c r="C192" s="6"/>
    </row>
    <row r="193">
      <c r="B193" s="4"/>
      <c r="C193" s="6"/>
    </row>
    <row r="194">
      <c r="B194" s="4"/>
      <c r="C194" s="6"/>
    </row>
    <row r="195">
      <c r="B195" s="4"/>
      <c r="C195" s="6"/>
    </row>
    <row r="196">
      <c r="B196" s="4"/>
      <c r="C196" s="6"/>
    </row>
    <row r="197">
      <c r="B197" s="4"/>
      <c r="C197" s="6"/>
    </row>
    <row r="198">
      <c r="B198" s="4"/>
      <c r="C198" s="6"/>
    </row>
    <row r="199">
      <c r="B199" s="4"/>
      <c r="C199" s="6"/>
    </row>
    <row r="200">
      <c r="B200" s="4"/>
      <c r="C200" s="6"/>
    </row>
    <row r="201">
      <c r="B201" s="4"/>
      <c r="C201" s="6"/>
    </row>
    <row r="202">
      <c r="B202" s="4"/>
      <c r="C202" s="6"/>
    </row>
    <row r="203">
      <c r="B203" s="4"/>
      <c r="C203" s="6"/>
    </row>
    <row r="204">
      <c r="B204" s="4"/>
      <c r="C204" s="6"/>
    </row>
    <row r="205">
      <c r="B205" s="4"/>
      <c r="C205" s="6"/>
    </row>
    <row r="206">
      <c r="B206" s="4"/>
      <c r="C206" s="6"/>
    </row>
    <row r="207">
      <c r="B207" s="4"/>
      <c r="C207" s="6"/>
    </row>
    <row r="208">
      <c r="B208" s="4"/>
      <c r="C208" s="6"/>
    </row>
    <row r="209">
      <c r="B209" s="4"/>
      <c r="C209" s="6"/>
    </row>
    <row r="210">
      <c r="B210" s="4"/>
      <c r="C210" s="6"/>
    </row>
    <row r="211">
      <c r="B211" s="4"/>
      <c r="C211" s="6"/>
    </row>
    <row r="212">
      <c r="B212" s="4"/>
      <c r="C212" s="6"/>
    </row>
    <row r="213">
      <c r="B213" s="4"/>
      <c r="C213" s="6"/>
    </row>
    <row r="214">
      <c r="B214" s="4"/>
      <c r="C214" s="6"/>
    </row>
    <row r="215">
      <c r="B215" s="4"/>
      <c r="C215" s="6"/>
    </row>
    <row r="216">
      <c r="B216" s="4"/>
      <c r="C216" s="6"/>
    </row>
    <row r="217">
      <c r="B217" s="4"/>
      <c r="C217" s="6"/>
    </row>
    <row r="218">
      <c r="B218" s="4"/>
      <c r="C218" s="6"/>
    </row>
    <row r="219">
      <c r="B219" s="4"/>
      <c r="C219" s="6"/>
    </row>
    <row r="220">
      <c r="B220" s="4"/>
      <c r="C220" s="6"/>
    </row>
    <row r="221">
      <c r="B221" s="4"/>
      <c r="C221" s="6"/>
    </row>
    <row r="222">
      <c r="B222" s="4"/>
      <c r="C222" s="6"/>
    </row>
    <row r="223">
      <c r="B223" s="4"/>
      <c r="C223" s="6"/>
    </row>
    <row r="224">
      <c r="B224" s="4"/>
      <c r="C224" s="6"/>
    </row>
    <row r="225">
      <c r="B225" s="4"/>
      <c r="C225" s="6"/>
    </row>
    <row r="226">
      <c r="B226" s="4"/>
      <c r="C226" s="6"/>
    </row>
    <row r="227">
      <c r="B227" s="4"/>
      <c r="C227" s="6"/>
    </row>
    <row r="228">
      <c r="B228" s="4"/>
      <c r="C228" s="6"/>
    </row>
    <row r="229">
      <c r="B229" s="4"/>
      <c r="C229" s="6"/>
    </row>
    <row r="230">
      <c r="B230" s="4"/>
      <c r="C230" s="6"/>
    </row>
    <row r="231">
      <c r="B231" s="4"/>
      <c r="C231" s="6"/>
    </row>
    <row r="232">
      <c r="B232" s="4"/>
      <c r="C232" s="6"/>
    </row>
    <row r="233">
      <c r="B233" s="4"/>
      <c r="C233" s="6"/>
    </row>
    <row r="234">
      <c r="B234" s="4"/>
      <c r="C234" s="6"/>
    </row>
    <row r="235">
      <c r="B235" s="4"/>
      <c r="C235" s="6"/>
    </row>
    <row r="236">
      <c r="B236" s="4"/>
      <c r="C236" s="6"/>
    </row>
    <row r="237">
      <c r="B237" s="4"/>
      <c r="C237" s="6"/>
    </row>
    <row r="238">
      <c r="B238" s="4"/>
      <c r="C238" s="6"/>
    </row>
    <row r="239">
      <c r="B239" s="4"/>
      <c r="C239" s="6"/>
    </row>
    <row r="240">
      <c r="B240" s="4"/>
      <c r="C240" s="6"/>
    </row>
    <row r="241">
      <c r="B241" s="4"/>
      <c r="C241" s="6"/>
    </row>
    <row r="242">
      <c r="B242" s="4"/>
      <c r="C242" s="6"/>
    </row>
    <row r="243">
      <c r="B243" s="4"/>
      <c r="C243" s="6"/>
    </row>
    <row r="244">
      <c r="B244" s="4"/>
      <c r="C244" s="6"/>
    </row>
    <row r="245">
      <c r="B245" s="4"/>
      <c r="C245" s="6"/>
    </row>
    <row r="246">
      <c r="B246" s="4"/>
      <c r="C246" s="6"/>
    </row>
    <row r="247">
      <c r="B247" s="4"/>
      <c r="C247" s="6"/>
    </row>
    <row r="248">
      <c r="B248" s="4"/>
      <c r="C248" s="6"/>
    </row>
    <row r="249">
      <c r="B249" s="4"/>
      <c r="C249" s="6"/>
    </row>
    <row r="250">
      <c r="B250" s="4"/>
      <c r="C250" s="6"/>
    </row>
    <row r="251">
      <c r="B251" s="4"/>
      <c r="C251" s="6"/>
    </row>
    <row r="252">
      <c r="B252" s="4"/>
      <c r="C252" s="6"/>
    </row>
    <row r="253">
      <c r="B253" s="4"/>
      <c r="C253" s="6"/>
    </row>
    <row r="254">
      <c r="B254" s="4"/>
      <c r="C254" s="6"/>
    </row>
    <row r="255">
      <c r="B255" s="4"/>
      <c r="C255" s="6"/>
    </row>
    <row r="256">
      <c r="B256" s="4"/>
      <c r="C256" s="6"/>
    </row>
    <row r="257">
      <c r="B257" s="4"/>
      <c r="C257" s="6"/>
    </row>
    <row r="258">
      <c r="B258" s="4"/>
      <c r="C258" s="6"/>
    </row>
    <row r="259">
      <c r="B259" s="4"/>
      <c r="C259" s="6"/>
    </row>
    <row r="260">
      <c r="B260" s="4"/>
      <c r="C260" s="6"/>
    </row>
    <row r="261">
      <c r="B261" s="4"/>
      <c r="C261" s="6"/>
    </row>
    <row r="262">
      <c r="B262" s="4"/>
      <c r="C262" s="6"/>
    </row>
    <row r="263">
      <c r="B263" s="4"/>
      <c r="C263" s="6"/>
    </row>
    <row r="264">
      <c r="B264" s="4"/>
      <c r="C264" s="6"/>
    </row>
    <row r="265">
      <c r="B265" s="4"/>
      <c r="C265" s="6"/>
    </row>
    <row r="266">
      <c r="B266" s="4"/>
      <c r="C266" s="6"/>
    </row>
    <row r="267">
      <c r="B267" s="4"/>
      <c r="C267" s="6"/>
    </row>
    <row r="268">
      <c r="B268" s="4"/>
      <c r="C268" s="6"/>
    </row>
    <row r="269">
      <c r="B269" s="4"/>
      <c r="C269" s="6"/>
    </row>
    <row r="270">
      <c r="B270" s="4"/>
      <c r="C270" s="6"/>
    </row>
    <row r="271">
      <c r="B271" s="4"/>
      <c r="C271" s="6"/>
    </row>
    <row r="272">
      <c r="B272" s="4"/>
      <c r="C272" s="6"/>
    </row>
    <row r="273">
      <c r="B273" s="4"/>
      <c r="C273" s="6"/>
    </row>
    <row r="274">
      <c r="B274" s="4"/>
      <c r="C274" s="6"/>
    </row>
    <row r="275">
      <c r="B275" s="4"/>
      <c r="C275" s="6"/>
    </row>
    <row r="276">
      <c r="B276" s="4"/>
      <c r="C276" s="6"/>
    </row>
    <row r="277">
      <c r="B277" s="4"/>
      <c r="C277" s="6"/>
    </row>
    <row r="278">
      <c r="B278" s="4"/>
      <c r="C278" s="6"/>
    </row>
    <row r="279">
      <c r="B279" s="4"/>
      <c r="C279" s="6"/>
    </row>
    <row r="280">
      <c r="B280" s="4"/>
      <c r="C280" s="6"/>
    </row>
    <row r="281">
      <c r="B281" s="4"/>
      <c r="C281" s="6"/>
    </row>
    <row r="282">
      <c r="B282" s="4"/>
      <c r="C282" s="6"/>
    </row>
    <row r="283">
      <c r="B283" s="4"/>
      <c r="C283" s="6"/>
    </row>
    <row r="284">
      <c r="B284" s="4"/>
      <c r="C284" s="6"/>
    </row>
    <row r="285">
      <c r="B285" s="4"/>
      <c r="C285" s="6"/>
    </row>
    <row r="286">
      <c r="B286" s="4"/>
      <c r="C286" s="6"/>
    </row>
    <row r="287">
      <c r="B287" s="4"/>
      <c r="C287" s="6"/>
    </row>
    <row r="288">
      <c r="B288" s="4"/>
      <c r="C288" s="6"/>
    </row>
    <row r="289">
      <c r="B289" s="4"/>
      <c r="C289" s="6"/>
    </row>
    <row r="290">
      <c r="B290" s="4"/>
      <c r="C290" s="6"/>
    </row>
    <row r="291">
      <c r="B291" s="4"/>
      <c r="C291" s="6"/>
    </row>
    <row r="292">
      <c r="B292" s="4"/>
      <c r="C292" s="6"/>
    </row>
    <row r="293">
      <c r="B293" s="4"/>
      <c r="C293" s="6"/>
    </row>
    <row r="294">
      <c r="B294" s="4"/>
      <c r="C294" s="6"/>
    </row>
    <row r="295">
      <c r="B295" s="4"/>
      <c r="C295" s="6"/>
    </row>
    <row r="296">
      <c r="B296" s="4"/>
      <c r="C296" s="6"/>
    </row>
    <row r="297">
      <c r="B297" s="4"/>
      <c r="C297" s="6"/>
    </row>
    <row r="298">
      <c r="B298" s="4"/>
      <c r="C298" s="6"/>
    </row>
    <row r="299">
      <c r="B299" s="4"/>
      <c r="C299" s="6"/>
    </row>
    <row r="300">
      <c r="B300" s="4"/>
      <c r="C300" s="6"/>
    </row>
    <row r="301">
      <c r="B301" s="4"/>
      <c r="C301" s="6"/>
    </row>
    <row r="302">
      <c r="B302" s="4"/>
      <c r="C302" s="6"/>
    </row>
    <row r="303">
      <c r="B303" s="4"/>
      <c r="C303" s="6"/>
    </row>
    <row r="304">
      <c r="B304" s="4"/>
      <c r="C304" s="6"/>
    </row>
    <row r="305">
      <c r="B305" s="4"/>
      <c r="C305" s="6"/>
    </row>
    <row r="306">
      <c r="B306" s="4"/>
      <c r="C306" s="6"/>
    </row>
    <row r="307">
      <c r="B307" s="4"/>
      <c r="C307" s="6"/>
    </row>
    <row r="308">
      <c r="B308" s="4"/>
      <c r="C308" s="6"/>
    </row>
    <row r="309">
      <c r="B309" s="4"/>
      <c r="C309" s="6"/>
    </row>
    <row r="310">
      <c r="B310" s="4"/>
      <c r="C310" s="6"/>
    </row>
    <row r="311">
      <c r="B311" s="4"/>
      <c r="C311" s="6"/>
    </row>
    <row r="312">
      <c r="B312" s="4"/>
      <c r="C312" s="6"/>
    </row>
    <row r="313">
      <c r="B313" s="4"/>
      <c r="C313" s="6"/>
    </row>
    <row r="314">
      <c r="B314" s="4"/>
      <c r="C314" s="6"/>
    </row>
    <row r="315">
      <c r="B315" s="4"/>
      <c r="C315" s="6"/>
    </row>
    <row r="316">
      <c r="B316" s="4"/>
      <c r="C316" s="6"/>
    </row>
    <row r="317">
      <c r="B317" s="4"/>
      <c r="C317" s="6"/>
    </row>
    <row r="318">
      <c r="B318" s="4"/>
      <c r="C318" s="6"/>
    </row>
    <row r="319">
      <c r="B319" s="4"/>
      <c r="C319" s="6"/>
    </row>
    <row r="320">
      <c r="B320" s="4"/>
      <c r="C320" s="6"/>
    </row>
    <row r="321">
      <c r="B321" s="4"/>
      <c r="C321" s="6"/>
    </row>
    <row r="322">
      <c r="B322" s="4"/>
      <c r="C322" s="6"/>
    </row>
    <row r="323">
      <c r="B323" s="4"/>
      <c r="C323" s="6"/>
    </row>
    <row r="324">
      <c r="B324" s="4"/>
      <c r="C324" s="6"/>
    </row>
    <row r="325">
      <c r="B325" s="4"/>
      <c r="C325" s="6"/>
    </row>
    <row r="326">
      <c r="B326" s="4"/>
      <c r="C326" s="6"/>
    </row>
    <row r="327">
      <c r="B327" s="4"/>
      <c r="C327" s="6"/>
    </row>
    <row r="328">
      <c r="B328" s="4"/>
      <c r="C328" s="6"/>
    </row>
    <row r="329">
      <c r="B329" s="4"/>
      <c r="C329" s="6"/>
    </row>
    <row r="330">
      <c r="B330" s="4"/>
      <c r="C330" s="6"/>
    </row>
    <row r="331">
      <c r="B331" s="4"/>
      <c r="C331" s="6"/>
    </row>
    <row r="332">
      <c r="B332" s="4"/>
      <c r="C332" s="6"/>
    </row>
    <row r="333">
      <c r="B333" s="4"/>
      <c r="C333" s="6"/>
    </row>
    <row r="334">
      <c r="B334" s="4"/>
      <c r="C334" s="6"/>
    </row>
    <row r="335">
      <c r="B335" s="4"/>
      <c r="C335" s="6"/>
    </row>
    <row r="336">
      <c r="B336" s="4"/>
      <c r="C336" s="6"/>
    </row>
    <row r="337">
      <c r="B337" s="4"/>
      <c r="C337" s="6"/>
    </row>
    <row r="338">
      <c r="B338" s="4"/>
      <c r="C338" s="6"/>
    </row>
    <row r="339">
      <c r="B339" s="4"/>
      <c r="C339" s="6"/>
    </row>
    <row r="340">
      <c r="B340" s="4"/>
      <c r="C340" s="6"/>
    </row>
    <row r="341">
      <c r="B341" s="4"/>
      <c r="C341" s="6"/>
    </row>
    <row r="342">
      <c r="B342" s="4"/>
      <c r="C342" s="6"/>
    </row>
    <row r="343">
      <c r="B343" s="4"/>
      <c r="C343" s="6"/>
    </row>
    <row r="344">
      <c r="B344" s="4"/>
      <c r="C344" s="6"/>
    </row>
    <row r="345">
      <c r="B345" s="4"/>
      <c r="C345" s="6"/>
    </row>
    <row r="346">
      <c r="B346" s="4"/>
      <c r="C346" s="6"/>
    </row>
    <row r="347">
      <c r="B347" s="4"/>
      <c r="C347" s="6"/>
    </row>
    <row r="348">
      <c r="B348" s="4"/>
      <c r="C348" s="6"/>
    </row>
    <row r="349">
      <c r="B349" s="4"/>
      <c r="C349" s="6"/>
    </row>
    <row r="350">
      <c r="B350" s="4"/>
      <c r="C350" s="6"/>
    </row>
    <row r="351">
      <c r="B351" s="4"/>
      <c r="C351" s="6"/>
    </row>
    <row r="352">
      <c r="B352" s="4"/>
      <c r="C352" s="6"/>
    </row>
    <row r="353">
      <c r="B353" s="4"/>
      <c r="C353" s="6"/>
    </row>
    <row r="354">
      <c r="B354" s="4"/>
      <c r="C354" s="6"/>
    </row>
    <row r="355">
      <c r="B355" s="4"/>
      <c r="C355" s="6"/>
    </row>
    <row r="356">
      <c r="B356" s="4"/>
      <c r="C356" s="6"/>
    </row>
    <row r="357">
      <c r="B357" s="4"/>
      <c r="C357" s="6"/>
    </row>
    <row r="358">
      <c r="B358" s="4"/>
      <c r="C358" s="6"/>
    </row>
    <row r="359">
      <c r="B359" s="4"/>
      <c r="C359" s="6"/>
    </row>
    <row r="360">
      <c r="B360" s="4"/>
      <c r="C360" s="6"/>
    </row>
    <row r="361">
      <c r="B361" s="4"/>
      <c r="C361" s="6"/>
    </row>
    <row r="362">
      <c r="B362" s="4"/>
      <c r="C362" s="6"/>
    </row>
    <row r="363">
      <c r="B363" s="4"/>
      <c r="C363" s="6"/>
    </row>
    <row r="364">
      <c r="B364" s="4"/>
      <c r="C364" s="6"/>
    </row>
    <row r="365">
      <c r="B365" s="4"/>
      <c r="C365" s="6"/>
    </row>
    <row r="366">
      <c r="B366" s="4"/>
      <c r="C366" s="6"/>
    </row>
    <row r="367">
      <c r="B367" s="4"/>
      <c r="C367" s="6"/>
    </row>
    <row r="368">
      <c r="B368" s="4"/>
      <c r="C368" s="6"/>
    </row>
    <row r="369">
      <c r="B369" s="4"/>
      <c r="C369" s="6"/>
    </row>
    <row r="370">
      <c r="B370" s="4"/>
      <c r="C370" s="6"/>
    </row>
    <row r="371">
      <c r="B371" s="4"/>
      <c r="C371" s="6"/>
    </row>
    <row r="372">
      <c r="B372" s="4"/>
      <c r="C372" s="6"/>
    </row>
    <row r="373">
      <c r="B373" s="4"/>
      <c r="C373" s="6"/>
    </row>
    <row r="374">
      <c r="B374" s="4"/>
      <c r="C374" s="6"/>
    </row>
    <row r="375">
      <c r="B375" s="4"/>
      <c r="C375" s="6"/>
    </row>
    <row r="376">
      <c r="B376" s="4"/>
      <c r="C376" s="6"/>
    </row>
    <row r="377">
      <c r="B377" s="4"/>
      <c r="C377" s="6"/>
    </row>
    <row r="378">
      <c r="B378" s="4"/>
      <c r="C378" s="6"/>
    </row>
    <row r="379">
      <c r="B379" s="4"/>
      <c r="C379" s="6"/>
    </row>
    <row r="380">
      <c r="B380" s="4"/>
      <c r="C380" s="6"/>
    </row>
    <row r="381">
      <c r="B381" s="4"/>
      <c r="C381" s="6"/>
    </row>
    <row r="382">
      <c r="B382" s="4"/>
      <c r="C382" s="6"/>
    </row>
    <row r="383">
      <c r="B383" s="4"/>
      <c r="C383" s="6"/>
    </row>
    <row r="384">
      <c r="B384" s="4"/>
      <c r="C384" s="6"/>
    </row>
    <row r="385">
      <c r="B385" s="4"/>
      <c r="C385" s="6"/>
    </row>
    <row r="386">
      <c r="B386" s="4"/>
      <c r="C386" s="6"/>
    </row>
    <row r="387">
      <c r="B387" s="4"/>
      <c r="C387" s="6"/>
    </row>
    <row r="388">
      <c r="B388" s="4"/>
      <c r="C388" s="6"/>
    </row>
    <row r="389">
      <c r="B389" s="4"/>
      <c r="C389" s="6"/>
    </row>
    <row r="390">
      <c r="B390" s="4"/>
      <c r="C390" s="6"/>
    </row>
    <row r="391">
      <c r="B391" s="4"/>
      <c r="C391" s="6"/>
    </row>
    <row r="392">
      <c r="B392" s="4"/>
      <c r="C392" s="6"/>
    </row>
    <row r="393">
      <c r="B393" s="4"/>
      <c r="C393" s="6"/>
    </row>
    <row r="394">
      <c r="B394" s="4"/>
      <c r="C394" s="6"/>
    </row>
    <row r="395">
      <c r="B395" s="4"/>
      <c r="C395" s="6"/>
    </row>
    <row r="396">
      <c r="B396" s="4"/>
      <c r="C396" s="6"/>
    </row>
    <row r="397">
      <c r="B397" s="4"/>
      <c r="C397" s="6"/>
    </row>
    <row r="398">
      <c r="B398" s="4"/>
      <c r="C398" s="6"/>
    </row>
    <row r="399">
      <c r="B399" s="4"/>
      <c r="C399" s="6"/>
    </row>
    <row r="400">
      <c r="B400" s="4"/>
      <c r="C400" s="6"/>
    </row>
    <row r="401">
      <c r="B401" s="4"/>
      <c r="C401" s="6"/>
    </row>
    <row r="402">
      <c r="B402" s="4"/>
      <c r="C402" s="6"/>
    </row>
    <row r="403">
      <c r="B403" s="4"/>
      <c r="C403" s="6"/>
    </row>
    <row r="404">
      <c r="B404" s="4"/>
      <c r="C404" s="6"/>
    </row>
    <row r="405">
      <c r="B405" s="4"/>
      <c r="C405" s="6"/>
    </row>
    <row r="406">
      <c r="B406" s="4"/>
      <c r="C406" s="6"/>
    </row>
    <row r="407">
      <c r="B407" s="4"/>
      <c r="C407" s="6"/>
    </row>
    <row r="408">
      <c r="B408" s="4"/>
      <c r="C408" s="6"/>
    </row>
    <row r="409">
      <c r="B409" s="4"/>
      <c r="C409" s="6"/>
    </row>
    <row r="410">
      <c r="B410" s="4"/>
      <c r="C410" s="6"/>
    </row>
    <row r="411">
      <c r="B411" s="4"/>
      <c r="C411" s="6"/>
    </row>
    <row r="412">
      <c r="B412" s="4"/>
      <c r="C412" s="6"/>
    </row>
    <row r="413">
      <c r="B413" s="4"/>
      <c r="C413" s="6"/>
    </row>
    <row r="414">
      <c r="B414" s="4"/>
      <c r="C414" s="6"/>
    </row>
    <row r="415">
      <c r="B415" s="4"/>
      <c r="C415" s="6"/>
    </row>
    <row r="416">
      <c r="B416" s="4"/>
      <c r="C416" s="6"/>
    </row>
    <row r="417">
      <c r="B417" s="4"/>
      <c r="C417" s="6"/>
    </row>
    <row r="418">
      <c r="B418" s="4"/>
      <c r="C418" s="6"/>
    </row>
    <row r="419">
      <c r="B419" s="4"/>
      <c r="C419" s="6"/>
    </row>
    <row r="420">
      <c r="B420" s="4"/>
      <c r="C420" s="6"/>
    </row>
    <row r="421">
      <c r="B421" s="4"/>
      <c r="C421" s="6"/>
    </row>
    <row r="422">
      <c r="B422" s="4"/>
      <c r="C422" s="6"/>
    </row>
    <row r="423">
      <c r="B423" s="4"/>
      <c r="C423" s="6"/>
    </row>
    <row r="424">
      <c r="B424" s="4"/>
      <c r="C424" s="6"/>
    </row>
    <row r="425">
      <c r="B425" s="4"/>
      <c r="C425" s="6"/>
    </row>
    <row r="426">
      <c r="B426" s="4"/>
      <c r="C426" s="6"/>
    </row>
    <row r="427">
      <c r="B427" s="4"/>
      <c r="C427" s="6"/>
    </row>
    <row r="428">
      <c r="B428" s="4"/>
      <c r="C428" s="6"/>
    </row>
    <row r="429">
      <c r="B429" s="4"/>
      <c r="C429" s="6"/>
    </row>
    <row r="430">
      <c r="B430" s="4"/>
      <c r="C430" s="6"/>
    </row>
    <row r="431">
      <c r="B431" s="4"/>
      <c r="C431" s="6"/>
    </row>
    <row r="432">
      <c r="B432" s="4"/>
      <c r="C432" s="6"/>
    </row>
    <row r="433">
      <c r="B433" s="4"/>
      <c r="C433" s="6"/>
    </row>
    <row r="434">
      <c r="B434" s="4"/>
      <c r="C434" s="6"/>
    </row>
    <row r="435">
      <c r="B435" s="4"/>
      <c r="C435" s="6"/>
    </row>
    <row r="436">
      <c r="B436" s="4"/>
      <c r="C436" s="6"/>
    </row>
    <row r="437">
      <c r="B437" s="4"/>
      <c r="C437" s="6"/>
    </row>
    <row r="438">
      <c r="B438" s="4"/>
      <c r="C438" s="6"/>
    </row>
    <row r="439">
      <c r="B439" s="4"/>
      <c r="C439" s="6"/>
    </row>
    <row r="440">
      <c r="B440" s="4"/>
      <c r="C440" s="6"/>
    </row>
    <row r="441">
      <c r="B441" s="4"/>
      <c r="C441" s="6"/>
    </row>
    <row r="442">
      <c r="B442" s="4"/>
      <c r="C442" s="6"/>
    </row>
    <row r="443">
      <c r="B443" s="4"/>
      <c r="C443" s="6"/>
    </row>
    <row r="444">
      <c r="B444" s="4"/>
      <c r="C444" s="6"/>
    </row>
    <row r="445">
      <c r="B445" s="4"/>
      <c r="C445" s="6"/>
    </row>
    <row r="446">
      <c r="B446" s="4"/>
      <c r="C446" s="6"/>
    </row>
    <row r="447">
      <c r="B447" s="4"/>
      <c r="C447" s="6"/>
    </row>
    <row r="448">
      <c r="B448" s="4"/>
      <c r="C448" s="6"/>
    </row>
    <row r="449">
      <c r="B449" s="4"/>
      <c r="C449" s="6"/>
    </row>
    <row r="450">
      <c r="B450" s="4"/>
      <c r="C450" s="6"/>
    </row>
    <row r="451">
      <c r="B451" s="4"/>
      <c r="C451" s="6"/>
    </row>
    <row r="452">
      <c r="B452" s="4"/>
      <c r="C452" s="6"/>
    </row>
    <row r="453">
      <c r="B453" s="4"/>
      <c r="C453" s="6"/>
    </row>
    <row r="454">
      <c r="B454" s="4"/>
      <c r="C454" s="6"/>
    </row>
    <row r="455">
      <c r="B455" s="4"/>
      <c r="C455" s="6"/>
    </row>
    <row r="456">
      <c r="B456" s="4"/>
      <c r="C456" s="6"/>
    </row>
    <row r="457">
      <c r="B457" s="4"/>
      <c r="C457" s="6"/>
    </row>
    <row r="458">
      <c r="B458" s="4"/>
      <c r="C458" s="6"/>
    </row>
    <row r="459">
      <c r="B459" s="4"/>
      <c r="C459" s="6"/>
    </row>
    <row r="460">
      <c r="B460" s="4"/>
      <c r="C460" s="6"/>
    </row>
    <row r="461">
      <c r="B461" s="4"/>
      <c r="C461" s="6"/>
    </row>
    <row r="462">
      <c r="B462" s="4"/>
      <c r="C462" s="6"/>
    </row>
    <row r="463">
      <c r="B463" s="4"/>
      <c r="C463" s="6"/>
    </row>
    <row r="464">
      <c r="B464" s="4"/>
      <c r="C464" s="6"/>
    </row>
    <row r="465">
      <c r="B465" s="4"/>
      <c r="C465" s="6"/>
    </row>
    <row r="466">
      <c r="B466" s="4"/>
      <c r="C466" s="6"/>
    </row>
    <row r="467">
      <c r="B467" s="4"/>
      <c r="C467" s="6"/>
    </row>
    <row r="468">
      <c r="B468" s="4"/>
      <c r="C468" s="6"/>
    </row>
    <row r="469">
      <c r="B469" s="4"/>
      <c r="C469" s="6"/>
    </row>
    <row r="470">
      <c r="B470" s="4"/>
      <c r="C470" s="6"/>
    </row>
    <row r="471">
      <c r="B471" s="4"/>
      <c r="C471" s="6"/>
    </row>
    <row r="472">
      <c r="B472" s="4"/>
      <c r="C472" s="6"/>
    </row>
    <row r="473">
      <c r="B473" s="4"/>
      <c r="C473" s="6"/>
    </row>
    <row r="474">
      <c r="B474" s="4"/>
      <c r="C474" s="6"/>
    </row>
    <row r="475">
      <c r="B475" s="4"/>
      <c r="C475" s="6"/>
    </row>
    <row r="476">
      <c r="B476" s="4"/>
      <c r="C476" s="6"/>
    </row>
    <row r="477">
      <c r="B477" s="4"/>
      <c r="C477" s="6"/>
    </row>
    <row r="478">
      <c r="B478" s="4"/>
      <c r="C478" s="6"/>
    </row>
    <row r="479">
      <c r="B479" s="4"/>
      <c r="C479" s="6"/>
    </row>
    <row r="480">
      <c r="B480" s="4"/>
      <c r="C480" s="6"/>
    </row>
    <row r="481">
      <c r="B481" s="4"/>
      <c r="C481" s="6"/>
    </row>
    <row r="482">
      <c r="B482" s="4"/>
      <c r="C482" s="6"/>
    </row>
    <row r="483">
      <c r="B483" s="4"/>
      <c r="C483" s="6"/>
    </row>
    <row r="484">
      <c r="B484" s="4"/>
      <c r="C484" s="6"/>
    </row>
    <row r="485">
      <c r="B485" s="4"/>
      <c r="C485" s="6"/>
    </row>
    <row r="486">
      <c r="B486" s="4"/>
      <c r="C486" s="6"/>
    </row>
    <row r="487">
      <c r="B487" s="4"/>
      <c r="C487" s="6"/>
    </row>
    <row r="488">
      <c r="B488" s="4"/>
      <c r="C488" s="6"/>
    </row>
    <row r="489">
      <c r="B489" s="4"/>
      <c r="C489" s="6"/>
    </row>
    <row r="490">
      <c r="B490" s="4"/>
      <c r="C490" s="6"/>
    </row>
    <row r="491">
      <c r="B491" s="4"/>
      <c r="C491" s="6"/>
    </row>
    <row r="492">
      <c r="B492" s="4"/>
      <c r="C492" s="6"/>
    </row>
    <row r="493">
      <c r="B493" s="4"/>
      <c r="C493" s="6"/>
    </row>
    <row r="494">
      <c r="B494" s="4"/>
      <c r="C494" s="6"/>
    </row>
    <row r="495">
      <c r="B495" s="4"/>
      <c r="C495" s="6"/>
    </row>
    <row r="496">
      <c r="B496" s="4"/>
      <c r="C496" s="6"/>
    </row>
    <row r="497">
      <c r="B497" s="4"/>
      <c r="C497" s="6"/>
    </row>
    <row r="498">
      <c r="B498" s="4"/>
      <c r="C498" s="6"/>
    </row>
    <row r="499">
      <c r="B499" s="4"/>
      <c r="C499" s="6"/>
    </row>
    <row r="500">
      <c r="B500" s="4"/>
      <c r="C500" s="6"/>
    </row>
    <row r="501">
      <c r="B501" s="4"/>
      <c r="C501" s="6"/>
    </row>
    <row r="502">
      <c r="B502" s="4"/>
      <c r="C502" s="6"/>
    </row>
    <row r="503">
      <c r="B503" s="4"/>
      <c r="C503" s="6"/>
    </row>
    <row r="504">
      <c r="B504" s="4"/>
      <c r="C504" s="6"/>
    </row>
    <row r="505">
      <c r="B505" s="4"/>
      <c r="C505" s="6"/>
    </row>
    <row r="506">
      <c r="B506" s="4"/>
      <c r="C506" s="6"/>
    </row>
    <row r="507">
      <c r="B507" s="4"/>
      <c r="C507" s="6"/>
    </row>
    <row r="508">
      <c r="B508" s="4"/>
      <c r="C508" s="6"/>
    </row>
    <row r="509">
      <c r="B509" s="4"/>
      <c r="C509" s="6"/>
    </row>
    <row r="510">
      <c r="B510" s="4"/>
      <c r="C510" s="6"/>
    </row>
    <row r="511">
      <c r="B511" s="4"/>
      <c r="C511" s="6"/>
    </row>
    <row r="512">
      <c r="B512" s="4"/>
      <c r="C512" s="6"/>
    </row>
    <row r="513">
      <c r="B513" s="4"/>
      <c r="C513" s="6"/>
    </row>
    <row r="514">
      <c r="B514" s="4"/>
      <c r="C514" s="6"/>
    </row>
    <row r="515">
      <c r="B515" s="4"/>
      <c r="C515" s="6"/>
    </row>
    <row r="516">
      <c r="B516" s="4"/>
      <c r="C516" s="6"/>
    </row>
    <row r="517">
      <c r="B517" s="4"/>
      <c r="C517" s="6"/>
    </row>
    <row r="518">
      <c r="B518" s="4"/>
      <c r="C518" s="6"/>
    </row>
    <row r="519">
      <c r="B519" s="4"/>
      <c r="C519" s="6"/>
    </row>
    <row r="520">
      <c r="B520" s="4"/>
      <c r="C520" s="6"/>
    </row>
    <row r="521">
      <c r="B521" s="4"/>
      <c r="C521" s="6"/>
    </row>
    <row r="522">
      <c r="B522" s="4"/>
      <c r="C522" s="6"/>
    </row>
    <row r="523">
      <c r="B523" s="4"/>
      <c r="C523" s="6"/>
    </row>
    <row r="524">
      <c r="B524" s="4"/>
      <c r="C524" s="6"/>
    </row>
    <row r="525">
      <c r="B525" s="4"/>
      <c r="C525" s="6"/>
    </row>
    <row r="526">
      <c r="B526" s="4"/>
      <c r="C526" s="6"/>
    </row>
    <row r="527">
      <c r="B527" s="4"/>
      <c r="C527" s="6"/>
    </row>
    <row r="528">
      <c r="B528" s="4"/>
      <c r="C528" s="6"/>
    </row>
    <row r="529">
      <c r="B529" s="4"/>
      <c r="C529" s="6"/>
    </row>
    <row r="530">
      <c r="B530" s="4"/>
      <c r="C530" s="6"/>
    </row>
    <row r="531">
      <c r="B531" s="4"/>
      <c r="C531" s="6"/>
    </row>
    <row r="532">
      <c r="B532" s="4"/>
      <c r="C532" s="6"/>
    </row>
    <row r="533">
      <c r="B533" s="4"/>
      <c r="C533" s="6"/>
    </row>
    <row r="534">
      <c r="B534" s="4"/>
      <c r="C534" s="6"/>
    </row>
    <row r="535">
      <c r="B535" s="4"/>
      <c r="C535" s="6"/>
    </row>
    <row r="536">
      <c r="B536" s="4"/>
      <c r="C536" s="6"/>
    </row>
    <row r="537">
      <c r="B537" s="4"/>
      <c r="C537" s="6"/>
    </row>
    <row r="538">
      <c r="B538" s="4"/>
      <c r="C538" s="6"/>
    </row>
    <row r="539">
      <c r="B539" s="4"/>
      <c r="C539" s="6"/>
    </row>
    <row r="540">
      <c r="B540" s="4"/>
      <c r="C540" s="6"/>
    </row>
    <row r="541">
      <c r="B541" s="4"/>
      <c r="C541" s="6"/>
    </row>
    <row r="542">
      <c r="B542" s="4"/>
      <c r="C542" s="6"/>
    </row>
    <row r="543">
      <c r="B543" s="4"/>
      <c r="C543" s="6"/>
    </row>
    <row r="544">
      <c r="B544" s="4"/>
      <c r="C544" s="6"/>
    </row>
    <row r="545">
      <c r="B545" s="4"/>
      <c r="C545" s="6"/>
    </row>
    <row r="546">
      <c r="B546" s="4"/>
      <c r="C546" s="6"/>
    </row>
    <row r="547">
      <c r="B547" s="4"/>
      <c r="C547" s="6"/>
    </row>
    <row r="548">
      <c r="B548" s="4"/>
      <c r="C548" s="6"/>
    </row>
    <row r="549">
      <c r="B549" s="4"/>
      <c r="C549" s="6"/>
    </row>
    <row r="550">
      <c r="B550" s="4"/>
      <c r="C550" s="6"/>
    </row>
    <row r="551">
      <c r="B551" s="4"/>
      <c r="C551" s="6"/>
    </row>
    <row r="552">
      <c r="B552" s="4"/>
      <c r="C552" s="6"/>
    </row>
    <row r="553">
      <c r="B553" s="4"/>
      <c r="C553" s="6"/>
    </row>
    <row r="554">
      <c r="B554" s="4"/>
      <c r="C554" s="6"/>
    </row>
    <row r="555">
      <c r="B555" s="4"/>
      <c r="C555" s="6"/>
    </row>
    <row r="556">
      <c r="B556" s="4"/>
      <c r="C556" s="6"/>
    </row>
    <row r="557">
      <c r="B557" s="4"/>
      <c r="C557" s="6"/>
    </row>
    <row r="558">
      <c r="B558" s="4"/>
      <c r="C558" s="6"/>
    </row>
    <row r="559">
      <c r="B559" s="4"/>
      <c r="C559" s="6"/>
    </row>
    <row r="560">
      <c r="B560" s="4"/>
      <c r="C560" s="6"/>
    </row>
    <row r="561">
      <c r="B561" s="4"/>
      <c r="C561" s="6"/>
    </row>
    <row r="562">
      <c r="B562" s="4"/>
      <c r="C562" s="6"/>
    </row>
    <row r="563">
      <c r="B563" s="4"/>
      <c r="C563" s="6"/>
    </row>
    <row r="564">
      <c r="B564" s="4"/>
      <c r="C564" s="6"/>
    </row>
    <row r="565">
      <c r="B565" s="4"/>
      <c r="C565" s="6"/>
    </row>
    <row r="566">
      <c r="B566" s="4"/>
      <c r="C566" s="6"/>
    </row>
    <row r="567">
      <c r="B567" s="4"/>
      <c r="C567" s="6"/>
    </row>
    <row r="568">
      <c r="B568" s="4"/>
      <c r="C568" s="6"/>
    </row>
    <row r="569">
      <c r="B569" s="4"/>
      <c r="C569" s="6"/>
    </row>
    <row r="570">
      <c r="B570" s="4"/>
      <c r="C570" s="6"/>
    </row>
    <row r="571">
      <c r="B571" s="4"/>
      <c r="C571" s="6"/>
    </row>
    <row r="572">
      <c r="B572" s="4"/>
      <c r="C572" s="6"/>
    </row>
    <row r="573">
      <c r="B573" s="4"/>
      <c r="C573" s="6"/>
    </row>
    <row r="574">
      <c r="B574" s="4"/>
      <c r="C574" s="6"/>
    </row>
    <row r="575">
      <c r="B575" s="4"/>
      <c r="C575" s="6"/>
    </row>
    <row r="576">
      <c r="B576" s="4"/>
      <c r="C576" s="6"/>
    </row>
    <row r="577">
      <c r="B577" s="4"/>
      <c r="C577" s="6"/>
    </row>
    <row r="578">
      <c r="B578" s="4"/>
      <c r="C578" s="6"/>
    </row>
    <row r="579">
      <c r="B579" s="4"/>
      <c r="C579" s="6"/>
    </row>
    <row r="580">
      <c r="B580" s="4"/>
      <c r="C580" s="6"/>
    </row>
    <row r="581">
      <c r="B581" s="4"/>
      <c r="C581" s="6"/>
    </row>
    <row r="582">
      <c r="B582" s="4"/>
      <c r="C582" s="6"/>
    </row>
    <row r="583">
      <c r="B583" s="4"/>
      <c r="C583" s="6"/>
    </row>
    <row r="584">
      <c r="B584" s="4"/>
      <c r="C584" s="6"/>
    </row>
    <row r="585">
      <c r="B585" s="4"/>
      <c r="C585" s="6"/>
    </row>
    <row r="586">
      <c r="B586" s="4"/>
      <c r="C586" s="6"/>
    </row>
    <row r="587">
      <c r="B587" s="4"/>
      <c r="C587" s="6"/>
    </row>
    <row r="588">
      <c r="B588" s="4"/>
      <c r="C588" s="6"/>
    </row>
    <row r="589">
      <c r="B589" s="4"/>
      <c r="C589" s="6"/>
    </row>
    <row r="590">
      <c r="B590" s="4"/>
      <c r="C590" s="6"/>
    </row>
    <row r="591">
      <c r="B591" s="4"/>
      <c r="C591" s="6"/>
    </row>
    <row r="592">
      <c r="B592" s="4"/>
      <c r="C592" s="6"/>
    </row>
    <row r="593">
      <c r="B593" s="4"/>
      <c r="C593" s="6"/>
    </row>
    <row r="594">
      <c r="B594" s="4"/>
      <c r="C594" s="6"/>
    </row>
    <row r="595">
      <c r="B595" s="4"/>
      <c r="C595" s="6"/>
    </row>
    <row r="596">
      <c r="B596" s="4"/>
      <c r="C596" s="6"/>
    </row>
    <row r="597">
      <c r="B597" s="4"/>
      <c r="C597" s="6"/>
    </row>
    <row r="598">
      <c r="B598" s="4"/>
      <c r="C598" s="6"/>
    </row>
    <row r="599">
      <c r="B599" s="4"/>
      <c r="C599" s="6"/>
    </row>
    <row r="600">
      <c r="B600" s="4"/>
      <c r="C600" s="6"/>
    </row>
    <row r="601">
      <c r="B601" s="4"/>
      <c r="C601" s="6"/>
    </row>
    <row r="602">
      <c r="B602" s="4"/>
      <c r="C602" s="6"/>
    </row>
    <row r="603">
      <c r="B603" s="4"/>
      <c r="C603" s="6"/>
    </row>
    <row r="604">
      <c r="B604" s="4"/>
      <c r="C604" s="6"/>
    </row>
    <row r="605">
      <c r="B605" s="4"/>
      <c r="C605" s="6"/>
    </row>
    <row r="606">
      <c r="B606" s="4"/>
      <c r="C606" s="6"/>
    </row>
    <row r="607">
      <c r="B607" s="4"/>
      <c r="C607" s="6"/>
    </row>
    <row r="608">
      <c r="B608" s="4"/>
      <c r="C608" s="6"/>
    </row>
    <row r="609">
      <c r="B609" s="4"/>
      <c r="C609" s="6"/>
    </row>
    <row r="610">
      <c r="B610" s="4"/>
      <c r="C610" s="6"/>
    </row>
    <row r="611">
      <c r="B611" s="4"/>
      <c r="C611" s="6"/>
    </row>
    <row r="612">
      <c r="B612" s="4"/>
      <c r="C612" s="6"/>
    </row>
    <row r="613">
      <c r="B613" s="4"/>
      <c r="C613" s="6"/>
    </row>
    <row r="614">
      <c r="B614" s="4"/>
      <c r="C614" s="6"/>
    </row>
    <row r="615">
      <c r="B615" s="4"/>
      <c r="C615" s="6"/>
    </row>
    <row r="616">
      <c r="B616" s="4"/>
      <c r="C616" s="6"/>
    </row>
    <row r="617">
      <c r="B617" s="4"/>
      <c r="C617" s="6"/>
    </row>
    <row r="618">
      <c r="B618" s="4"/>
      <c r="C618" s="6"/>
    </row>
    <row r="619">
      <c r="B619" s="4"/>
      <c r="C619" s="6"/>
    </row>
    <row r="620">
      <c r="B620" s="4"/>
      <c r="C620" s="6"/>
    </row>
    <row r="621">
      <c r="B621" s="4"/>
      <c r="C621" s="6"/>
    </row>
    <row r="622">
      <c r="B622" s="4"/>
      <c r="C622" s="6"/>
    </row>
    <row r="623">
      <c r="B623" s="4"/>
      <c r="C623" s="6"/>
    </row>
    <row r="624">
      <c r="B624" s="4"/>
      <c r="C624" s="6"/>
    </row>
    <row r="625">
      <c r="B625" s="4"/>
      <c r="C625" s="6"/>
    </row>
    <row r="626">
      <c r="B626" s="4"/>
      <c r="C626" s="6"/>
    </row>
    <row r="627">
      <c r="B627" s="4"/>
      <c r="C627" s="6"/>
    </row>
    <row r="628">
      <c r="B628" s="4"/>
      <c r="C628" s="6"/>
    </row>
    <row r="629">
      <c r="B629" s="4"/>
      <c r="C629" s="6"/>
    </row>
    <row r="630">
      <c r="B630" s="4"/>
      <c r="C630" s="6"/>
    </row>
    <row r="631">
      <c r="B631" s="4"/>
      <c r="C631" s="6"/>
    </row>
    <row r="632">
      <c r="B632" s="4"/>
      <c r="C632" s="6"/>
    </row>
    <row r="633">
      <c r="B633" s="4"/>
      <c r="C633" s="6"/>
    </row>
    <row r="634">
      <c r="B634" s="4"/>
      <c r="C634" s="6"/>
    </row>
    <row r="635">
      <c r="B635" s="4"/>
      <c r="C635" s="6"/>
    </row>
    <row r="636">
      <c r="B636" s="4"/>
      <c r="C636" s="6"/>
    </row>
    <row r="637">
      <c r="B637" s="4"/>
      <c r="C637" s="6"/>
    </row>
    <row r="638">
      <c r="B638" s="4"/>
      <c r="C638" s="6"/>
    </row>
    <row r="639">
      <c r="B639" s="4"/>
      <c r="C639" s="6"/>
    </row>
    <row r="640">
      <c r="B640" s="4"/>
      <c r="C640" s="6"/>
    </row>
    <row r="641">
      <c r="B641" s="4"/>
      <c r="C641" s="6"/>
    </row>
    <row r="642">
      <c r="B642" s="4"/>
      <c r="C642" s="6"/>
    </row>
    <row r="643">
      <c r="B643" s="4"/>
      <c r="C643" s="6"/>
    </row>
    <row r="644">
      <c r="B644" s="4"/>
      <c r="C644" s="6"/>
    </row>
    <row r="645">
      <c r="B645" s="4"/>
      <c r="C645" s="6"/>
    </row>
    <row r="646">
      <c r="B646" s="4"/>
      <c r="C646" s="6"/>
    </row>
    <row r="647">
      <c r="B647" s="4"/>
      <c r="C647" s="6"/>
    </row>
    <row r="648">
      <c r="B648" s="4"/>
      <c r="C648" s="6"/>
    </row>
    <row r="649">
      <c r="B649" s="4"/>
      <c r="C649" s="6"/>
    </row>
    <row r="650">
      <c r="B650" s="4"/>
      <c r="C650" s="6"/>
    </row>
    <row r="651">
      <c r="B651" s="4"/>
      <c r="C651" s="6"/>
    </row>
    <row r="652">
      <c r="B652" s="4"/>
      <c r="C652" s="6"/>
    </row>
    <row r="653">
      <c r="B653" s="4"/>
      <c r="C653" s="6"/>
    </row>
    <row r="654">
      <c r="B654" s="4"/>
      <c r="C654" s="6"/>
    </row>
    <row r="655">
      <c r="B655" s="4"/>
      <c r="C655" s="6"/>
    </row>
    <row r="656">
      <c r="B656" s="4"/>
      <c r="C656" s="6"/>
    </row>
    <row r="657">
      <c r="B657" s="4"/>
      <c r="C657" s="6"/>
    </row>
    <row r="658">
      <c r="B658" s="4"/>
      <c r="C658" s="6"/>
    </row>
    <row r="659">
      <c r="B659" s="4"/>
      <c r="C659" s="6"/>
    </row>
    <row r="660">
      <c r="B660" s="4"/>
      <c r="C660" s="6"/>
    </row>
    <row r="661">
      <c r="B661" s="4"/>
      <c r="C661" s="6"/>
    </row>
    <row r="662">
      <c r="B662" s="4"/>
      <c r="C662" s="6"/>
    </row>
    <row r="663">
      <c r="B663" s="4"/>
      <c r="C663" s="6"/>
    </row>
    <row r="664">
      <c r="B664" s="4"/>
      <c r="C664" s="6"/>
    </row>
    <row r="665">
      <c r="B665" s="4"/>
      <c r="C665" s="6"/>
    </row>
    <row r="666">
      <c r="B666" s="4"/>
      <c r="C666" s="6"/>
    </row>
    <row r="667">
      <c r="B667" s="4"/>
      <c r="C667" s="6"/>
    </row>
    <row r="668">
      <c r="B668" s="4"/>
      <c r="C668" s="6"/>
    </row>
    <row r="669">
      <c r="B669" s="4"/>
      <c r="C669" s="6"/>
    </row>
    <row r="670">
      <c r="B670" s="4"/>
      <c r="C670" s="6"/>
    </row>
    <row r="671">
      <c r="B671" s="4"/>
      <c r="C671" s="6"/>
    </row>
    <row r="672">
      <c r="B672" s="4"/>
      <c r="C672" s="6"/>
    </row>
    <row r="673">
      <c r="B673" s="4"/>
      <c r="C673" s="6"/>
    </row>
    <row r="674">
      <c r="B674" s="4"/>
      <c r="C674" s="6"/>
    </row>
    <row r="675">
      <c r="B675" s="4"/>
      <c r="C675" s="6"/>
    </row>
    <row r="676">
      <c r="B676" s="4"/>
      <c r="C676" s="6"/>
    </row>
    <row r="677">
      <c r="B677" s="4"/>
      <c r="C677" s="6"/>
    </row>
    <row r="678">
      <c r="B678" s="4"/>
      <c r="C678" s="6"/>
    </row>
    <row r="679">
      <c r="B679" s="4"/>
      <c r="C679" s="6"/>
    </row>
    <row r="680">
      <c r="B680" s="4"/>
      <c r="C680" s="6"/>
    </row>
    <row r="681">
      <c r="B681" s="4"/>
      <c r="C681" s="6"/>
    </row>
    <row r="682">
      <c r="B682" s="4"/>
      <c r="C682" s="6"/>
    </row>
    <row r="683">
      <c r="B683" s="4"/>
      <c r="C683" s="6"/>
    </row>
    <row r="684">
      <c r="B684" s="4"/>
      <c r="C684" s="6"/>
    </row>
    <row r="685">
      <c r="B685" s="4"/>
      <c r="C685" s="6"/>
    </row>
    <row r="686">
      <c r="B686" s="4"/>
      <c r="C686" s="6"/>
    </row>
    <row r="687">
      <c r="B687" s="4"/>
      <c r="C687" s="6"/>
    </row>
    <row r="688">
      <c r="B688" s="4"/>
      <c r="C688" s="6"/>
    </row>
    <row r="689">
      <c r="B689" s="4"/>
      <c r="C689" s="6"/>
    </row>
    <row r="690">
      <c r="B690" s="4"/>
      <c r="C690" s="6"/>
    </row>
    <row r="691">
      <c r="B691" s="4"/>
      <c r="C691" s="6"/>
    </row>
    <row r="692">
      <c r="B692" s="4"/>
      <c r="C692" s="6"/>
    </row>
    <row r="693">
      <c r="B693" s="4"/>
      <c r="C693" s="6"/>
    </row>
    <row r="694">
      <c r="B694" s="4"/>
      <c r="C694" s="6"/>
    </row>
    <row r="695">
      <c r="B695" s="4"/>
      <c r="C695" s="6"/>
    </row>
    <row r="696">
      <c r="B696" s="4"/>
      <c r="C696" s="6"/>
    </row>
    <row r="697">
      <c r="B697" s="4"/>
      <c r="C697" s="6"/>
    </row>
    <row r="698">
      <c r="B698" s="4"/>
      <c r="C698" s="6"/>
    </row>
    <row r="699">
      <c r="B699" s="4"/>
      <c r="C699" s="6"/>
    </row>
    <row r="700">
      <c r="B700" s="4"/>
      <c r="C700" s="6"/>
    </row>
    <row r="701">
      <c r="B701" s="4"/>
      <c r="C701" s="6"/>
    </row>
    <row r="702">
      <c r="B702" s="4"/>
      <c r="C702" s="6"/>
    </row>
    <row r="703">
      <c r="B703" s="4"/>
      <c r="C703" s="6"/>
    </row>
    <row r="704">
      <c r="B704" s="4"/>
      <c r="C704" s="6"/>
    </row>
    <row r="705">
      <c r="B705" s="4"/>
      <c r="C705" s="6"/>
    </row>
    <row r="706">
      <c r="B706" s="4"/>
      <c r="C706" s="6"/>
    </row>
    <row r="707">
      <c r="B707" s="4"/>
      <c r="C707" s="6"/>
    </row>
    <row r="708">
      <c r="B708" s="4"/>
      <c r="C708" s="6"/>
    </row>
    <row r="709">
      <c r="B709" s="4"/>
      <c r="C709" s="6"/>
    </row>
    <row r="710">
      <c r="B710" s="4"/>
      <c r="C710" s="6"/>
    </row>
    <row r="711">
      <c r="B711" s="4"/>
      <c r="C711" s="6"/>
    </row>
    <row r="712">
      <c r="B712" s="4"/>
      <c r="C712" s="6"/>
    </row>
    <row r="713">
      <c r="B713" s="4"/>
      <c r="C713" s="6"/>
    </row>
    <row r="714">
      <c r="B714" s="4"/>
      <c r="C714" s="6"/>
    </row>
    <row r="715">
      <c r="B715" s="4"/>
      <c r="C715" s="6"/>
    </row>
    <row r="716">
      <c r="B716" s="4"/>
      <c r="C716" s="6"/>
    </row>
    <row r="717">
      <c r="B717" s="4"/>
      <c r="C717" s="6"/>
    </row>
    <row r="718">
      <c r="B718" s="4"/>
      <c r="C718" s="6"/>
    </row>
    <row r="719">
      <c r="B719" s="4"/>
      <c r="C719" s="6"/>
    </row>
    <row r="720">
      <c r="B720" s="4"/>
      <c r="C720" s="6"/>
    </row>
    <row r="721">
      <c r="B721" s="4"/>
      <c r="C721" s="6"/>
    </row>
    <row r="722">
      <c r="B722" s="4"/>
      <c r="C722" s="6"/>
    </row>
    <row r="723">
      <c r="B723" s="4"/>
      <c r="C723" s="6"/>
    </row>
    <row r="724">
      <c r="B724" s="4"/>
      <c r="C724" s="6"/>
    </row>
    <row r="725">
      <c r="B725" s="4"/>
      <c r="C725" s="6"/>
    </row>
    <row r="726">
      <c r="B726" s="4"/>
      <c r="C726" s="6"/>
    </row>
    <row r="727">
      <c r="B727" s="4"/>
      <c r="C727" s="6"/>
    </row>
    <row r="728">
      <c r="B728" s="4"/>
      <c r="C728" s="6"/>
    </row>
    <row r="729">
      <c r="B729" s="4"/>
      <c r="C729" s="6"/>
    </row>
    <row r="730">
      <c r="B730" s="4"/>
      <c r="C730" s="6"/>
    </row>
    <row r="731">
      <c r="B731" s="4"/>
      <c r="C731" s="6"/>
    </row>
    <row r="732">
      <c r="B732" s="4"/>
      <c r="C732" s="6"/>
    </row>
    <row r="733">
      <c r="B733" s="4"/>
      <c r="C733" s="6"/>
    </row>
    <row r="734">
      <c r="B734" s="4"/>
      <c r="C734" s="6"/>
    </row>
    <row r="735">
      <c r="B735" s="4"/>
      <c r="C735" s="6"/>
    </row>
    <row r="736">
      <c r="B736" s="4"/>
      <c r="C736" s="6"/>
    </row>
    <row r="737">
      <c r="B737" s="4"/>
      <c r="C737" s="6"/>
    </row>
    <row r="738">
      <c r="B738" s="4"/>
      <c r="C738" s="6"/>
    </row>
    <row r="739">
      <c r="B739" s="4"/>
      <c r="C739" s="6"/>
    </row>
    <row r="740">
      <c r="B740" s="4"/>
      <c r="C740" s="6"/>
    </row>
    <row r="741">
      <c r="B741" s="4"/>
      <c r="C741" s="6"/>
    </row>
    <row r="742">
      <c r="B742" s="4"/>
      <c r="C742" s="6"/>
    </row>
    <row r="743">
      <c r="B743" s="4"/>
      <c r="C743" s="6"/>
    </row>
    <row r="744">
      <c r="B744" s="4"/>
      <c r="C744" s="6"/>
    </row>
    <row r="745">
      <c r="B745" s="4"/>
      <c r="C745" s="6"/>
    </row>
    <row r="746">
      <c r="B746" s="4"/>
      <c r="C746" s="6"/>
    </row>
    <row r="747">
      <c r="B747" s="4"/>
      <c r="C747" s="6"/>
    </row>
    <row r="748">
      <c r="B748" s="4"/>
      <c r="C748" s="6"/>
    </row>
    <row r="749">
      <c r="B749" s="4"/>
      <c r="C749" s="6"/>
    </row>
    <row r="750">
      <c r="B750" s="4"/>
      <c r="C750" s="6"/>
    </row>
    <row r="751">
      <c r="B751" s="4"/>
      <c r="C751" s="6"/>
    </row>
    <row r="752">
      <c r="B752" s="4"/>
      <c r="C752" s="6"/>
    </row>
    <row r="753">
      <c r="B753" s="4"/>
      <c r="C753" s="6"/>
    </row>
    <row r="754">
      <c r="B754" s="4"/>
      <c r="C754" s="6"/>
    </row>
    <row r="755">
      <c r="B755" s="4"/>
      <c r="C755" s="6"/>
    </row>
    <row r="756">
      <c r="B756" s="4"/>
      <c r="C756" s="6"/>
    </row>
    <row r="757">
      <c r="B757" s="4"/>
      <c r="C757" s="6"/>
    </row>
    <row r="758">
      <c r="B758" s="4"/>
      <c r="C758" s="6"/>
    </row>
    <row r="759">
      <c r="B759" s="4"/>
      <c r="C759" s="6"/>
    </row>
    <row r="760">
      <c r="B760" s="4"/>
      <c r="C760" s="6"/>
    </row>
    <row r="761">
      <c r="B761" s="4"/>
      <c r="C761" s="6"/>
    </row>
    <row r="762">
      <c r="B762" s="4"/>
      <c r="C762" s="6"/>
    </row>
    <row r="763">
      <c r="B763" s="4"/>
      <c r="C763" s="6"/>
    </row>
    <row r="764">
      <c r="B764" s="4"/>
      <c r="C764" s="6"/>
    </row>
    <row r="765">
      <c r="B765" s="4"/>
      <c r="C765" s="6"/>
    </row>
    <row r="766">
      <c r="B766" s="4"/>
      <c r="C766" s="6"/>
    </row>
    <row r="767">
      <c r="B767" s="4"/>
      <c r="C767" s="6"/>
    </row>
    <row r="768">
      <c r="B768" s="4"/>
      <c r="C768" s="6"/>
    </row>
    <row r="769">
      <c r="B769" s="4"/>
      <c r="C769" s="6"/>
    </row>
    <row r="770">
      <c r="B770" s="4"/>
      <c r="C770" s="6"/>
    </row>
    <row r="771">
      <c r="B771" s="4"/>
      <c r="C771" s="6"/>
    </row>
    <row r="772">
      <c r="B772" s="4"/>
      <c r="C772" s="6"/>
    </row>
    <row r="773">
      <c r="B773" s="4"/>
      <c r="C773" s="6"/>
    </row>
    <row r="774">
      <c r="B774" s="4"/>
      <c r="C774" s="6"/>
    </row>
    <row r="775">
      <c r="B775" s="4"/>
      <c r="C775" s="6"/>
    </row>
    <row r="776">
      <c r="B776" s="4"/>
      <c r="C776" s="6"/>
    </row>
    <row r="777">
      <c r="B777" s="4"/>
      <c r="C777" s="6"/>
    </row>
    <row r="778">
      <c r="B778" s="4"/>
      <c r="C778" s="6"/>
    </row>
    <row r="779">
      <c r="B779" s="4"/>
      <c r="C779" s="6"/>
    </row>
    <row r="780">
      <c r="B780" s="4"/>
      <c r="C780" s="6"/>
    </row>
    <row r="781">
      <c r="B781" s="4"/>
      <c r="C781" s="6"/>
    </row>
    <row r="782">
      <c r="B782" s="4"/>
      <c r="C782" s="6"/>
    </row>
    <row r="783">
      <c r="B783" s="4"/>
      <c r="C783" s="6"/>
    </row>
    <row r="784">
      <c r="B784" s="4"/>
      <c r="C784" s="6"/>
    </row>
    <row r="785">
      <c r="B785" s="4"/>
      <c r="C785" s="6"/>
    </row>
    <row r="786">
      <c r="B786" s="4"/>
      <c r="C786" s="6"/>
    </row>
    <row r="787">
      <c r="B787" s="4"/>
      <c r="C787" s="6"/>
    </row>
    <row r="788">
      <c r="B788" s="4"/>
      <c r="C788" s="6"/>
    </row>
    <row r="789">
      <c r="B789" s="4"/>
      <c r="C789" s="6"/>
    </row>
    <row r="790">
      <c r="B790" s="4"/>
      <c r="C790" s="6"/>
    </row>
    <row r="791">
      <c r="B791" s="4"/>
      <c r="C791" s="6"/>
    </row>
    <row r="792">
      <c r="B792" s="4"/>
      <c r="C792" s="6"/>
    </row>
    <row r="793">
      <c r="B793" s="4"/>
      <c r="C793" s="6"/>
    </row>
    <row r="794">
      <c r="B794" s="4"/>
      <c r="C794" s="6"/>
    </row>
    <row r="795">
      <c r="B795" s="4"/>
      <c r="C795" s="6"/>
    </row>
    <row r="796">
      <c r="B796" s="4"/>
      <c r="C796" s="6"/>
    </row>
    <row r="797">
      <c r="B797" s="4"/>
      <c r="C797" s="6"/>
    </row>
    <row r="798">
      <c r="B798" s="4"/>
      <c r="C798" s="6"/>
    </row>
    <row r="799">
      <c r="B799" s="4"/>
      <c r="C799" s="6"/>
    </row>
    <row r="800">
      <c r="B800" s="4"/>
      <c r="C800" s="6"/>
    </row>
    <row r="801">
      <c r="B801" s="4"/>
      <c r="C801" s="6"/>
    </row>
    <row r="802">
      <c r="B802" s="4"/>
      <c r="C802" s="6"/>
    </row>
    <row r="803">
      <c r="B803" s="4"/>
      <c r="C803" s="6"/>
    </row>
    <row r="804">
      <c r="B804" s="4"/>
      <c r="C804" s="6"/>
    </row>
    <row r="805">
      <c r="B805" s="4"/>
      <c r="C805" s="6"/>
    </row>
    <row r="806">
      <c r="B806" s="4"/>
      <c r="C806" s="6"/>
    </row>
    <row r="807">
      <c r="B807" s="4"/>
      <c r="C807" s="6"/>
    </row>
    <row r="808">
      <c r="B808" s="4"/>
      <c r="C808" s="6"/>
    </row>
    <row r="809">
      <c r="B809" s="4"/>
      <c r="C809" s="6"/>
    </row>
    <row r="810">
      <c r="B810" s="4"/>
      <c r="C810" s="6"/>
    </row>
    <row r="811">
      <c r="B811" s="4"/>
      <c r="C811" s="6"/>
    </row>
    <row r="812">
      <c r="B812" s="4"/>
      <c r="C812" s="6"/>
    </row>
    <row r="813">
      <c r="B813" s="4"/>
      <c r="C813" s="6"/>
    </row>
    <row r="814">
      <c r="B814" s="4"/>
      <c r="C814" s="6"/>
    </row>
    <row r="815">
      <c r="B815" s="4"/>
      <c r="C815" s="6"/>
    </row>
    <row r="816">
      <c r="B816" s="4"/>
      <c r="C816" s="6"/>
    </row>
    <row r="817">
      <c r="B817" s="4"/>
      <c r="C817" s="6"/>
    </row>
    <row r="818">
      <c r="B818" s="4"/>
      <c r="C818" s="6"/>
    </row>
    <row r="819">
      <c r="B819" s="4"/>
      <c r="C819" s="6"/>
    </row>
    <row r="820">
      <c r="B820" s="4"/>
      <c r="C820" s="6"/>
    </row>
    <row r="821">
      <c r="B821" s="4"/>
      <c r="C821" s="6"/>
    </row>
    <row r="822">
      <c r="B822" s="4"/>
      <c r="C822" s="6"/>
    </row>
    <row r="823">
      <c r="B823" s="4"/>
      <c r="C823" s="6"/>
    </row>
    <row r="824">
      <c r="B824" s="4"/>
      <c r="C824" s="6"/>
    </row>
    <row r="825">
      <c r="B825" s="4"/>
      <c r="C825" s="6"/>
    </row>
    <row r="826">
      <c r="B826" s="4"/>
      <c r="C826" s="6"/>
    </row>
    <row r="827">
      <c r="B827" s="4"/>
      <c r="C827" s="6"/>
    </row>
    <row r="828">
      <c r="B828" s="4"/>
      <c r="C828" s="6"/>
    </row>
    <row r="829">
      <c r="B829" s="4"/>
      <c r="C829" s="6"/>
    </row>
    <row r="830">
      <c r="B830" s="4"/>
      <c r="C830" s="6"/>
    </row>
    <row r="831">
      <c r="B831" s="4"/>
      <c r="C831" s="6"/>
    </row>
    <row r="832">
      <c r="B832" s="4"/>
      <c r="C832" s="6"/>
    </row>
    <row r="833">
      <c r="B833" s="4"/>
      <c r="C833" s="6"/>
    </row>
    <row r="834">
      <c r="B834" s="4"/>
      <c r="C834" s="6"/>
    </row>
    <row r="835">
      <c r="B835" s="4"/>
      <c r="C835" s="6"/>
    </row>
    <row r="836">
      <c r="B836" s="4"/>
      <c r="C836" s="6"/>
    </row>
    <row r="837">
      <c r="B837" s="4"/>
      <c r="C837" s="6"/>
    </row>
    <row r="838">
      <c r="B838" s="4"/>
      <c r="C838" s="6"/>
    </row>
    <row r="839">
      <c r="B839" s="4"/>
      <c r="C839" s="6"/>
    </row>
    <row r="840">
      <c r="B840" s="4"/>
      <c r="C840" s="6"/>
    </row>
    <row r="841">
      <c r="B841" s="4"/>
      <c r="C841" s="6"/>
    </row>
    <row r="842">
      <c r="B842" s="4"/>
      <c r="C842" s="6"/>
    </row>
    <row r="843">
      <c r="B843" s="4"/>
      <c r="C843" s="6"/>
    </row>
    <row r="844">
      <c r="B844" s="4"/>
      <c r="C844" s="6"/>
    </row>
    <row r="845">
      <c r="B845" s="4"/>
      <c r="C845" s="6"/>
    </row>
    <row r="846">
      <c r="B846" s="4"/>
      <c r="C846" s="6"/>
    </row>
    <row r="847">
      <c r="B847" s="4"/>
      <c r="C847" s="6"/>
    </row>
    <row r="848">
      <c r="B848" s="4"/>
      <c r="C848" s="6"/>
    </row>
    <row r="849">
      <c r="B849" s="4"/>
      <c r="C849" s="6"/>
    </row>
    <row r="850">
      <c r="B850" s="4"/>
      <c r="C850" s="6"/>
    </row>
    <row r="851">
      <c r="B851" s="4"/>
      <c r="C851" s="6"/>
    </row>
    <row r="852">
      <c r="B852" s="4"/>
      <c r="C852" s="6"/>
    </row>
    <row r="853">
      <c r="B853" s="4"/>
      <c r="C853" s="6"/>
    </row>
    <row r="854">
      <c r="B854" s="4"/>
      <c r="C854" s="6"/>
    </row>
    <row r="855">
      <c r="B855" s="4"/>
      <c r="C855" s="6"/>
    </row>
    <row r="856">
      <c r="B856" s="4"/>
      <c r="C856" s="6"/>
    </row>
    <row r="857">
      <c r="B857" s="4"/>
      <c r="C857" s="6"/>
    </row>
    <row r="858">
      <c r="B858" s="4"/>
      <c r="C858" s="6"/>
    </row>
    <row r="859">
      <c r="B859" s="4"/>
      <c r="C859" s="6"/>
    </row>
    <row r="860">
      <c r="B860" s="4"/>
      <c r="C860" s="6"/>
    </row>
    <row r="861">
      <c r="B861" s="4"/>
      <c r="C861" s="6"/>
    </row>
    <row r="862">
      <c r="B862" s="4"/>
      <c r="C862" s="6"/>
    </row>
    <row r="863">
      <c r="B863" s="4"/>
      <c r="C863" s="6"/>
    </row>
    <row r="864">
      <c r="B864" s="4"/>
      <c r="C864" s="6"/>
    </row>
    <row r="865">
      <c r="B865" s="4"/>
      <c r="C865" s="6"/>
    </row>
    <row r="866">
      <c r="B866" s="4"/>
      <c r="C866" s="6"/>
    </row>
    <row r="867">
      <c r="B867" s="4"/>
      <c r="C867" s="6"/>
    </row>
    <row r="868">
      <c r="B868" s="4"/>
      <c r="C868" s="6"/>
    </row>
    <row r="869">
      <c r="B869" s="4"/>
      <c r="C869" s="6"/>
    </row>
    <row r="870">
      <c r="B870" s="4"/>
      <c r="C870" s="6"/>
    </row>
    <row r="871">
      <c r="B871" s="4"/>
      <c r="C871" s="6"/>
    </row>
    <row r="872">
      <c r="B872" s="4"/>
      <c r="C872" s="6"/>
    </row>
    <row r="873">
      <c r="B873" s="4"/>
      <c r="C873" s="6"/>
    </row>
    <row r="874">
      <c r="B874" s="4"/>
      <c r="C874" s="6"/>
    </row>
    <row r="875">
      <c r="B875" s="4"/>
      <c r="C875" s="6"/>
    </row>
    <row r="876">
      <c r="B876" s="4"/>
      <c r="C876" s="6"/>
    </row>
    <row r="877">
      <c r="B877" s="4"/>
      <c r="C877" s="6"/>
    </row>
    <row r="878">
      <c r="B878" s="4"/>
      <c r="C878" s="6"/>
    </row>
    <row r="879">
      <c r="B879" s="4"/>
      <c r="C879" s="6"/>
    </row>
    <row r="880">
      <c r="B880" s="4"/>
      <c r="C880" s="6"/>
    </row>
    <row r="881">
      <c r="B881" s="4"/>
      <c r="C881" s="6"/>
    </row>
    <row r="882">
      <c r="B882" s="4"/>
      <c r="C882" s="6"/>
    </row>
    <row r="883">
      <c r="B883" s="4"/>
      <c r="C883" s="6"/>
    </row>
    <row r="884">
      <c r="B884" s="4"/>
      <c r="C884" s="6"/>
    </row>
    <row r="885">
      <c r="B885" s="4"/>
      <c r="C885" s="6"/>
    </row>
    <row r="886">
      <c r="B886" s="4"/>
      <c r="C886" s="6"/>
    </row>
    <row r="887">
      <c r="B887" s="4"/>
      <c r="C887" s="6"/>
    </row>
    <row r="888">
      <c r="B888" s="4"/>
      <c r="C888" s="6"/>
    </row>
    <row r="889">
      <c r="B889" s="4"/>
      <c r="C889" s="6"/>
    </row>
    <row r="890">
      <c r="B890" s="4"/>
      <c r="C890" s="6"/>
    </row>
    <row r="891">
      <c r="B891" s="4"/>
      <c r="C891" s="6"/>
    </row>
    <row r="892">
      <c r="B892" s="4"/>
      <c r="C892" s="6"/>
    </row>
    <row r="893">
      <c r="B893" s="4"/>
      <c r="C893" s="6"/>
    </row>
    <row r="894">
      <c r="B894" s="4"/>
      <c r="C894" s="6"/>
    </row>
    <row r="895">
      <c r="B895" s="4"/>
      <c r="C895" s="6"/>
    </row>
    <row r="896">
      <c r="B896" s="4"/>
      <c r="C896" s="6"/>
    </row>
    <row r="897">
      <c r="B897" s="4"/>
      <c r="C897" s="6"/>
    </row>
    <row r="898">
      <c r="B898" s="4"/>
      <c r="C898" s="6"/>
    </row>
    <row r="899">
      <c r="B899" s="4"/>
      <c r="C899" s="6"/>
    </row>
    <row r="900">
      <c r="B900" s="4"/>
      <c r="C900" s="6"/>
    </row>
    <row r="901">
      <c r="B901" s="4"/>
      <c r="C901" s="6"/>
    </row>
    <row r="902">
      <c r="B902" s="4"/>
      <c r="C902" s="6"/>
    </row>
    <row r="903">
      <c r="B903" s="4"/>
      <c r="C903" s="6"/>
    </row>
    <row r="904">
      <c r="B904" s="4"/>
      <c r="C904" s="6"/>
    </row>
    <row r="905">
      <c r="B905" s="4"/>
      <c r="C905" s="6"/>
    </row>
    <row r="906">
      <c r="B906" s="4"/>
      <c r="C906" s="6"/>
    </row>
    <row r="907">
      <c r="B907" s="4"/>
      <c r="C907" s="6"/>
    </row>
    <row r="908">
      <c r="B908" s="4"/>
      <c r="C908" s="6"/>
    </row>
    <row r="909">
      <c r="B909" s="4"/>
      <c r="C909" s="6"/>
    </row>
    <row r="910">
      <c r="B910" s="4"/>
      <c r="C910" s="6"/>
    </row>
    <row r="911">
      <c r="B911" s="4"/>
      <c r="C911" s="6"/>
    </row>
    <row r="912">
      <c r="B912" s="4"/>
      <c r="C912" s="6"/>
    </row>
    <row r="913">
      <c r="B913" s="4"/>
      <c r="C913" s="6"/>
    </row>
    <row r="914">
      <c r="B914" s="4"/>
      <c r="C914" s="6"/>
    </row>
    <row r="915">
      <c r="B915" s="4"/>
      <c r="C915" s="6"/>
    </row>
    <row r="916">
      <c r="B916" s="4"/>
      <c r="C916" s="6"/>
    </row>
    <row r="917">
      <c r="B917" s="4"/>
      <c r="C917" s="6"/>
    </row>
    <row r="918">
      <c r="B918" s="4"/>
      <c r="C918" s="6"/>
    </row>
    <row r="919">
      <c r="B919" s="4"/>
      <c r="C919" s="6"/>
    </row>
    <row r="920">
      <c r="B920" s="4"/>
      <c r="C920" s="6"/>
    </row>
    <row r="921">
      <c r="B921" s="4"/>
      <c r="C921" s="6"/>
    </row>
    <row r="922">
      <c r="B922" s="4"/>
      <c r="C922" s="6"/>
    </row>
    <row r="923">
      <c r="B923" s="4"/>
      <c r="C923" s="6"/>
    </row>
    <row r="924">
      <c r="B924" s="4"/>
      <c r="C924" s="6"/>
    </row>
    <row r="925">
      <c r="B925" s="4"/>
      <c r="C925" s="6"/>
    </row>
    <row r="926">
      <c r="B926" s="4"/>
      <c r="C926" s="6"/>
    </row>
    <row r="927">
      <c r="B927" s="4"/>
      <c r="C927" s="6"/>
    </row>
    <row r="928">
      <c r="B928" s="4"/>
      <c r="C928" s="6"/>
    </row>
    <row r="929">
      <c r="B929" s="4"/>
      <c r="C929" s="6"/>
    </row>
    <row r="930">
      <c r="B930" s="4"/>
      <c r="C930" s="6"/>
    </row>
    <row r="931">
      <c r="B931" s="4"/>
      <c r="C931" s="6"/>
    </row>
    <row r="932">
      <c r="B932" s="4"/>
      <c r="C932" s="6"/>
    </row>
    <row r="933">
      <c r="B933" s="4"/>
      <c r="C933" s="6"/>
    </row>
    <row r="934">
      <c r="B934" s="4"/>
      <c r="C934" s="6"/>
    </row>
    <row r="935">
      <c r="B935" s="4"/>
      <c r="C935" s="6"/>
    </row>
    <row r="936">
      <c r="B936" s="4"/>
      <c r="C936" s="6"/>
    </row>
    <row r="937">
      <c r="B937" s="4"/>
      <c r="C937" s="6"/>
    </row>
    <row r="938">
      <c r="B938" s="4"/>
      <c r="C938" s="6"/>
    </row>
    <row r="939">
      <c r="B939" s="4"/>
      <c r="C939" s="6"/>
    </row>
    <row r="940">
      <c r="B940" s="4"/>
      <c r="C940" s="6"/>
    </row>
    <row r="941">
      <c r="B941" s="4"/>
      <c r="C941" s="6"/>
    </row>
    <row r="942">
      <c r="B942" s="4"/>
      <c r="C942" s="6"/>
    </row>
    <row r="943">
      <c r="B943" s="4"/>
      <c r="C943" s="6"/>
    </row>
    <row r="944">
      <c r="B944" s="4"/>
      <c r="C944" s="6"/>
    </row>
    <row r="945">
      <c r="B945" s="4"/>
      <c r="C945" s="6"/>
    </row>
    <row r="946">
      <c r="B946" s="4"/>
      <c r="C946" s="6"/>
    </row>
    <row r="947">
      <c r="B947" s="4"/>
      <c r="C947" s="6"/>
    </row>
    <row r="948">
      <c r="B948" s="4"/>
      <c r="C948" s="6"/>
    </row>
    <row r="949">
      <c r="B949" s="4"/>
      <c r="C949" s="6"/>
    </row>
    <row r="950">
      <c r="B950" s="4"/>
      <c r="C950" s="6"/>
    </row>
    <row r="951">
      <c r="B951" s="4"/>
      <c r="C951" s="6"/>
    </row>
    <row r="952">
      <c r="B952" s="4"/>
      <c r="C952" s="6"/>
    </row>
    <row r="953">
      <c r="B953" s="4"/>
      <c r="C953" s="6"/>
    </row>
    <row r="954">
      <c r="B954" s="4"/>
      <c r="C954" s="6"/>
    </row>
    <row r="955">
      <c r="B955" s="4"/>
      <c r="C955" s="6"/>
    </row>
    <row r="956">
      <c r="B956" s="4"/>
      <c r="C956" s="6"/>
    </row>
    <row r="957">
      <c r="B957" s="4"/>
      <c r="C957" s="6"/>
    </row>
    <row r="958">
      <c r="B958" s="4"/>
      <c r="C958" s="6"/>
    </row>
    <row r="959">
      <c r="B959" s="4"/>
      <c r="C959" s="6"/>
    </row>
    <row r="960">
      <c r="B960" s="4"/>
      <c r="C960" s="6"/>
    </row>
    <row r="961">
      <c r="B961" s="4"/>
      <c r="C961" s="6"/>
    </row>
    <row r="962">
      <c r="B962" s="4"/>
      <c r="C962" s="6"/>
    </row>
    <row r="963">
      <c r="B963" s="4"/>
      <c r="C963" s="6"/>
    </row>
    <row r="964">
      <c r="B964" s="4"/>
      <c r="C964" s="6"/>
    </row>
    <row r="965">
      <c r="B965" s="4"/>
      <c r="C965" s="6"/>
    </row>
    <row r="966">
      <c r="B966" s="4"/>
      <c r="C966" s="6"/>
    </row>
    <row r="967">
      <c r="B967" s="4"/>
      <c r="C967" s="6"/>
    </row>
    <row r="968">
      <c r="B968" s="4"/>
      <c r="C968" s="6"/>
    </row>
    <row r="969">
      <c r="B969" s="4"/>
      <c r="C969" s="6"/>
    </row>
    <row r="970">
      <c r="B970" s="4"/>
      <c r="C970" s="6"/>
    </row>
    <row r="971">
      <c r="B971" s="4"/>
      <c r="C971" s="6"/>
    </row>
    <row r="972">
      <c r="B972" s="4"/>
      <c r="C972" s="6"/>
    </row>
    <row r="973">
      <c r="B973" s="4"/>
      <c r="C973" s="6"/>
    </row>
    <row r="974">
      <c r="B974" s="4"/>
      <c r="C974" s="6"/>
    </row>
    <row r="975">
      <c r="B975" s="4"/>
      <c r="C975" s="6"/>
    </row>
    <row r="976">
      <c r="B976" s="4"/>
      <c r="C976" s="6"/>
    </row>
    <row r="977">
      <c r="B977" s="4"/>
      <c r="C977" s="6"/>
    </row>
    <row r="978">
      <c r="B978" s="4"/>
      <c r="C978" s="6"/>
    </row>
    <row r="979">
      <c r="B979" s="4"/>
      <c r="C979" s="6"/>
    </row>
    <row r="980">
      <c r="B980" s="4"/>
      <c r="C980" s="6"/>
    </row>
    <row r="981">
      <c r="B981" s="4"/>
      <c r="C981" s="6"/>
    </row>
    <row r="982">
      <c r="B982" s="4"/>
      <c r="C982" s="6"/>
    </row>
    <row r="983">
      <c r="B983" s="4"/>
      <c r="C983" s="6"/>
    </row>
    <row r="984">
      <c r="B984" s="4"/>
      <c r="C984" s="6"/>
    </row>
    <row r="985">
      <c r="B985" s="4"/>
      <c r="C985" s="6"/>
    </row>
    <row r="986">
      <c r="B986" s="4"/>
      <c r="C986" s="6"/>
    </row>
    <row r="987">
      <c r="B987" s="4"/>
      <c r="C987" s="6"/>
    </row>
    <row r="988">
      <c r="B988" s="4"/>
      <c r="C988" s="6"/>
    </row>
    <row r="989">
      <c r="B989" s="4"/>
      <c r="C989" s="6"/>
    </row>
    <row r="990">
      <c r="B990" s="4"/>
      <c r="C990" s="6"/>
    </row>
    <row r="991">
      <c r="B991" s="4"/>
      <c r="C991" s="6"/>
    </row>
    <row r="992">
      <c r="B992" s="4"/>
      <c r="C992" s="6"/>
    </row>
    <row r="993">
      <c r="B993" s="4"/>
      <c r="C993" s="6"/>
    </row>
    <row r="994">
      <c r="B994" s="4"/>
      <c r="C994" s="6"/>
    </row>
    <row r="995">
      <c r="B995" s="4"/>
      <c r="C995" s="6"/>
    </row>
    <row r="996">
      <c r="B996" s="4"/>
      <c r="C996" s="6"/>
    </row>
    <row r="997">
      <c r="B997" s="4"/>
      <c r="C997" s="6"/>
    </row>
    <row r="998">
      <c r="B998" s="4"/>
      <c r="C998" s="6"/>
    </row>
    <row r="999">
      <c r="B999" s="4"/>
      <c r="C999" s="6"/>
    </row>
    <row r="1000">
      <c r="B1000" s="4"/>
      <c r="C1000" s="6"/>
    </row>
  </sheetData>
  <autoFilter ref="$B$2:$G$6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0"/>
  <cols>
    <col customWidth="1" min="1" max="1" width="33.86"/>
    <col customWidth="1" min="2" max="2" width="26.71"/>
    <col customWidth="1" min="3" max="3" width="11.57"/>
    <col customWidth="1" min="4" max="4" width="17.43"/>
    <col customWidth="1" min="5" max="6" width="12.29"/>
    <col customWidth="1" min="7" max="7" width="10.43"/>
    <col customWidth="1" min="8" max="8" width="12.0"/>
    <col customWidth="1" min="9" max="10" width="12.29"/>
    <col customWidth="1" min="11" max="11" width="11.29"/>
    <col customWidth="1" min="12" max="12" width="11.86"/>
    <col customWidth="1" min="13" max="13" width="13.29"/>
    <col customWidth="1" min="14" max="14" width="10.86"/>
    <col customWidth="1" min="15" max="15" width="8.71"/>
    <col customWidth="1" min="16" max="16" width="13.43"/>
  </cols>
  <sheetData>
    <row r="1" ht="20.25" customHeight="1">
      <c r="A1" s="3" t="s">
        <v>2</v>
      </c>
      <c r="B1" s="5"/>
      <c r="C1" s="15"/>
      <c r="D1" s="20"/>
      <c r="E1" s="5"/>
      <c r="F1" s="5"/>
      <c r="G1" s="5"/>
      <c r="H1" s="5"/>
      <c r="J1" s="5"/>
    </row>
    <row r="2" ht="15.75" customHeight="1">
      <c r="A2" s="25" t="s">
        <v>12</v>
      </c>
      <c r="B2" s="5"/>
      <c r="C2" s="15"/>
      <c r="D2" s="20"/>
      <c r="E2" s="5"/>
      <c r="F2" s="5"/>
      <c r="G2" s="5"/>
      <c r="H2" s="5"/>
      <c r="I2" s="5"/>
      <c r="J2" s="5"/>
    </row>
    <row r="3" ht="12.75" customHeight="1">
      <c r="A3" s="5"/>
      <c r="B3" s="5"/>
      <c r="C3" s="15"/>
      <c r="D3" s="20"/>
      <c r="E3" s="5"/>
      <c r="F3" s="5"/>
      <c r="G3" s="5"/>
      <c r="H3" s="5"/>
      <c r="I3" s="5"/>
      <c r="J3" s="5"/>
    </row>
    <row r="4" ht="12.75" customHeight="1">
      <c r="A4" s="5"/>
      <c r="B4" s="28" t="s">
        <v>19</v>
      </c>
      <c r="C4" s="30" t="s">
        <v>21</v>
      </c>
      <c r="D4" s="32"/>
      <c r="E4" s="28"/>
      <c r="F4" s="34" t="s">
        <v>25</v>
      </c>
      <c r="G4" s="35"/>
      <c r="H4" s="35"/>
      <c r="I4" s="5"/>
      <c r="J4" s="5"/>
    </row>
    <row r="5" ht="12.75" customHeight="1">
      <c r="A5" s="5"/>
      <c r="B5" s="28" t="s">
        <v>29</v>
      </c>
      <c r="C5" s="30"/>
      <c r="D5" s="32"/>
      <c r="E5" s="28"/>
      <c r="F5" s="37">
        <v>43173.0</v>
      </c>
      <c r="G5" s="41"/>
      <c r="H5" s="5"/>
      <c r="I5" s="5"/>
      <c r="J5" s="5"/>
    </row>
    <row r="6" ht="12.75" customHeight="1">
      <c r="A6" s="5"/>
      <c r="B6" s="5"/>
      <c r="C6" s="15"/>
      <c r="D6" s="20"/>
      <c r="E6" s="43" t="s">
        <v>49</v>
      </c>
      <c r="F6" s="44">
        <v>43145.0</v>
      </c>
      <c r="G6" s="5"/>
      <c r="H6" s="5"/>
      <c r="I6" s="5"/>
      <c r="J6" s="5"/>
    </row>
    <row r="7" ht="12.75" customHeight="1">
      <c r="A7" s="5"/>
      <c r="B7" s="28" t="s">
        <v>51</v>
      </c>
      <c r="C7" s="30" t="s">
        <v>52</v>
      </c>
      <c r="D7" s="32"/>
      <c r="E7" s="28"/>
      <c r="F7" s="46"/>
      <c r="H7" s="5"/>
      <c r="I7" s="5"/>
      <c r="J7" s="5"/>
    </row>
    <row r="8" ht="12.75" customHeight="1">
      <c r="A8" s="5"/>
      <c r="B8" s="5"/>
      <c r="C8" s="15"/>
      <c r="D8" s="20"/>
      <c r="E8" s="5"/>
      <c r="F8" s="48"/>
      <c r="G8" s="5"/>
      <c r="H8" s="5"/>
      <c r="I8" s="5"/>
      <c r="J8" s="5"/>
    </row>
    <row r="9" ht="15.75" customHeight="1">
      <c r="A9" s="50" t="s">
        <v>55</v>
      </c>
      <c r="B9" s="5"/>
      <c r="C9" s="15"/>
      <c r="D9" s="20"/>
      <c r="E9" s="5"/>
      <c r="F9" s="5"/>
      <c r="G9" s="52"/>
      <c r="H9" s="5"/>
      <c r="I9" s="5"/>
    </row>
    <row r="10" ht="12.75" customHeight="1">
      <c r="A10" s="53" t="s">
        <v>4</v>
      </c>
      <c r="B10" s="55" t="s">
        <v>6</v>
      </c>
      <c r="C10" s="57" t="s">
        <v>0</v>
      </c>
      <c r="D10" s="58" t="s">
        <v>58</v>
      </c>
      <c r="E10" s="60" t="s">
        <v>60</v>
      </c>
    </row>
    <row r="11" ht="12.75" customHeight="1">
      <c r="A11" s="51">
        <v>14.0</v>
      </c>
      <c r="B11" s="61" t="s">
        <v>61</v>
      </c>
      <c r="C11" s="62" t="s">
        <v>62</v>
      </c>
      <c r="D11" s="64" t="s">
        <v>62</v>
      </c>
      <c r="E11" s="66" t="s">
        <v>62</v>
      </c>
    </row>
    <row r="12" ht="12.75" customHeight="1">
      <c r="A12" s="61"/>
      <c r="B12" s="68" t="s">
        <v>64</v>
      </c>
      <c r="C12" s="70">
        <f>Calculos!C77</f>
        <v>0.1333333333</v>
      </c>
      <c r="D12" s="70">
        <f>Calculos!D77</f>
        <v>0.90496</v>
      </c>
      <c r="E12" s="66" t="s">
        <v>67</v>
      </c>
    </row>
    <row r="13" ht="12.75" customHeight="1">
      <c r="A13" s="61"/>
      <c r="B13" s="68" t="s">
        <v>38</v>
      </c>
      <c r="C13" s="70">
        <f>Calculos!C78</f>
        <v>0.1</v>
      </c>
      <c r="D13" s="70">
        <f>Calculos!D78</f>
        <v>0.67872</v>
      </c>
      <c r="E13" s="66" t="s">
        <v>67</v>
      </c>
    </row>
    <row r="14" ht="12.75" customHeight="1">
      <c r="A14" s="61"/>
      <c r="B14" s="68" t="s">
        <v>26</v>
      </c>
      <c r="C14" s="70">
        <f>Calculos!C79</f>
        <v>0.2666666667</v>
      </c>
      <c r="D14" s="70">
        <f>Calculos!D79</f>
        <v>1.80992</v>
      </c>
      <c r="E14" s="66" t="s">
        <v>67</v>
      </c>
    </row>
    <row r="15" ht="12.75" customHeight="1">
      <c r="A15" s="61"/>
      <c r="B15" s="68" t="s">
        <v>69</v>
      </c>
      <c r="C15" s="70">
        <f>Calculos!C80</f>
        <v>0.02790697674</v>
      </c>
      <c r="D15" s="70">
        <f>Calculos!D80</f>
        <v>1.894102326</v>
      </c>
      <c r="E15" s="66" t="s">
        <v>67</v>
      </c>
    </row>
    <row r="16" ht="12.75" customHeight="1">
      <c r="A16" s="61"/>
      <c r="B16" s="68" t="s">
        <v>20</v>
      </c>
      <c r="C16" s="70">
        <f>Calculos!C81</f>
        <v>0.1666666667</v>
      </c>
      <c r="D16" s="70">
        <f>Calculos!D81</f>
        <v>1.1312</v>
      </c>
      <c r="E16" s="66" t="s">
        <v>67</v>
      </c>
    </row>
    <row r="17" ht="12.75" customHeight="1">
      <c r="A17" s="72"/>
      <c r="B17" s="73" t="s">
        <v>71</v>
      </c>
      <c r="C17" s="70">
        <f>Calculos!C82</f>
        <v>0.1627906977</v>
      </c>
      <c r="D17" s="70">
        <f>Calculos!D82</f>
        <v>1.104893023</v>
      </c>
      <c r="E17" s="74" t="s">
        <v>67</v>
      </c>
    </row>
    <row r="18" ht="12.75" customHeight="1">
      <c r="A18" s="66">
        <v>13.0</v>
      </c>
      <c r="B18" s="61" t="s">
        <v>74</v>
      </c>
      <c r="C18" s="75" t="s">
        <v>62</v>
      </c>
      <c r="D18" s="77" t="s">
        <v>62</v>
      </c>
      <c r="E18" s="78" t="s">
        <v>62</v>
      </c>
    </row>
    <row r="19" ht="12.75" customHeight="1">
      <c r="A19" s="82"/>
      <c r="B19" s="68" t="s">
        <v>64</v>
      </c>
      <c r="C19" s="84">
        <f>Calculos!C70</f>
        <v>0.1333333333</v>
      </c>
      <c r="D19" s="84">
        <f>Calculos!D70</f>
        <v>0.90496</v>
      </c>
      <c r="E19" s="78" t="s">
        <v>67</v>
      </c>
    </row>
    <row r="20" ht="12.75" customHeight="1">
      <c r="A20" s="86"/>
      <c r="B20" s="68" t="s">
        <v>38</v>
      </c>
      <c r="C20" s="84">
        <f>Calculos!C71</f>
        <v>0.1666666667</v>
      </c>
      <c r="D20" s="84">
        <f>Calculos!D71</f>
        <v>1.1312</v>
      </c>
      <c r="E20" s="78" t="s">
        <v>67</v>
      </c>
    </row>
    <row r="21" ht="12.75" customHeight="1">
      <c r="A21" s="86"/>
      <c r="B21" s="68" t="s">
        <v>26</v>
      </c>
      <c r="C21" s="84">
        <f>Calculos!C72</f>
        <v>0.2666666667</v>
      </c>
      <c r="D21" s="84">
        <f>Calculos!D72</f>
        <v>1.58368</v>
      </c>
      <c r="E21" s="78" t="s">
        <v>67</v>
      </c>
    </row>
    <row r="22" ht="12.75" customHeight="1">
      <c r="A22" s="86"/>
      <c r="B22" s="68" t="s">
        <v>69</v>
      </c>
      <c r="C22" s="84">
        <f>Calculos!C73</f>
        <v>0.03</v>
      </c>
      <c r="D22" s="84">
        <f>Calculos!D73</f>
        <v>1.894102326</v>
      </c>
      <c r="E22" s="78" t="s">
        <v>67</v>
      </c>
    </row>
    <row r="23" ht="12.75" customHeight="1">
      <c r="A23" s="86"/>
      <c r="B23" s="68" t="s">
        <v>20</v>
      </c>
      <c r="C23" s="84">
        <f>Calculos!C74</f>
        <v>0.1666666667</v>
      </c>
      <c r="D23" s="84">
        <f>Calculos!D74</f>
        <v>1.1312</v>
      </c>
      <c r="E23" s="78" t="s">
        <v>67</v>
      </c>
    </row>
    <row r="24" ht="12.75" customHeight="1">
      <c r="A24" s="92"/>
      <c r="B24" s="94" t="s">
        <v>71</v>
      </c>
      <c r="C24" s="84">
        <f>Calculos!C75</f>
        <v>0.1627906977</v>
      </c>
      <c r="D24" s="84">
        <f>Calculos!D75</f>
        <v>1.104893023</v>
      </c>
      <c r="E24" s="78" t="s">
        <v>67</v>
      </c>
    </row>
    <row r="25" ht="12.75" customHeight="1">
      <c r="A25" s="78">
        <v>44.0</v>
      </c>
      <c r="B25" s="61" t="s">
        <v>86</v>
      </c>
      <c r="C25" s="96" t="s">
        <v>62</v>
      </c>
      <c r="D25" s="100" t="s">
        <v>62</v>
      </c>
      <c r="E25" s="78" t="s">
        <v>62</v>
      </c>
    </row>
    <row r="26" ht="12.75" customHeight="1">
      <c r="A26" s="78"/>
      <c r="B26" s="68" t="s">
        <v>64</v>
      </c>
      <c r="C26" s="70">
        <f>Calculos!C282</f>
        <v>0.2133333333</v>
      </c>
      <c r="D26" s="70">
        <f>Calculos!D282</f>
        <v>1.447936</v>
      </c>
      <c r="E26" s="78" t="s">
        <v>91</v>
      </c>
    </row>
    <row r="27" ht="12.75" customHeight="1">
      <c r="A27" s="92"/>
      <c r="B27" s="68" t="s">
        <v>38</v>
      </c>
      <c r="C27" s="70">
        <f>Calculos!C283</f>
        <v>0.16</v>
      </c>
      <c r="D27" s="70">
        <f>Calculos!D283</f>
        <v>1.085952</v>
      </c>
      <c r="E27" s="78" t="s">
        <v>91</v>
      </c>
    </row>
    <row r="28" ht="12.75" customHeight="1">
      <c r="A28" s="92"/>
      <c r="B28" s="68" t="s">
        <v>26</v>
      </c>
      <c r="C28" s="70">
        <f>Calculos!C284</f>
        <v>0.4266666667</v>
      </c>
      <c r="D28" s="70">
        <f>Calculos!D284</f>
        <v>2.895872</v>
      </c>
      <c r="E28" s="78" t="s">
        <v>91</v>
      </c>
    </row>
    <row r="29" ht="12.75" customHeight="1">
      <c r="A29" s="92"/>
      <c r="B29" s="68" t="s">
        <v>69</v>
      </c>
      <c r="C29" s="70">
        <f>Calculos!C285</f>
        <v>0.02790697674</v>
      </c>
      <c r="D29" s="70">
        <f>Calculos!D285</f>
        <v>1.894102326</v>
      </c>
      <c r="E29" s="66" t="s">
        <v>91</v>
      </c>
    </row>
    <row r="30" ht="12.75" customHeight="1">
      <c r="A30" s="92"/>
      <c r="B30" s="68" t="s">
        <v>20</v>
      </c>
      <c r="C30" s="70">
        <f>Calculos!C286</f>
        <v>0.2666666667</v>
      </c>
      <c r="D30" s="70">
        <f>Calculos!D286</f>
        <v>1.80992</v>
      </c>
      <c r="E30" s="66" t="s">
        <v>91</v>
      </c>
    </row>
    <row r="31" ht="12.75" customHeight="1">
      <c r="A31" s="109"/>
      <c r="B31" s="94" t="s">
        <v>71</v>
      </c>
      <c r="C31" s="70">
        <f>Calculos!C287</f>
        <v>0.1627906977</v>
      </c>
      <c r="D31" s="70">
        <f>Calculos!D287</f>
        <v>1.104893023</v>
      </c>
      <c r="E31" s="66" t="s">
        <v>91</v>
      </c>
    </row>
    <row r="32" ht="12.75" customHeight="1">
      <c r="A32" s="74">
        <v>45.0</v>
      </c>
      <c r="B32" s="61" t="s">
        <v>33</v>
      </c>
      <c r="C32" s="110" t="s">
        <v>62</v>
      </c>
      <c r="D32" s="112" t="s">
        <v>62</v>
      </c>
      <c r="E32" s="78" t="s">
        <v>62</v>
      </c>
    </row>
    <row r="33" ht="12.75" customHeight="1">
      <c r="A33" s="86"/>
      <c r="B33" s="68" t="s">
        <v>64</v>
      </c>
      <c r="C33" s="113">
        <f>Calculos!C289</f>
        <v>0.1333333333</v>
      </c>
      <c r="D33" s="113">
        <f>Calculos!D289</f>
        <v>0.90496</v>
      </c>
      <c r="E33" s="78" t="s">
        <v>91</v>
      </c>
    </row>
    <row r="34" ht="12.75" customHeight="1">
      <c r="A34" s="115"/>
      <c r="B34" s="68" t="s">
        <v>38</v>
      </c>
      <c r="C34" s="113">
        <f>Calculos!C290</f>
        <v>0.1</v>
      </c>
      <c r="D34" s="113">
        <f>Calculos!D290</f>
        <v>0.67872</v>
      </c>
      <c r="E34" s="78" t="s">
        <v>91</v>
      </c>
    </row>
    <row r="35" ht="12.75" customHeight="1">
      <c r="A35" s="86"/>
      <c r="B35" s="68" t="s">
        <v>26</v>
      </c>
      <c r="C35" s="113">
        <f>Calculos!C291</f>
        <v>0.2666666667</v>
      </c>
      <c r="D35" s="113">
        <f>Calculos!D291</f>
        <v>1.80992</v>
      </c>
      <c r="E35" s="78" t="s">
        <v>91</v>
      </c>
    </row>
    <row r="36" ht="12.75" customHeight="1">
      <c r="A36" s="86"/>
      <c r="B36" s="68" t="s">
        <v>69</v>
      </c>
      <c r="C36" s="113">
        <f>Calculos!C292</f>
        <v>0.02790697674</v>
      </c>
      <c r="D36" s="113">
        <f>Calculos!D292</f>
        <v>1.894102326</v>
      </c>
      <c r="E36" s="78" t="s">
        <v>107</v>
      </c>
    </row>
    <row r="37" ht="12.75" customHeight="1">
      <c r="A37" s="86"/>
      <c r="B37" s="68" t="s">
        <v>20</v>
      </c>
      <c r="C37" s="113">
        <f>Calculos!C293</f>
        <v>0.1666666667</v>
      </c>
      <c r="D37" s="113">
        <f>Calculos!D293</f>
        <v>1.1312</v>
      </c>
      <c r="E37" s="78" t="s">
        <v>107</v>
      </c>
    </row>
    <row r="38" ht="12.75" customHeight="1">
      <c r="A38" s="86"/>
      <c r="B38" s="94" t="s">
        <v>71</v>
      </c>
      <c r="C38" s="113">
        <f>Calculos!C294</f>
        <v>0.1627906977</v>
      </c>
      <c r="D38" s="113">
        <f>Calculos!D294</f>
        <v>1.104893023</v>
      </c>
      <c r="E38" s="78" t="s">
        <v>107</v>
      </c>
    </row>
    <row r="39" ht="12.75" customHeight="1">
      <c r="A39" s="78">
        <v>8.0</v>
      </c>
      <c r="B39" s="61" t="s">
        <v>68</v>
      </c>
      <c r="C39" s="96" t="s">
        <v>62</v>
      </c>
      <c r="D39" s="112" t="s">
        <v>62</v>
      </c>
      <c r="E39" s="78" t="s">
        <v>62</v>
      </c>
    </row>
    <row r="40" ht="12.75" customHeight="1">
      <c r="A40" s="78"/>
      <c r="B40" s="68" t="s">
        <v>64</v>
      </c>
      <c r="C40" s="75">
        <f>Calculos!C37</f>
        <v>0.08</v>
      </c>
      <c r="D40" s="75">
        <f>Calculos!D37</f>
        <v>0.542976</v>
      </c>
      <c r="E40" s="78" t="s">
        <v>111</v>
      </c>
    </row>
    <row r="41" ht="12.75" customHeight="1">
      <c r="A41" s="116"/>
      <c r="B41" s="68" t="s">
        <v>38</v>
      </c>
      <c r="C41" s="75">
        <f>Calculos!C38</f>
        <v>0.06</v>
      </c>
      <c r="D41" s="75">
        <f>Calculos!D38</f>
        <v>0.407232</v>
      </c>
      <c r="E41" s="78" t="s">
        <v>111</v>
      </c>
    </row>
    <row r="42" ht="12.75" customHeight="1">
      <c r="A42" s="116"/>
      <c r="B42" s="68" t="s">
        <v>26</v>
      </c>
      <c r="C42" s="75">
        <f>Calculos!C39</f>
        <v>0.16</v>
      </c>
      <c r="D42" s="75">
        <f>Calculos!D39</f>
        <v>1.085952</v>
      </c>
      <c r="E42" s="78" t="s">
        <v>111</v>
      </c>
    </row>
    <row r="43" ht="12.75" customHeight="1">
      <c r="A43" s="116"/>
      <c r="B43" s="68" t="s">
        <v>69</v>
      </c>
      <c r="C43" s="75">
        <f>Calculos!C40</f>
        <v>0.02790697674</v>
      </c>
      <c r="D43" s="75">
        <f>Calculos!D40</f>
        <v>1.894102326</v>
      </c>
      <c r="E43" s="78" t="s">
        <v>111</v>
      </c>
    </row>
    <row r="44" ht="12.75" customHeight="1">
      <c r="A44" s="116"/>
      <c r="B44" s="68" t="s">
        <v>20</v>
      </c>
      <c r="C44" s="75">
        <f>Calculos!C41</f>
        <v>0.1</v>
      </c>
      <c r="D44" s="75">
        <f>Calculos!D41</f>
        <v>0.67872</v>
      </c>
      <c r="E44" s="78" t="s">
        <v>117</v>
      </c>
    </row>
    <row r="45" ht="12.75" customHeight="1">
      <c r="A45" s="116"/>
      <c r="B45" s="94" t="s">
        <v>71</v>
      </c>
      <c r="C45" s="75">
        <f>Calculos!C42</f>
        <v>0.1627906977</v>
      </c>
      <c r="D45" s="75">
        <f>Calculos!D42</f>
        <v>1.104893023</v>
      </c>
      <c r="E45" s="78" t="s">
        <v>117</v>
      </c>
    </row>
    <row r="46" ht="12.75" customHeight="1">
      <c r="A46" s="120">
        <v>34.0</v>
      </c>
      <c r="B46" s="61" t="s">
        <v>28</v>
      </c>
      <c r="C46" s="96" t="s">
        <v>62</v>
      </c>
      <c r="D46" s="100" t="s">
        <v>62</v>
      </c>
      <c r="E46" s="78" t="s">
        <v>62</v>
      </c>
    </row>
    <row r="47" ht="12.75" customHeight="1">
      <c r="A47" s="116"/>
      <c r="B47" s="68" t="s">
        <v>64</v>
      </c>
      <c r="C47" s="96">
        <f>Calculos!C213</f>
        <v>0.2133333333</v>
      </c>
      <c r="D47" s="96">
        <f>Calculos!D213</f>
        <v>1.447936</v>
      </c>
      <c r="E47" s="78" t="s">
        <v>117</v>
      </c>
    </row>
    <row r="48" ht="12.75" customHeight="1">
      <c r="A48" s="92"/>
      <c r="B48" s="68" t="s">
        <v>38</v>
      </c>
      <c r="C48" s="96">
        <f>Calculos!C214</f>
        <v>0.16</v>
      </c>
      <c r="D48" s="96">
        <f>Calculos!D214</f>
        <v>1.085952</v>
      </c>
      <c r="E48" s="78" t="s">
        <v>117</v>
      </c>
    </row>
    <row r="49" ht="12.75" customHeight="1">
      <c r="A49" s="86"/>
      <c r="B49" s="68" t="s">
        <v>26</v>
      </c>
      <c r="C49" s="96">
        <f>Calculos!C215</f>
        <v>0.4266666667</v>
      </c>
      <c r="D49" s="96">
        <f>Calculos!D215</f>
        <v>2.895872</v>
      </c>
      <c r="E49" s="78" t="s">
        <v>117</v>
      </c>
    </row>
    <row r="50" ht="12.75" customHeight="1">
      <c r="A50" s="115"/>
      <c r="B50" s="68" t="s">
        <v>69</v>
      </c>
      <c r="C50" s="96">
        <f>Calculos!C216</f>
        <v>0.028</v>
      </c>
      <c r="D50" s="96">
        <f>Calculos!D216</f>
        <v>1.894102326</v>
      </c>
      <c r="E50" s="78" t="s">
        <v>117</v>
      </c>
    </row>
    <row r="51" ht="12.75" customHeight="1">
      <c r="A51" s="86"/>
      <c r="B51" s="68" t="s">
        <v>20</v>
      </c>
      <c r="C51" s="96">
        <f>Calculos!C217</f>
        <v>0.2666666667</v>
      </c>
      <c r="D51" s="96">
        <f>Calculos!D217</f>
        <v>1.80992</v>
      </c>
      <c r="E51" s="78" t="s">
        <v>125</v>
      </c>
    </row>
    <row r="52" ht="12.75" customHeight="1">
      <c r="A52" s="86"/>
      <c r="B52" s="94" t="s">
        <v>71</v>
      </c>
      <c r="C52" s="96">
        <f>Calculos!C218</f>
        <v>0.1627906977</v>
      </c>
      <c r="D52" s="96">
        <f>Calculos!D218</f>
        <v>1.104893023</v>
      </c>
      <c r="E52" s="78" t="s">
        <v>117</v>
      </c>
    </row>
    <row r="53" ht="12.75" customHeight="1">
      <c r="A53" s="78">
        <v>40.0</v>
      </c>
      <c r="B53" s="61" t="s">
        <v>47</v>
      </c>
      <c r="C53" s="110" t="s">
        <v>62</v>
      </c>
      <c r="D53" s="112" t="s">
        <v>62</v>
      </c>
      <c r="E53" s="78" t="s">
        <v>62</v>
      </c>
    </row>
    <row r="54" ht="12.75" customHeight="1">
      <c r="A54" s="86"/>
      <c r="B54" s="68" t="s">
        <v>64</v>
      </c>
      <c r="C54" s="113">
        <f>Calculos!C254</f>
        <v>0.2133333333</v>
      </c>
      <c r="D54" s="113">
        <f>Calculos!D254</f>
        <v>1.447936</v>
      </c>
      <c r="E54" s="78" t="s">
        <v>67</v>
      </c>
    </row>
    <row r="55" ht="12.75" customHeight="1">
      <c r="A55" s="86"/>
      <c r="B55" s="68" t="s">
        <v>38</v>
      </c>
      <c r="C55" s="113">
        <f>Calculos!C255</f>
        <v>0.16</v>
      </c>
      <c r="D55" s="113">
        <f>Calculos!D255</f>
        <v>1.085952</v>
      </c>
      <c r="E55" s="78" t="s">
        <v>67</v>
      </c>
    </row>
    <row r="56" ht="12.75" customHeight="1">
      <c r="A56" s="92"/>
      <c r="B56" s="68" t="s">
        <v>26</v>
      </c>
      <c r="C56" s="113">
        <f>Calculos!C256</f>
        <v>0.4266666667</v>
      </c>
      <c r="D56" s="113">
        <f>Calculos!D256</f>
        <v>2.895872</v>
      </c>
      <c r="E56" s="78" t="s">
        <v>107</v>
      </c>
    </row>
    <row r="57" ht="12.75" customHeight="1">
      <c r="A57" s="86"/>
      <c r="B57" s="68" t="s">
        <v>69</v>
      </c>
      <c r="C57" s="113">
        <f>Calculos!C257</f>
        <v>0.02790697674</v>
      </c>
      <c r="D57" s="113">
        <f>Calculos!D257</f>
        <v>1.894102326</v>
      </c>
      <c r="E57" s="78" t="s">
        <v>107</v>
      </c>
    </row>
    <row r="58" ht="12.75" customHeight="1">
      <c r="A58" s="115"/>
      <c r="B58" s="68" t="s">
        <v>20</v>
      </c>
      <c r="C58" s="113">
        <f>Calculos!C258</f>
        <v>0.2666666667</v>
      </c>
      <c r="D58" s="113">
        <f>Calculos!D258</f>
        <v>1.80992</v>
      </c>
      <c r="E58" s="78" t="s">
        <v>125</v>
      </c>
    </row>
    <row r="59" ht="12.75" customHeight="1">
      <c r="A59" s="86"/>
      <c r="B59" s="94" t="s">
        <v>71</v>
      </c>
      <c r="C59" s="113">
        <f>Calculos!C259</f>
        <v>0.1627906977</v>
      </c>
      <c r="D59" s="113">
        <f>Calculos!D259</f>
        <v>1.104893023</v>
      </c>
      <c r="E59" s="78" t="s">
        <v>125</v>
      </c>
    </row>
    <row r="60" ht="12.75" customHeight="1">
      <c r="A60" s="78">
        <v>11.0</v>
      </c>
      <c r="B60" s="61" t="s">
        <v>76</v>
      </c>
      <c r="C60" s="96" t="s">
        <v>62</v>
      </c>
      <c r="D60" s="100" t="s">
        <v>62</v>
      </c>
      <c r="E60" s="78" t="s">
        <v>62</v>
      </c>
    </row>
    <row r="61" ht="12.75" customHeight="1">
      <c r="A61" s="86"/>
      <c r="B61" s="68" t="s">
        <v>64</v>
      </c>
      <c r="C61" s="127">
        <f>Calculos!C57</f>
        <v>0.08</v>
      </c>
      <c r="D61" s="127">
        <f>Calculos!D57</f>
        <v>0.542976</v>
      </c>
      <c r="E61" s="78" t="s">
        <v>107</v>
      </c>
    </row>
    <row r="62" ht="12.75" customHeight="1">
      <c r="A62" s="86"/>
      <c r="B62" s="68" t="s">
        <v>38</v>
      </c>
      <c r="C62" s="127">
        <f>Calculos!C58</f>
        <v>0.06</v>
      </c>
      <c r="D62" s="127">
        <f>Calculos!D58</f>
        <v>0.407232</v>
      </c>
      <c r="E62" s="78" t="s">
        <v>107</v>
      </c>
    </row>
    <row r="63" ht="12.75" customHeight="1">
      <c r="A63" s="86"/>
      <c r="B63" s="68" t="s">
        <v>26</v>
      </c>
      <c r="C63" s="127">
        <f>Calculos!C59</f>
        <v>0.16</v>
      </c>
      <c r="D63" s="127">
        <f>Calculos!D59</f>
        <v>1.085952</v>
      </c>
      <c r="E63" s="78" t="s">
        <v>107</v>
      </c>
    </row>
    <row r="64" ht="12.75" customHeight="1">
      <c r="A64" s="92"/>
      <c r="B64" s="68" t="s">
        <v>69</v>
      </c>
      <c r="C64" s="127">
        <f>Calculos!C60</f>
        <v>0.02790697674</v>
      </c>
      <c r="D64" s="127">
        <f>Calculos!D60</f>
        <v>1.894102326</v>
      </c>
      <c r="E64" s="78" t="s">
        <v>107</v>
      </c>
    </row>
    <row r="65" ht="12.75" customHeight="1">
      <c r="A65" s="92"/>
      <c r="B65" s="68" t="s">
        <v>20</v>
      </c>
      <c r="C65" s="127">
        <f>Calculos!C61</f>
        <v>0.1</v>
      </c>
      <c r="D65" s="127">
        <f>Calculos!D61</f>
        <v>0.67872</v>
      </c>
      <c r="E65" s="78" t="s">
        <v>117</v>
      </c>
    </row>
    <row r="66" ht="12.75" customHeight="1">
      <c r="A66" s="74"/>
      <c r="B66" s="94" t="s">
        <v>71</v>
      </c>
      <c r="C66" s="127">
        <f>Calculos!C62</f>
        <v>0.1627906977</v>
      </c>
      <c r="D66" s="127">
        <f>Calculos!D62</f>
        <v>1.104893023</v>
      </c>
      <c r="E66" s="78" t="s">
        <v>117</v>
      </c>
    </row>
    <row r="67" ht="12.75" customHeight="1">
      <c r="A67" s="78">
        <v>43.0</v>
      </c>
      <c r="B67" s="61" t="s">
        <v>124</v>
      </c>
      <c r="C67" s="110" t="s">
        <v>62</v>
      </c>
      <c r="D67" s="112" t="s">
        <v>62</v>
      </c>
      <c r="E67" s="78" t="s">
        <v>62</v>
      </c>
    </row>
    <row r="68" ht="12.75" customHeight="1">
      <c r="A68" s="92"/>
      <c r="B68" s="68" t="s">
        <v>64</v>
      </c>
      <c r="C68" s="96">
        <f>Calculos!C275</f>
        <v>0.08</v>
      </c>
      <c r="D68" s="96">
        <f>Calculos!D275</f>
        <v>0.542976</v>
      </c>
      <c r="E68" s="78" t="s">
        <v>132</v>
      </c>
    </row>
    <row r="69" ht="12.75" customHeight="1">
      <c r="A69" s="92"/>
      <c r="B69" s="68" t="s">
        <v>38</v>
      </c>
      <c r="C69" s="96">
        <f>Calculos!C276</f>
        <v>0.06</v>
      </c>
      <c r="D69" s="96">
        <f>Calculos!D276</f>
        <v>0.407232</v>
      </c>
      <c r="E69" s="78" t="s">
        <v>132</v>
      </c>
    </row>
    <row r="70" ht="12.75" customHeight="1">
      <c r="A70" s="92"/>
      <c r="B70" s="68" t="s">
        <v>26</v>
      </c>
      <c r="C70" s="96">
        <f>Calculos!C277</f>
        <v>0.16</v>
      </c>
      <c r="D70" s="96">
        <f>Calculos!D277</f>
        <v>1.085952</v>
      </c>
      <c r="E70" s="78" t="s">
        <v>132</v>
      </c>
    </row>
    <row r="71" ht="12.75" customHeight="1">
      <c r="A71" s="92"/>
      <c r="B71" s="68" t="s">
        <v>69</v>
      </c>
      <c r="C71" s="96">
        <f>Calculos!C278</f>
        <v>0.02790697674</v>
      </c>
      <c r="D71" s="96">
        <f>Calculos!D278</f>
        <v>1.894102326</v>
      </c>
      <c r="E71" s="78" t="s">
        <v>132</v>
      </c>
    </row>
    <row r="72" ht="12.75" customHeight="1">
      <c r="A72" s="92"/>
      <c r="B72" s="68" t="s">
        <v>20</v>
      </c>
      <c r="C72" s="96">
        <f>Calculos!C279</f>
        <v>0.1</v>
      </c>
      <c r="D72" s="96">
        <f>Calculos!D279</f>
        <v>0.67872</v>
      </c>
      <c r="E72" s="78" t="s">
        <v>132</v>
      </c>
    </row>
    <row r="73" ht="12.75" customHeight="1">
      <c r="A73" s="86"/>
      <c r="B73" s="94" t="s">
        <v>71</v>
      </c>
      <c r="C73" s="140">
        <v>0.162790697674419</v>
      </c>
      <c r="D73" s="142">
        <v>1.104893023255814</v>
      </c>
      <c r="E73" s="78" t="s">
        <v>117</v>
      </c>
    </row>
    <row r="74" ht="12.75" customHeight="1">
      <c r="A74" s="78">
        <v>20.0</v>
      </c>
      <c r="B74" s="61" t="s">
        <v>45</v>
      </c>
      <c r="C74" s="75" t="s">
        <v>62</v>
      </c>
      <c r="D74" s="144" t="s">
        <v>62</v>
      </c>
      <c r="E74" s="78" t="s">
        <v>62</v>
      </c>
    </row>
    <row r="75" ht="12.75" customHeight="1">
      <c r="A75" s="86"/>
      <c r="B75" s="68" t="s">
        <v>64</v>
      </c>
      <c r="C75" s="127">
        <f>Calculos!C117</f>
        <v>0.08</v>
      </c>
      <c r="D75" s="127">
        <f>Calculos!D117</f>
        <v>0.542976</v>
      </c>
      <c r="E75" s="78" t="s">
        <v>107</v>
      </c>
    </row>
    <row r="76" ht="12.75" customHeight="1">
      <c r="A76" s="86"/>
      <c r="B76" s="68" t="s">
        <v>38</v>
      </c>
      <c r="C76" s="127">
        <f>Calculos!C118</f>
        <v>0.06</v>
      </c>
      <c r="D76" s="127">
        <f>Calculos!D118</f>
        <v>0.407232</v>
      </c>
      <c r="E76" s="78" t="s">
        <v>107</v>
      </c>
    </row>
    <row r="77" ht="12.75" customHeight="1">
      <c r="A77" s="86"/>
      <c r="B77" s="68" t="s">
        <v>26</v>
      </c>
      <c r="C77" s="127">
        <f>Calculos!C119</f>
        <v>0.16</v>
      </c>
      <c r="D77" s="127">
        <f>Calculos!D119</f>
        <v>1.085952</v>
      </c>
      <c r="E77" s="78" t="s">
        <v>107</v>
      </c>
    </row>
    <row r="78" ht="12.75" customHeight="1">
      <c r="A78" s="86"/>
      <c r="B78" s="68" t="s">
        <v>69</v>
      </c>
      <c r="C78" s="127">
        <f>Calculos!C120</f>
        <v>0.02790697674</v>
      </c>
      <c r="D78" s="127">
        <f>Calculos!D120</f>
        <v>1.894102326</v>
      </c>
      <c r="E78" s="78" t="s">
        <v>107</v>
      </c>
    </row>
    <row r="79" ht="12.75" customHeight="1">
      <c r="A79" s="82"/>
      <c r="B79" s="68" t="s">
        <v>20</v>
      </c>
      <c r="C79" s="127">
        <f>Calculos!C121</f>
        <v>0.1</v>
      </c>
      <c r="D79" s="127">
        <f>Calculos!D121</f>
        <v>0.67872</v>
      </c>
      <c r="E79" s="78" t="s">
        <v>107</v>
      </c>
    </row>
    <row r="80" ht="12.75" customHeight="1">
      <c r="A80" s="109"/>
      <c r="B80" s="94" t="s">
        <v>71</v>
      </c>
      <c r="C80" s="127">
        <f>Calculos!C122</f>
        <v>0.1627906977</v>
      </c>
      <c r="D80" s="127">
        <f>Calculos!D122</f>
        <v>1.104893023</v>
      </c>
      <c r="E80" s="78" t="s">
        <v>107</v>
      </c>
    </row>
    <row r="81" ht="12.75" customHeight="1">
      <c r="A81" s="78">
        <v>21.0</v>
      </c>
      <c r="B81" s="61" t="s">
        <v>99</v>
      </c>
      <c r="C81" s="150" t="s">
        <v>62</v>
      </c>
      <c r="D81" s="112" t="s">
        <v>62</v>
      </c>
      <c r="E81" s="78" t="s">
        <v>62</v>
      </c>
    </row>
    <row r="82" ht="12.75" customHeight="1">
      <c r="A82" s="115"/>
      <c r="B82" s="68" t="s">
        <v>64</v>
      </c>
      <c r="C82" s="70">
        <f>Calculos!C124</f>
        <v>0.1333333333</v>
      </c>
      <c r="D82" s="70">
        <f>Calculos!D124</f>
        <v>0.90496</v>
      </c>
      <c r="E82" s="78" t="s">
        <v>107</v>
      </c>
    </row>
    <row r="83" ht="12.75" customHeight="1">
      <c r="A83" s="86"/>
      <c r="B83" s="68" t="s">
        <v>38</v>
      </c>
      <c r="C83" s="70">
        <f>Calculos!C125</f>
        <v>0.1</v>
      </c>
      <c r="D83" s="70">
        <f>Calculos!D125</f>
        <v>0.67872</v>
      </c>
      <c r="E83" s="78" t="s">
        <v>107</v>
      </c>
    </row>
    <row r="84" ht="12.75" customHeight="1">
      <c r="A84" s="86"/>
      <c r="B84" s="68" t="s">
        <v>26</v>
      </c>
      <c r="C84" s="70">
        <f>Calculos!C126</f>
        <v>0.2666666667</v>
      </c>
      <c r="D84" s="70">
        <f>Calculos!D126</f>
        <v>1.80992</v>
      </c>
      <c r="E84" s="78" t="s">
        <v>107</v>
      </c>
    </row>
    <row r="85" ht="12.75" customHeight="1">
      <c r="A85" s="86"/>
      <c r="B85" s="68" t="s">
        <v>69</v>
      </c>
      <c r="C85" s="70">
        <f>Calculos!C127</f>
        <v>0.02790697674</v>
      </c>
      <c r="D85" s="70">
        <f>Calculos!D127</f>
        <v>1.894102326</v>
      </c>
      <c r="E85" s="78" t="s">
        <v>107</v>
      </c>
    </row>
    <row r="86" ht="12.75" customHeight="1">
      <c r="A86" s="86"/>
      <c r="B86" s="68" t="s">
        <v>20</v>
      </c>
      <c r="C86" s="70">
        <f>Calculos!C128</f>
        <v>0.1666666667</v>
      </c>
      <c r="D86" s="70">
        <f>Calculos!D128</f>
        <v>1.1312</v>
      </c>
      <c r="E86" s="78" t="s">
        <v>91</v>
      </c>
    </row>
    <row r="87" ht="12.75" customHeight="1">
      <c r="A87" s="86"/>
      <c r="B87" s="94" t="s">
        <v>71</v>
      </c>
      <c r="C87" s="70">
        <f>Calculos!C129</f>
        <v>0.1627906977</v>
      </c>
      <c r="D87" s="70">
        <f>Calculos!D129</f>
        <v>1.104893023</v>
      </c>
      <c r="E87" s="78" t="s">
        <v>91</v>
      </c>
    </row>
    <row r="88" ht="12.75" customHeight="1">
      <c r="A88" s="78">
        <v>17.0</v>
      </c>
      <c r="B88" s="61" t="s">
        <v>24</v>
      </c>
      <c r="C88" s="110" t="s">
        <v>62</v>
      </c>
      <c r="D88" s="112" t="s">
        <v>62</v>
      </c>
      <c r="E88" s="78"/>
    </row>
    <row r="89" ht="12.75" customHeight="1">
      <c r="A89" s="86"/>
      <c r="B89" s="68" t="s">
        <v>64</v>
      </c>
      <c r="C89" s="113">
        <f>Calculos!C96</f>
        <v>0.08</v>
      </c>
      <c r="D89" s="113">
        <f>Calculos!D96</f>
        <v>0.542976</v>
      </c>
      <c r="E89" s="78" t="s">
        <v>125</v>
      </c>
    </row>
    <row r="90" ht="12.75" customHeight="1">
      <c r="A90" s="115"/>
      <c r="B90" s="68" t="s">
        <v>38</v>
      </c>
      <c r="C90" s="113">
        <f>Calculos!C97</f>
        <v>0.06</v>
      </c>
      <c r="D90" s="113">
        <f>Calculos!D97</f>
        <v>0.407232</v>
      </c>
      <c r="E90" s="78" t="s">
        <v>125</v>
      </c>
    </row>
    <row r="91" ht="12.75" customHeight="1">
      <c r="A91" s="86"/>
      <c r="B91" s="68" t="s">
        <v>26</v>
      </c>
      <c r="C91" s="113">
        <f>Calculos!C98</f>
        <v>0.16</v>
      </c>
      <c r="D91" s="113">
        <f>Calculos!D98</f>
        <v>1.085952</v>
      </c>
      <c r="E91" s="78" t="s">
        <v>125</v>
      </c>
    </row>
    <row r="92" ht="12.75" customHeight="1">
      <c r="A92" s="86"/>
      <c r="B92" s="68" t="s">
        <v>69</v>
      </c>
      <c r="C92" s="113">
        <f>Calculos!C99</f>
        <v>0.02790697674</v>
      </c>
      <c r="D92" s="113">
        <f>Calculos!D99</f>
        <v>1.894102326</v>
      </c>
      <c r="E92" s="78" t="s">
        <v>125</v>
      </c>
    </row>
    <row r="93" ht="12.75" customHeight="1">
      <c r="A93" s="82"/>
      <c r="B93" s="68" t="s">
        <v>20</v>
      </c>
      <c r="C93" s="113">
        <f>Calculos!C100</f>
        <v>0.1</v>
      </c>
      <c r="D93" s="113">
        <f>Calculos!D100</f>
        <v>0.67872</v>
      </c>
      <c r="E93" s="78" t="s">
        <v>117</v>
      </c>
    </row>
    <row r="94" ht="12.75" customHeight="1">
      <c r="A94" s="157"/>
      <c r="B94" s="94" t="s">
        <v>71</v>
      </c>
      <c r="C94" s="113">
        <f>Calculos!C101</f>
        <v>0.1627906977</v>
      </c>
      <c r="D94" s="113">
        <f>Calculos!D101</f>
        <v>1.104893023</v>
      </c>
      <c r="E94" s="159" t="s">
        <v>125</v>
      </c>
    </row>
    <row r="95" ht="12.75" customHeight="1">
      <c r="A95" s="152">
        <v>25.0</v>
      </c>
      <c r="B95" s="61" t="s">
        <v>102</v>
      </c>
      <c r="C95" s="96" t="s">
        <v>62</v>
      </c>
      <c r="D95" s="161" t="s">
        <v>62</v>
      </c>
      <c r="E95" s="66" t="s">
        <v>62</v>
      </c>
    </row>
    <row r="96" ht="12.75" customHeight="1">
      <c r="A96" s="66"/>
      <c r="B96" s="68" t="s">
        <v>64</v>
      </c>
      <c r="C96" s="150">
        <f>Calculos!C152</f>
        <v>0.1333333333</v>
      </c>
      <c r="D96" s="150">
        <f>Calculos!D152</f>
        <v>0.90496</v>
      </c>
      <c r="E96" s="66" t="s">
        <v>132</v>
      </c>
    </row>
    <row r="97" ht="12.75" customHeight="1">
      <c r="A97" s="164"/>
      <c r="B97" s="68" t="s">
        <v>38</v>
      </c>
      <c r="C97" s="150">
        <f>Calculos!C153</f>
        <v>0.1</v>
      </c>
      <c r="D97" s="150">
        <f>Calculos!D153</f>
        <v>0.67872</v>
      </c>
      <c r="E97" s="66" t="s">
        <v>132</v>
      </c>
    </row>
    <row r="98" ht="12.75" customHeight="1">
      <c r="A98" s="164"/>
      <c r="B98" s="68" t="s">
        <v>26</v>
      </c>
      <c r="C98" s="150">
        <f>Calculos!C154</f>
        <v>0.2666666667</v>
      </c>
      <c r="D98" s="150">
        <f>Calculos!D154</f>
        <v>1.80992</v>
      </c>
      <c r="E98" s="66" t="s">
        <v>132</v>
      </c>
    </row>
    <row r="99" ht="12.75" customHeight="1">
      <c r="A99" s="164"/>
      <c r="B99" s="68" t="s">
        <v>69</v>
      </c>
      <c r="C99" s="150">
        <f>Calculos!C155</f>
        <v>0.02790697674</v>
      </c>
      <c r="D99" s="150">
        <f>Calculos!D155</f>
        <v>1.894102326</v>
      </c>
      <c r="E99" s="66" t="s">
        <v>132</v>
      </c>
    </row>
    <row r="100" ht="12.75" customHeight="1">
      <c r="A100" s="164"/>
      <c r="B100" s="68" t="s">
        <v>20</v>
      </c>
      <c r="C100" s="150">
        <f>Calculos!C156</f>
        <v>0.1666666667</v>
      </c>
      <c r="D100" s="150">
        <f>Calculos!D156</f>
        <v>1.1312</v>
      </c>
      <c r="E100" s="66" t="s">
        <v>132</v>
      </c>
    </row>
    <row r="101" ht="12.75" customHeight="1">
      <c r="A101" s="168"/>
      <c r="B101" s="94" t="s">
        <v>71</v>
      </c>
      <c r="C101" s="150">
        <f>Calculos!C157</f>
        <v>0.1627906977</v>
      </c>
      <c r="D101" s="150">
        <f>Calculos!D157</f>
        <v>1.104893023</v>
      </c>
      <c r="E101" s="66" t="s">
        <v>117</v>
      </c>
    </row>
    <row r="102" ht="12.75" customHeight="1">
      <c r="A102" s="66">
        <v>26.0</v>
      </c>
      <c r="B102" s="61" t="s">
        <v>103</v>
      </c>
      <c r="C102" s="150" t="s">
        <v>62</v>
      </c>
      <c r="D102" s="170" t="s">
        <v>62</v>
      </c>
      <c r="E102" s="171" t="s">
        <v>62</v>
      </c>
    </row>
    <row r="103" ht="12.75" customHeight="1">
      <c r="A103" s="164"/>
      <c r="B103" s="68" t="s">
        <v>64</v>
      </c>
      <c r="C103" s="113">
        <f>Calculos!C159</f>
        <v>0.08</v>
      </c>
      <c r="D103" s="113">
        <f>Calculos!D159</f>
        <v>0.542976</v>
      </c>
      <c r="E103" s="66" t="s">
        <v>132</v>
      </c>
    </row>
    <row r="104" ht="12.75" customHeight="1">
      <c r="A104" s="164"/>
      <c r="B104" s="68" t="s">
        <v>38</v>
      </c>
      <c r="C104" s="113">
        <f>Calculos!C160</f>
        <v>0.06</v>
      </c>
      <c r="D104" s="113">
        <f>Calculos!D160</f>
        <v>0.407232</v>
      </c>
      <c r="E104" s="66" t="s">
        <v>132</v>
      </c>
    </row>
    <row r="105" ht="12.75" customHeight="1">
      <c r="A105" s="164"/>
      <c r="B105" s="68" t="s">
        <v>26</v>
      </c>
      <c r="C105" s="113">
        <f>Calculos!C161</f>
        <v>0.16</v>
      </c>
      <c r="D105" s="113">
        <f>Calculos!D161</f>
        <v>0.950208</v>
      </c>
      <c r="E105" s="66" t="s">
        <v>132</v>
      </c>
    </row>
    <row r="106" ht="12.75" customHeight="1">
      <c r="A106" s="164"/>
      <c r="B106" s="68" t="s">
        <v>69</v>
      </c>
      <c r="C106" s="113">
        <f>Calculos!C162</f>
        <v>0.03</v>
      </c>
      <c r="D106" s="113">
        <f>Calculos!D162</f>
        <v>1.894102326</v>
      </c>
      <c r="E106" s="66" t="s">
        <v>132</v>
      </c>
    </row>
    <row r="107" ht="12.75" customHeight="1">
      <c r="A107" s="164"/>
      <c r="B107" s="68" t="s">
        <v>20</v>
      </c>
      <c r="C107" s="113">
        <f>Calculos!C163</f>
        <v>0.1</v>
      </c>
      <c r="D107" s="113">
        <f>Calculos!D163</f>
        <v>0.67872</v>
      </c>
      <c r="E107" s="66" t="s">
        <v>132</v>
      </c>
    </row>
    <row r="108" ht="12.75" customHeight="1">
      <c r="A108" s="164"/>
      <c r="B108" s="68" t="s">
        <v>71</v>
      </c>
      <c r="C108" s="113">
        <f>Calculos!C164</f>
        <v>0.1627906977</v>
      </c>
      <c r="D108" s="113">
        <f>Calculos!D164</f>
        <v>1.104893023</v>
      </c>
      <c r="E108" s="171" t="s">
        <v>117</v>
      </c>
    </row>
    <row r="109" ht="12.75" customHeight="1">
      <c r="A109" s="66">
        <v>23.0</v>
      </c>
      <c r="B109" s="61" t="s">
        <v>36</v>
      </c>
      <c r="C109" s="96" t="s">
        <v>62</v>
      </c>
      <c r="D109" s="170" t="s">
        <v>62</v>
      </c>
      <c r="E109" s="171" t="s">
        <v>62</v>
      </c>
    </row>
    <row r="110" ht="12.75" customHeight="1">
      <c r="A110" s="66"/>
      <c r="B110" s="68" t="s">
        <v>64</v>
      </c>
      <c r="C110" s="150">
        <f>Calculos!C138</f>
        <v>0.2133333333</v>
      </c>
      <c r="D110" s="150">
        <f>Calculos!D138</f>
        <v>1.447936</v>
      </c>
      <c r="E110" s="171" t="s">
        <v>125</v>
      </c>
    </row>
    <row r="111" ht="12.75" customHeight="1">
      <c r="A111" s="176"/>
      <c r="B111" s="68" t="s">
        <v>38</v>
      </c>
      <c r="C111" s="150">
        <f>Calculos!C139</f>
        <v>0.16</v>
      </c>
      <c r="D111" s="150">
        <f>Calculos!D139</f>
        <v>1.085952</v>
      </c>
      <c r="E111" s="171" t="s">
        <v>125</v>
      </c>
    </row>
    <row r="112" ht="12.75" customHeight="1">
      <c r="A112" s="176"/>
      <c r="B112" s="68" t="s">
        <v>26</v>
      </c>
      <c r="C112" s="150">
        <f>Calculos!C140</f>
        <v>0.4266666667</v>
      </c>
      <c r="D112" s="150">
        <f>Calculos!D140</f>
        <v>2.895872</v>
      </c>
      <c r="E112" s="171" t="s">
        <v>125</v>
      </c>
    </row>
    <row r="113" ht="12.75" customHeight="1">
      <c r="A113" s="176"/>
      <c r="B113" s="68" t="s">
        <v>69</v>
      </c>
      <c r="C113" s="150">
        <f>Calculos!C141</f>
        <v>0.02790697674</v>
      </c>
      <c r="D113" s="150">
        <f>Calculos!D141</f>
        <v>1.894102326</v>
      </c>
      <c r="E113" s="171" t="s">
        <v>125</v>
      </c>
    </row>
    <row r="114" ht="12.75" customHeight="1">
      <c r="A114" s="178"/>
      <c r="B114" s="68" t="s">
        <v>20</v>
      </c>
      <c r="C114" s="150">
        <f>Calculos!C142</f>
        <v>0.2666666667</v>
      </c>
      <c r="D114" s="150">
        <f>Calculos!D142</f>
        <v>1.80992</v>
      </c>
      <c r="E114" s="171" t="s">
        <v>125</v>
      </c>
    </row>
    <row r="115" ht="12.75" customHeight="1">
      <c r="A115" s="176"/>
      <c r="B115" s="68" t="s">
        <v>71</v>
      </c>
      <c r="C115" s="150">
        <f>Calculos!C143</f>
        <v>0.1627906977</v>
      </c>
      <c r="D115" s="150">
        <f>Calculos!D143</f>
        <v>1.104893023</v>
      </c>
      <c r="E115" s="171" t="s">
        <v>125</v>
      </c>
    </row>
    <row r="116" ht="12.75" customHeight="1">
      <c r="A116" s="66">
        <v>24.0</v>
      </c>
      <c r="B116" s="180" t="s">
        <v>101</v>
      </c>
      <c r="C116" s="150"/>
      <c r="D116" s="170"/>
      <c r="E116" s="171"/>
    </row>
    <row r="117" ht="12.75" customHeight="1">
      <c r="A117" s="66"/>
      <c r="B117" s="181" t="s">
        <v>37</v>
      </c>
      <c r="C117" s="183">
        <f>Calculos!$C$144*0.2</f>
        <v>0.1333333333</v>
      </c>
      <c r="D117" s="185">
        <f>Calculos!$D$144*0.2</f>
        <v>0.90496</v>
      </c>
      <c r="E117" s="171" t="s">
        <v>132</v>
      </c>
    </row>
    <row r="118" ht="12.75" customHeight="1">
      <c r="A118" s="66"/>
      <c r="B118" s="181" t="s">
        <v>38</v>
      </c>
      <c r="C118" s="186">
        <f>Calculos!$C$144*0.15</f>
        <v>0.1</v>
      </c>
      <c r="D118" s="186">
        <f>Calculos!$D$144*0.15</f>
        <v>0.67872</v>
      </c>
      <c r="E118" s="171" t="s">
        <v>132</v>
      </c>
    </row>
    <row r="119" ht="12.75" customHeight="1">
      <c r="A119" s="66"/>
      <c r="B119" s="181" t="s">
        <v>26</v>
      </c>
      <c r="C119" s="189">
        <f>Calculos!$C$144*0.4</f>
        <v>0.2666666667</v>
      </c>
      <c r="D119" s="189">
        <f>Calculos!$D$144*0.4</f>
        <v>1.80992</v>
      </c>
      <c r="E119" s="171" t="s">
        <v>132</v>
      </c>
    </row>
    <row r="120" ht="12.75" customHeight="1">
      <c r="A120" s="66"/>
      <c r="B120" s="181" t="s">
        <v>69</v>
      </c>
      <c r="C120" s="186">
        <v>0.027906976744186046</v>
      </c>
      <c r="D120" s="191">
        <v>1.8941023255813954</v>
      </c>
      <c r="E120" s="171" t="s">
        <v>132</v>
      </c>
    </row>
    <row r="121" ht="12.75" customHeight="1">
      <c r="A121" s="66"/>
      <c r="B121" s="181" t="s">
        <v>20</v>
      </c>
      <c r="C121" s="189">
        <f>Calculos!$C$144*0.25</f>
        <v>0.1666666667</v>
      </c>
      <c r="D121" s="189">
        <f>Calculos!$D$144*0.25</f>
        <v>1.1312</v>
      </c>
      <c r="E121" s="171" t="s">
        <v>132</v>
      </c>
    </row>
    <row r="122" ht="12.75" customHeight="1">
      <c r="A122" s="66"/>
      <c r="B122" s="194" t="s">
        <v>71</v>
      </c>
      <c r="C122" s="198">
        <v>0.162790697674419</v>
      </c>
      <c r="D122" s="200">
        <v>1.104893023255814</v>
      </c>
      <c r="E122" s="171" t="s">
        <v>117</v>
      </c>
    </row>
    <row r="123" ht="12.75" customHeight="1">
      <c r="A123" s="66" t="s">
        <v>62</v>
      </c>
      <c r="B123" s="180" t="s">
        <v>158</v>
      </c>
      <c r="C123" s="150" t="s">
        <v>62</v>
      </c>
      <c r="D123" s="170" t="s">
        <v>62</v>
      </c>
      <c r="E123" s="66" t="s">
        <v>62</v>
      </c>
    </row>
    <row r="124" ht="12.75" customHeight="1">
      <c r="A124" s="176"/>
      <c r="B124" s="202" t="s">
        <v>159</v>
      </c>
      <c r="C124" s="150" t="s">
        <v>62</v>
      </c>
      <c r="D124" s="150" t="s">
        <v>62</v>
      </c>
      <c r="E124" s="203" t="s">
        <v>132</v>
      </c>
    </row>
    <row r="125" ht="12.75" customHeight="1">
      <c r="A125" s="176"/>
      <c r="B125" s="202" t="s">
        <v>160</v>
      </c>
      <c r="C125" s="150" t="s">
        <v>62</v>
      </c>
      <c r="D125" s="150" t="s">
        <v>62</v>
      </c>
      <c r="E125" s="203" t="s">
        <v>67</v>
      </c>
    </row>
    <row r="126" ht="12.75" customHeight="1">
      <c r="A126" s="176"/>
      <c r="B126" s="202" t="s">
        <v>161</v>
      </c>
      <c r="C126" s="150" t="s">
        <v>62</v>
      </c>
      <c r="D126" s="150" t="s">
        <v>62</v>
      </c>
      <c r="E126" s="203" t="s">
        <v>125</v>
      </c>
    </row>
    <row r="127" ht="12.75" customHeight="1">
      <c r="A127" s="176"/>
      <c r="B127" s="202" t="s">
        <v>162</v>
      </c>
      <c r="C127" s="150" t="s">
        <v>62</v>
      </c>
      <c r="D127" s="150" t="s">
        <v>62</v>
      </c>
      <c r="E127" s="203" t="s">
        <v>67</v>
      </c>
    </row>
    <row r="128" ht="12.75" customHeight="1">
      <c r="A128" s="176"/>
      <c r="B128" s="202" t="s">
        <v>163</v>
      </c>
      <c r="C128" s="150" t="s">
        <v>62</v>
      </c>
      <c r="D128" s="150" t="s">
        <v>62</v>
      </c>
      <c r="E128" s="203" t="s">
        <v>107</v>
      </c>
    </row>
    <row r="129" ht="12.75" customHeight="1">
      <c r="A129" s="176"/>
      <c r="B129" s="202" t="s">
        <v>164</v>
      </c>
      <c r="C129" s="150" t="s">
        <v>62</v>
      </c>
      <c r="D129" s="150" t="s">
        <v>62</v>
      </c>
      <c r="E129" s="203" t="s">
        <v>132</v>
      </c>
    </row>
    <row r="130" ht="12.75" customHeight="1">
      <c r="A130" s="176"/>
      <c r="B130" s="202" t="s">
        <v>165</v>
      </c>
      <c r="C130" s="150" t="s">
        <v>62</v>
      </c>
      <c r="D130" s="150" t="s">
        <v>62</v>
      </c>
      <c r="E130" s="203" t="s">
        <v>125</v>
      </c>
    </row>
    <row r="131" ht="12.75" customHeight="1">
      <c r="A131" s="176"/>
      <c r="B131" s="202" t="s">
        <v>166</v>
      </c>
      <c r="C131" s="150" t="s">
        <v>62</v>
      </c>
      <c r="D131" s="150" t="s">
        <v>62</v>
      </c>
      <c r="E131" s="203" t="s">
        <v>91</v>
      </c>
    </row>
    <row r="132" ht="12.75" customHeight="1">
      <c r="A132" s="176"/>
      <c r="B132" s="202" t="s">
        <v>167</v>
      </c>
      <c r="C132" s="150" t="s">
        <v>62</v>
      </c>
      <c r="D132" s="150" t="s">
        <v>62</v>
      </c>
      <c r="E132" s="206" t="s">
        <v>91</v>
      </c>
    </row>
    <row r="133" ht="12.75" customHeight="1">
      <c r="A133" s="176"/>
      <c r="B133" s="202" t="s">
        <v>168</v>
      </c>
      <c r="C133" s="150" t="s">
        <v>62</v>
      </c>
      <c r="D133" s="209" t="s">
        <v>62</v>
      </c>
      <c r="E133" s="210" t="s">
        <v>117</v>
      </c>
    </row>
    <row r="134" ht="12.75" customHeight="1">
      <c r="A134" s="176"/>
      <c r="B134" s="202" t="s">
        <v>169</v>
      </c>
      <c r="C134" s="150" t="s">
        <v>62</v>
      </c>
      <c r="D134" s="150" t="s">
        <v>62</v>
      </c>
      <c r="E134" s="211" t="s">
        <v>125</v>
      </c>
    </row>
    <row r="135" ht="12.75" customHeight="1">
      <c r="A135" s="176"/>
      <c r="B135" s="202" t="s">
        <v>170</v>
      </c>
      <c r="C135" s="150" t="s">
        <v>62</v>
      </c>
      <c r="D135" s="150" t="s">
        <v>62</v>
      </c>
      <c r="E135" s="203" t="s">
        <v>132</v>
      </c>
    </row>
    <row r="136" ht="12.75" customHeight="1">
      <c r="A136" s="176"/>
      <c r="B136" s="202" t="s">
        <v>171</v>
      </c>
      <c r="C136" s="150" t="s">
        <v>62</v>
      </c>
      <c r="D136" s="150" t="s">
        <v>62</v>
      </c>
      <c r="E136" s="203" t="s">
        <v>132</v>
      </c>
    </row>
    <row r="137" ht="12.75" customHeight="1">
      <c r="A137" s="176"/>
      <c r="B137" s="180" t="s">
        <v>172</v>
      </c>
      <c r="C137" s="113"/>
      <c r="D137" s="212"/>
      <c r="E137" s="66"/>
    </row>
    <row r="138" ht="12.75" customHeight="1">
      <c r="A138" s="176"/>
      <c r="B138" s="202" t="s">
        <v>173</v>
      </c>
      <c r="C138" s="150" t="s">
        <v>62</v>
      </c>
      <c r="D138" s="170" t="s">
        <v>62</v>
      </c>
      <c r="E138" s="66" t="s">
        <v>132</v>
      </c>
    </row>
    <row r="139" ht="12.75" customHeight="1">
      <c r="A139" s="176"/>
      <c r="B139" s="202" t="s">
        <v>174</v>
      </c>
      <c r="C139" s="150" t="s">
        <v>62</v>
      </c>
      <c r="D139" s="170" t="s">
        <v>62</v>
      </c>
      <c r="E139" s="66" t="s">
        <v>117</v>
      </c>
    </row>
    <row r="140" ht="12.75" customHeight="1">
      <c r="A140" s="176"/>
      <c r="B140" s="202" t="s">
        <v>175</v>
      </c>
      <c r="C140" s="150" t="s">
        <v>62</v>
      </c>
      <c r="D140" s="170" t="s">
        <v>62</v>
      </c>
      <c r="E140" s="66" t="s">
        <v>125</v>
      </c>
    </row>
    <row r="141" ht="12.75" customHeight="1">
      <c r="A141" s="176"/>
      <c r="B141" s="202" t="s">
        <v>176</v>
      </c>
      <c r="C141" s="150" t="s">
        <v>62</v>
      </c>
      <c r="D141" s="170" t="s">
        <v>62</v>
      </c>
      <c r="E141" s="66" t="s">
        <v>91</v>
      </c>
    </row>
    <row r="142" ht="12.75" customHeight="1">
      <c r="A142" s="176"/>
      <c r="B142" s="202" t="s">
        <v>177</v>
      </c>
      <c r="C142" s="96" t="s">
        <v>62</v>
      </c>
      <c r="D142" s="213" t="s">
        <v>62</v>
      </c>
      <c r="E142" s="66" t="s">
        <v>178</v>
      </c>
    </row>
    <row r="143" ht="12.75" customHeight="1">
      <c r="A143" s="176"/>
      <c r="B143" s="202" t="s">
        <v>179</v>
      </c>
      <c r="C143" s="96" t="s">
        <v>62</v>
      </c>
      <c r="D143" s="213" t="s">
        <v>62</v>
      </c>
      <c r="E143" s="66" t="s">
        <v>107</v>
      </c>
    </row>
    <row r="144" ht="12.75" customHeight="1">
      <c r="A144" s="18">
        <v>62.0</v>
      </c>
      <c r="B144" s="184" t="s">
        <v>155</v>
      </c>
      <c r="C144" s="214">
        <v>0.5</v>
      </c>
      <c r="D144" s="19">
        <v>3.394</v>
      </c>
      <c r="E144" s="215" t="s">
        <v>180</v>
      </c>
    </row>
    <row r="145" ht="12.75" customHeight="1">
      <c r="A145" s="216"/>
      <c r="B145" s="217"/>
      <c r="C145" s="218"/>
      <c r="D145" s="219"/>
      <c r="E145" s="220"/>
    </row>
    <row r="146" ht="12.75" customHeight="1">
      <c r="A146" s="5"/>
      <c r="B146" s="221" t="s">
        <v>181</v>
      </c>
      <c r="C146" s="222">
        <f t="shared" ref="C146:D146" si="1">SUM(C11:C145)</f>
        <v>14.28877519</v>
      </c>
      <c r="D146" s="224">
        <f t="shared" si="1"/>
        <v>123.8652216</v>
      </c>
      <c r="E146" s="225"/>
    </row>
    <row r="147" ht="12.75" customHeight="1">
      <c r="A147" s="5"/>
      <c r="B147" s="226" t="s">
        <v>182</v>
      </c>
      <c r="C147" s="15">
        <f t="shared" ref="C147:D147" si="2">C146/10</f>
        <v>1.428877519</v>
      </c>
      <c r="D147" s="20">
        <f t="shared" si="2"/>
        <v>12.38652216</v>
      </c>
      <c r="E147" s="5"/>
      <c r="F147" s="227"/>
      <c r="G147" s="227"/>
      <c r="H147" s="227"/>
      <c r="I147" s="227"/>
      <c r="J147" s="227"/>
      <c r="K147" s="227"/>
      <c r="L147" s="227"/>
      <c r="M147" s="227"/>
      <c r="N147" s="227"/>
      <c r="O147" s="227"/>
      <c r="P147" s="227"/>
    </row>
    <row r="148" ht="15.75" customHeight="1">
      <c r="A148" s="50" t="s">
        <v>183</v>
      </c>
      <c r="B148" s="228">
        <v>1.0</v>
      </c>
      <c r="C148" s="229">
        <v>2.0</v>
      </c>
      <c r="D148" s="230">
        <v>3.0</v>
      </c>
      <c r="E148" s="228">
        <v>4.0</v>
      </c>
      <c r="F148" s="229">
        <v>5.0</v>
      </c>
      <c r="G148" s="229">
        <v>6.0</v>
      </c>
      <c r="H148" s="229">
        <v>7.0</v>
      </c>
      <c r="I148" s="228">
        <v>8.0</v>
      </c>
      <c r="J148" s="229">
        <v>9.0</v>
      </c>
      <c r="K148" s="230">
        <v>10.0</v>
      </c>
      <c r="L148" s="228"/>
      <c r="M148" s="229"/>
      <c r="N148" s="229"/>
      <c r="O148" s="229"/>
      <c r="P148" s="228"/>
    </row>
    <row r="149" ht="15.75" customHeight="1">
      <c r="A149" s="231"/>
      <c r="B149" s="232">
        <v>43173.0</v>
      </c>
      <c r="C149" s="232">
        <v>43174.0</v>
      </c>
      <c r="D149" s="232">
        <v>43175.0</v>
      </c>
      <c r="E149" s="232">
        <v>43179.0</v>
      </c>
      <c r="F149" s="232">
        <v>43180.0</v>
      </c>
      <c r="G149" s="232">
        <v>43181.0</v>
      </c>
      <c r="H149" s="232">
        <v>43182.0</v>
      </c>
      <c r="I149" s="232">
        <v>43192.0</v>
      </c>
      <c r="J149" s="232">
        <v>43193.0</v>
      </c>
      <c r="K149" s="232">
        <v>43194.0</v>
      </c>
      <c r="L149" s="233"/>
      <c r="M149" s="233"/>
      <c r="N149" s="233"/>
      <c r="O149" s="233"/>
      <c r="P149" s="233"/>
    </row>
    <row r="150" ht="12.75" customHeight="1">
      <c r="A150" s="234" t="s">
        <v>184</v>
      </c>
      <c r="B150" s="235">
        <f>C147</f>
        <v>1.428877519</v>
      </c>
      <c r="C150" s="235">
        <f t="shared" ref="C150:K150" si="3">$B$150*C$148</f>
        <v>2.857755039</v>
      </c>
      <c r="D150" s="235">
        <f t="shared" si="3"/>
        <v>4.286632558</v>
      </c>
      <c r="E150" s="235">
        <f t="shared" si="3"/>
        <v>5.715510078</v>
      </c>
      <c r="F150" s="235">
        <f t="shared" si="3"/>
        <v>7.144387597</v>
      </c>
      <c r="G150" s="235">
        <f t="shared" si="3"/>
        <v>8.573265116</v>
      </c>
      <c r="H150" s="235">
        <f t="shared" si="3"/>
        <v>10.00214264</v>
      </c>
      <c r="I150" s="235">
        <f t="shared" si="3"/>
        <v>11.43102016</v>
      </c>
      <c r="J150" s="235">
        <f t="shared" si="3"/>
        <v>12.85989767</v>
      </c>
      <c r="K150" s="235">
        <f t="shared" si="3"/>
        <v>14.28877519</v>
      </c>
      <c r="L150" s="235"/>
      <c r="M150" s="235"/>
      <c r="N150" s="235"/>
      <c r="O150" s="235"/>
      <c r="P150" s="235"/>
    </row>
    <row r="151" ht="12.75" customHeight="1">
      <c r="A151" s="234" t="s">
        <v>79</v>
      </c>
      <c r="B151" s="236">
        <f>EV!F123</f>
        <v>1.046666667</v>
      </c>
      <c r="C151" s="236">
        <f>EV!G123</f>
        <v>1.880666667</v>
      </c>
      <c r="D151" s="236">
        <f>EV!H123</f>
        <v>3.69248062</v>
      </c>
      <c r="E151" s="236">
        <f>EV!I123</f>
        <v>5.665875969</v>
      </c>
      <c r="F151" s="236">
        <f>EV!J123</f>
        <v>7.112697674</v>
      </c>
      <c r="G151" s="236">
        <f>EV!K123</f>
        <v>8.320945736</v>
      </c>
      <c r="H151" s="236">
        <f>EV!L123</f>
        <v>10.35466667</v>
      </c>
      <c r="I151" s="236">
        <f>EV!M123</f>
        <v>12.83916279</v>
      </c>
      <c r="J151" s="236">
        <f>EV!N123</f>
        <v>13.6259845</v>
      </c>
      <c r="K151" s="236">
        <f>EV!O123</f>
        <v>14.28877519</v>
      </c>
      <c r="L151" s="236"/>
      <c r="M151" s="236"/>
      <c r="N151" s="236"/>
      <c r="O151" s="236"/>
      <c r="P151" s="236"/>
    </row>
    <row r="152" ht="12.75" customHeight="1">
      <c r="A152" s="237"/>
      <c r="B152" s="239"/>
      <c r="C152" s="239"/>
      <c r="D152" s="239"/>
      <c r="E152" s="239"/>
      <c r="F152" s="239"/>
      <c r="G152" s="239"/>
      <c r="H152" s="239"/>
      <c r="I152" s="239"/>
      <c r="J152" s="239"/>
      <c r="K152" s="239"/>
      <c r="L152" s="239"/>
      <c r="M152" s="239"/>
      <c r="N152" s="239"/>
      <c r="O152" s="239"/>
      <c r="P152" s="239"/>
    </row>
    <row r="153" ht="12.75" customHeight="1">
      <c r="A153" s="241" t="s">
        <v>185</v>
      </c>
      <c r="B153" s="243">
        <f>D147</f>
        <v>12.38652216</v>
      </c>
      <c r="C153" s="243">
        <f t="shared" ref="C153:K153" si="4">$B$153*C148</f>
        <v>24.77304432</v>
      </c>
      <c r="D153" s="243">
        <f t="shared" si="4"/>
        <v>37.15956647</v>
      </c>
      <c r="E153" s="243">
        <f t="shared" si="4"/>
        <v>49.54608863</v>
      </c>
      <c r="F153" s="243">
        <f t="shared" si="4"/>
        <v>61.93261079</v>
      </c>
      <c r="G153" s="243">
        <f t="shared" si="4"/>
        <v>74.31913295</v>
      </c>
      <c r="H153" s="243">
        <f t="shared" si="4"/>
        <v>86.70565511</v>
      </c>
      <c r="I153" s="243">
        <f t="shared" si="4"/>
        <v>99.09217727</v>
      </c>
      <c r="J153" s="243">
        <f t="shared" si="4"/>
        <v>111.4786994</v>
      </c>
      <c r="K153" s="243">
        <f t="shared" si="4"/>
        <v>123.8652216</v>
      </c>
      <c r="L153" s="243"/>
      <c r="M153" s="243"/>
      <c r="N153" s="243"/>
      <c r="O153" s="243"/>
      <c r="P153" s="243"/>
    </row>
    <row r="154" ht="12.75" customHeight="1">
      <c r="A154" s="234" t="s">
        <v>186</v>
      </c>
      <c r="B154" s="248">
        <f>AC!F146</f>
        <v>5.229996667</v>
      </c>
      <c r="C154" s="248">
        <f>AC!G146</f>
        <v>11.43333</v>
      </c>
      <c r="D154" s="248">
        <f>AC!H146</f>
        <v>32.89333</v>
      </c>
      <c r="E154" s="248">
        <f>AC!I146</f>
        <v>54.04333</v>
      </c>
      <c r="F154" s="248">
        <f>AC!J146</f>
        <v>61.82666333</v>
      </c>
      <c r="G154" s="248">
        <f>AC!K146</f>
        <v>71.16333</v>
      </c>
      <c r="H154" s="248">
        <f>AC!L146</f>
        <v>86.40329667</v>
      </c>
      <c r="I154" s="248">
        <f>AC!M146</f>
        <v>114.0032967</v>
      </c>
      <c r="J154" s="248">
        <f>AC!N146</f>
        <v>125.00663</v>
      </c>
      <c r="K154" s="248">
        <f>AC!O146</f>
        <v>125.9032967</v>
      </c>
      <c r="L154" s="248"/>
      <c r="M154" s="248"/>
      <c r="N154" s="248"/>
      <c r="O154" s="248"/>
      <c r="P154" s="248"/>
    </row>
    <row r="155" ht="12.75" customHeight="1">
      <c r="A155" s="227"/>
      <c r="B155" s="239"/>
      <c r="C155" s="239"/>
      <c r="D155" s="239"/>
      <c r="E155" s="239"/>
      <c r="F155" s="239"/>
      <c r="G155" s="239"/>
      <c r="H155" s="239"/>
      <c r="I155" s="239"/>
      <c r="J155" s="239"/>
      <c r="K155" s="239"/>
      <c r="L155" s="239"/>
      <c r="M155" s="239"/>
      <c r="N155" s="239"/>
      <c r="O155" s="239"/>
      <c r="P155" s="239"/>
    </row>
    <row r="156" ht="15.75" customHeight="1">
      <c r="A156" s="231"/>
      <c r="B156" s="231"/>
      <c r="C156" s="231"/>
      <c r="D156" s="231"/>
      <c r="E156" s="231"/>
      <c r="F156" s="231"/>
      <c r="G156" s="231"/>
      <c r="H156" s="231"/>
      <c r="I156" s="231"/>
      <c r="J156" s="231"/>
      <c r="K156" s="231"/>
      <c r="L156" s="231"/>
      <c r="M156" s="231"/>
      <c r="N156" s="231"/>
      <c r="O156" s="231"/>
      <c r="P156" s="231"/>
    </row>
    <row r="157" ht="12.75" hidden="1" customHeight="1">
      <c r="A157" s="237" t="s">
        <v>187</v>
      </c>
      <c r="B157" s="237">
        <f t="shared" ref="B157:K157" si="5">IF(AND(ISBLANK(B154),ISBLANK(B151))," - ",B151-B154)</f>
        <v>-4.18333</v>
      </c>
      <c r="C157" s="237">
        <f t="shared" si="5"/>
        <v>-9.552663333</v>
      </c>
      <c r="D157" s="237">
        <f t="shared" si="5"/>
        <v>-29.20084938</v>
      </c>
      <c r="E157" s="237">
        <f t="shared" si="5"/>
        <v>-48.37745403</v>
      </c>
      <c r="F157" s="237">
        <f t="shared" si="5"/>
        <v>-54.71396566</v>
      </c>
      <c r="G157" s="237">
        <f t="shared" si="5"/>
        <v>-62.84238426</v>
      </c>
      <c r="H157" s="237">
        <f t="shared" si="5"/>
        <v>-76.04863</v>
      </c>
      <c r="I157" s="237">
        <f t="shared" si="5"/>
        <v>-101.1641339</v>
      </c>
      <c r="J157" s="237">
        <f t="shared" si="5"/>
        <v>-111.3806455</v>
      </c>
      <c r="K157" s="237">
        <f t="shared" si="5"/>
        <v>-111.6145215</v>
      </c>
      <c r="L157" s="237"/>
      <c r="M157" s="237"/>
      <c r="N157" s="237"/>
      <c r="O157" s="237"/>
      <c r="P157" s="237"/>
    </row>
    <row r="158" ht="12.75" hidden="1" customHeight="1">
      <c r="A158" s="237" t="s">
        <v>188</v>
      </c>
      <c r="B158" s="237">
        <f t="shared" ref="B158:K158" si="6">IF(AND(ISBLANK(B154),ISBLANK(B151))," - ",B151-B150)</f>
        <v>-0.3822108527</v>
      </c>
      <c r="C158" s="237">
        <f t="shared" si="6"/>
        <v>-0.9770883721</v>
      </c>
      <c r="D158" s="237">
        <f t="shared" si="6"/>
        <v>-0.594151938</v>
      </c>
      <c r="E158" s="237">
        <f t="shared" si="6"/>
        <v>-0.04963410853</v>
      </c>
      <c r="F158" s="237">
        <f t="shared" si="6"/>
        <v>-0.03168992248</v>
      </c>
      <c r="G158" s="237">
        <f t="shared" si="6"/>
        <v>-0.2523193798</v>
      </c>
      <c r="H158" s="237">
        <f t="shared" si="6"/>
        <v>0.352524031</v>
      </c>
      <c r="I158" s="237">
        <f t="shared" si="6"/>
        <v>1.408142636</v>
      </c>
      <c r="J158" s="237">
        <f t="shared" si="6"/>
        <v>0.7660868217</v>
      </c>
      <c r="K158" s="237">
        <f t="shared" si="6"/>
        <v>0</v>
      </c>
      <c r="L158" s="237"/>
      <c r="M158" s="237"/>
      <c r="N158" s="237"/>
      <c r="O158" s="237"/>
      <c r="P158" s="237"/>
    </row>
    <row r="159" ht="12.75" hidden="1" customHeight="1">
      <c r="A159" s="237" t="s">
        <v>189</v>
      </c>
      <c r="B159" s="237">
        <f t="shared" ref="B159:K159" si="7">IF(AND(ISBLANK(B154),ISBLANK(B151))," - ",B151/B154)</f>
        <v>0.2001275973</v>
      </c>
      <c r="C159" s="237">
        <f t="shared" si="7"/>
        <v>0.1644898439</v>
      </c>
      <c r="D159" s="237">
        <f t="shared" si="7"/>
        <v>0.1122562118</v>
      </c>
      <c r="E159" s="237">
        <f t="shared" si="7"/>
        <v>0.1048395051</v>
      </c>
      <c r="F159" s="237">
        <f t="shared" si="7"/>
        <v>0.1150425608</v>
      </c>
      <c r="G159" s="237">
        <f t="shared" si="7"/>
        <v>0.1169274363</v>
      </c>
      <c r="H159" s="237">
        <f t="shared" si="7"/>
        <v>0.1198411064</v>
      </c>
      <c r="I159" s="237">
        <f t="shared" si="7"/>
        <v>0.1126209782</v>
      </c>
      <c r="J159" s="237">
        <f t="shared" si="7"/>
        <v>0.1090020945</v>
      </c>
      <c r="K159" s="237">
        <f t="shared" si="7"/>
        <v>0.1134900799</v>
      </c>
      <c r="L159" s="237"/>
      <c r="M159" s="237"/>
      <c r="N159" s="237"/>
      <c r="O159" s="237"/>
      <c r="P159" s="237"/>
    </row>
    <row r="160" ht="12.75" hidden="1" customHeight="1">
      <c r="A160" s="237" t="s">
        <v>191</v>
      </c>
      <c r="B160" s="237">
        <f t="shared" ref="B160:K160" si="8">IF(AND(ISBLANK(B154),ISBLANK(B151))," - ",B151/B150)</f>
        <v>0.7325097165</v>
      </c>
      <c r="C160" s="237">
        <f t="shared" si="8"/>
        <v>0.6580923281</v>
      </c>
      <c r="D160" s="237">
        <f t="shared" si="8"/>
        <v>0.861394246</v>
      </c>
      <c r="E160" s="237">
        <f t="shared" si="8"/>
        <v>0.9913158917</v>
      </c>
      <c r="F160" s="237">
        <f t="shared" si="8"/>
        <v>0.9955643612</v>
      </c>
      <c r="G160" s="237">
        <f t="shared" si="8"/>
        <v>0.970569045</v>
      </c>
      <c r="H160" s="237">
        <f t="shared" si="8"/>
        <v>1.035244851</v>
      </c>
      <c r="I160" s="237">
        <f t="shared" si="8"/>
        <v>1.123186086</v>
      </c>
      <c r="J160" s="237">
        <f t="shared" si="8"/>
        <v>1.059571767</v>
      </c>
      <c r="K160" s="237">
        <f t="shared" si="8"/>
        <v>1</v>
      </c>
      <c r="L160" s="237"/>
      <c r="M160" s="237"/>
      <c r="N160" s="237"/>
      <c r="O160" s="237"/>
      <c r="P160" s="237"/>
    </row>
    <row r="161" ht="12.75" customHeight="1">
      <c r="A161" s="234" t="s">
        <v>194</v>
      </c>
      <c r="B161" s="254">
        <f t="shared" ref="B161:K161" si="9">IF(AND(ISBLANK(B154),ISBLANK(B151))," - ",$C$146/B159)</f>
        <v>71.39832481</v>
      </c>
      <c r="C161" s="254">
        <f t="shared" si="9"/>
        <v>86.86721841</v>
      </c>
      <c r="D161" s="254">
        <f t="shared" si="9"/>
        <v>127.2871671</v>
      </c>
      <c r="E161" s="254">
        <f t="shared" si="9"/>
        <v>136.2918986</v>
      </c>
      <c r="F161" s="254">
        <f t="shared" si="9"/>
        <v>124.2042519</v>
      </c>
      <c r="G161" s="254">
        <f t="shared" si="9"/>
        <v>122.2020737</v>
      </c>
      <c r="H161" s="254">
        <f t="shared" si="9"/>
        <v>119.231002</v>
      </c>
      <c r="I161" s="254">
        <f t="shared" si="9"/>
        <v>126.8748986</v>
      </c>
      <c r="J161" s="254">
        <f t="shared" si="9"/>
        <v>131.0871618</v>
      </c>
      <c r="K161" s="254">
        <f t="shared" si="9"/>
        <v>125.9032967</v>
      </c>
      <c r="L161" s="254"/>
      <c r="M161" s="254"/>
      <c r="N161" s="254"/>
      <c r="O161" s="254"/>
      <c r="P161" s="254"/>
    </row>
    <row r="162" ht="12.75" customHeight="1">
      <c r="A162" s="256" t="s">
        <v>196</v>
      </c>
      <c r="B162" s="257">
        <f>B151</f>
        <v>1.046666667</v>
      </c>
      <c r="C162" s="257">
        <f t="shared" ref="C162:K162" si="10">C151-B151</f>
        <v>0.834</v>
      </c>
      <c r="D162" s="257">
        <f t="shared" si="10"/>
        <v>1.811813953</v>
      </c>
      <c r="E162" s="257">
        <f t="shared" si="10"/>
        <v>1.973395349</v>
      </c>
      <c r="F162" s="257">
        <f t="shared" si="10"/>
        <v>1.446821705</v>
      </c>
      <c r="G162" s="257">
        <f t="shared" si="10"/>
        <v>1.208248062</v>
      </c>
      <c r="H162" s="257">
        <f t="shared" si="10"/>
        <v>2.03372093</v>
      </c>
      <c r="I162" s="257">
        <f t="shared" si="10"/>
        <v>2.484496124</v>
      </c>
      <c r="J162" s="257">
        <f t="shared" si="10"/>
        <v>0.7868217054</v>
      </c>
      <c r="K162" s="257">
        <f t="shared" si="10"/>
        <v>0.6627906977</v>
      </c>
      <c r="L162" s="257"/>
      <c r="M162" s="257"/>
      <c r="N162" s="257"/>
      <c r="O162" s="257"/>
      <c r="P162" s="257"/>
    </row>
    <row r="163" ht="12.75" customHeight="1">
      <c r="A163" s="256" t="s">
        <v>197</v>
      </c>
      <c r="B163" s="259">
        <f>SUM(B162:K162)/4</f>
        <v>3.572193798</v>
      </c>
      <c r="C163" s="262"/>
      <c r="D163" s="45"/>
    </row>
    <row r="164" ht="12.75" customHeight="1">
      <c r="A164" s="256" t="s">
        <v>198</v>
      </c>
      <c r="B164" s="259">
        <f>K150/10</f>
        <v>1.428877519</v>
      </c>
      <c r="C164" s="263"/>
      <c r="D164" s="45"/>
    </row>
    <row r="165" ht="12.75" customHeight="1">
      <c r="A165" s="264" t="s">
        <v>199</v>
      </c>
      <c r="B165" s="266">
        <f>(SUM(B162:K162)*100)/K150</f>
        <v>100</v>
      </c>
      <c r="C165" s="263"/>
      <c r="D165" s="45"/>
    </row>
    <row r="166" ht="12.75" customHeight="1">
      <c r="A166" s="264" t="s">
        <v>200</v>
      </c>
      <c r="B166">
        <f>K150*100/K150</f>
        <v>100</v>
      </c>
      <c r="C166" s="263"/>
      <c r="D166" s="45"/>
    </row>
    <row r="167" ht="12.75" customHeight="1">
      <c r="A167" s="268" t="s">
        <v>201</v>
      </c>
      <c r="B167" s="259">
        <f>35+17+K151+1</f>
        <v>67.28877519</v>
      </c>
      <c r="C167" s="263"/>
      <c r="D167" s="45"/>
    </row>
    <row r="168" ht="12.75" customHeight="1">
      <c r="A168" s="268" t="s">
        <v>202</v>
      </c>
      <c r="B168" s="231">
        <f>35+17+K150+1</f>
        <v>67.28877519</v>
      </c>
      <c r="C168" s="263"/>
      <c r="D168" s="45"/>
    </row>
    <row r="169" ht="12.75" customHeight="1">
      <c r="C169" s="263"/>
      <c r="D169" s="45"/>
    </row>
    <row r="170" ht="12.75" customHeight="1">
      <c r="C170" s="263"/>
      <c r="D170" s="45"/>
    </row>
    <row r="171" ht="12.75" customHeight="1">
      <c r="C171" s="263"/>
      <c r="D171" s="45"/>
    </row>
    <row r="172" ht="12.75" customHeight="1">
      <c r="C172" s="263"/>
      <c r="D172" s="45"/>
    </row>
    <row r="173" ht="12.75" customHeight="1">
      <c r="C173" s="263"/>
      <c r="D173" s="45"/>
    </row>
    <row r="174" ht="12.75" customHeight="1">
      <c r="C174" s="263"/>
      <c r="D174" s="45"/>
    </row>
    <row r="175" ht="12.75" customHeight="1">
      <c r="C175" s="263"/>
      <c r="D175" s="45"/>
    </row>
    <row r="176" ht="12.75" customHeight="1">
      <c r="C176" s="263"/>
      <c r="D176" s="45"/>
    </row>
    <row r="177" ht="12.75" customHeight="1">
      <c r="C177" s="263"/>
      <c r="D177" s="45"/>
    </row>
    <row r="178" ht="12.75" customHeight="1">
      <c r="C178" s="263"/>
      <c r="D178" s="45"/>
    </row>
    <row r="179" ht="12.75" customHeight="1">
      <c r="C179" s="263"/>
      <c r="D179" s="45"/>
    </row>
    <row r="180" ht="12.75" customHeight="1">
      <c r="C180" s="263"/>
      <c r="D180" s="45"/>
    </row>
    <row r="181" ht="12.75" customHeight="1">
      <c r="C181" s="263"/>
      <c r="D181" s="45"/>
    </row>
    <row r="182" ht="12.75" customHeight="1">
      <c r="C182" s="263"/>
      <c r="D182" s="45"/>
    </row>
    <row r="183" ht="12.75" customHeight="1">
      <c r="C183" s="263"/>
      <c r="D183" s="45"/>
    </row>
    <row r="184" ht="12.75" customHeight="1">
      <c r="C184" s="263"/>
      <c r="D184" s="45"/>
    </row>
    <row r="185" ht="12.75" customHeight="1">
      <c r="C185" s="263"/>
      <c r="D185" s="45"/>
    </row>
    <row r="186" ht="12.75" customHeight="1">
      <c r="C186" s="263"/>
      <c r="D186" s="45"/>
    </row>
    <row r="187" ht="12.75" customHeight="1">
      <c r="C187" s="263"/>
      <c r="D187" s="45"/>
    </row>
    <row r="188" ht="12.75" customHeight="1">
      <c r="C188" s="263"/>
      <c r="D188" s="45"/>
    </row>
    <row r="189" ht="12.75" customHeight="1">
      <c r="C189" s="263"/>
      <c r="D189" s="45"/>
    </row>
    <row r="190" ht="12.75" customHeight="1">
      <c r="C190" s="263"/>
      <c r="D190" s="45"/>
    </row>
    <row r="191" ht="12.75" customHeight="1">
      <c r="C191" s="263"/>
      <c r="D191" s="45"/>
    </row>
    <row r="192" ht="12.75" customHeight="1">
      <c r="C192" s="263"/>
      <c r="D192" s="45"/>
    </row>
    <row r="193" ht="12.75" customHeight="1">
      <c r="C193" s="263"/>
      <c r="D193" s="45"/>
    </row>
    <row r="194" ht="12.75" customHeight="1">
      <c r="C194" s="263"/>
      <c r="D194" s="45"/>
    </row>
    <row r="195" ht="12.75" customHeight="1">
      <c r="C195" s="263"/>
      <c r="D195" s="45"/>
    </row>
    <row r="196" ht="12.75" customHeight="1">
      <c r="C196" s="263"/>
      <c r="D196" s="45"/>
    </row>
    <row r="197" ht="12.75" customHeight="1">
      <c r="C197" s="263"/>
      <c r="D197" s="45"/>
    </row>
    <row r="198" ht="12.75" customHeight="1">
      <c r="C198" s="263"/>
      <c r="D198" s="45"/>
    </row>
    <row r="199" ht="12.75" customHeight="1">
      <c r="C199" s="263"/>
      <c r="D199" s="45"/>
    </row>
    <row r="200" ht="12.75" customHeight="1">
      <c r="C200" s="263"/>
      <c r="D200" s="45"/>
    </row>
    <row r="201" ht="12.75" customHeight="1">
      <c r="C201" s="263"/>
      <c r="D201" s="45"/>
    </row>
    <row r="202" ht="12.75" customHeight="1">
      <c r="C202" s="263"/>
      <c r="D202" s="45"/>
    </row>
    <row r="203" ht="12.75" customHeight="1">
      <c r="C203" s="263"/>
      <c r="D203" s="45"/>
    </row>
    <row r="204" ht="12.75" customHeight="1">
      <c r="C204" s="263"/>
      <c r="D204" s="45"/>
    </row>
    <row r="205" ht="12.75" customHeight="1">
      <c r="C205" s="263"/>
      <c r="D205" s="45"/>
    </row>
    <row r="206" ht="12.75" customHeight="1">
      <c r="C206" s="263"/>
      <c r="D206" s="45"/>
    </row>
    <row r="207" ht="12.75" customHeight="1">
      <c r="C207" s="263"/>
      <c r="D207" s="45"/>
    </row>
    <row r="208" ht="12.75" customHeight="1">
      <c r="C208" s="263"/>
      <c r="D208" s="45"/>
    </row>
    <row r="209" ht="12.75" customHeight="1">
      <c r="C209" s="263"/>
      <c r="D209" s="45"/>
    </row>
    <row r="210" ht="12.75" customHeight="1">
      <c r="C210" s="263"/>
      <c r="D210" s="45"/>
    </row>
    <row r="211" ht="12.75" customHeight="1">
      <c r="C211" s="263"/>
      <c r="D211" s="45"/>
    </row>
    <row r="212" ht="12.75" customHeight="1">
      <c r="C212" s="263"/>
      <c r="D212" s="45"/>
    </row>
    <row r="213" ht="12.75" customHeight="1">
      <c r="C213" s="263"/>
      <c r="D213" s="45"/>
    </row>
    <row r="214" ht="12.75" customHeight="1">
      <c r="C214" s="263"/>
      <c r="D214" s="45"/>
    </row>
    <row r="215" ht="12.75" customHeight="1">
      <c r="C215" s="263"/>
      <c r="D215" s="45"/>
    </row>
    <row r="216" ht="12.75" customHeight="1">
      <c r="C216" s="263"/>
      <c r="D216" s="45"/>
    </row>
    <row r="217" ht="12.75" customHeight="1">
      <c r="C217" s="263"/>
      <c r="D217" s="45"/>
    </row>
    <row r="218" ht="12.75" customHeight="1">
      <c r="C218" s="263"/>
      <c r="D218" s="45"/>
    </row>
    <row r="219" ht="12.75" customHeight="1">
      <c r="C219" s="263"/>
      <c r="D219" s="45"/>
    </row>
    <row r="220" ht="12.75" customHeight="1">
      <c r="C220" s="263"/>
      <c r="D220" s="45"/>
    </row>
    <row r="221" ht="12.75" customHeight="1">
      <c r="C221" s="263"/>
      <c r="D221" s="45"/>
    </row>
    <row r="222" ht="12.75" customHeight="1">
      <c r="C222" s="263"/>
      <c r="D222" s="45"/>
    </row>
    <row r="223" ht="12.75" customHeight="1">
      <c r="C223" s="263"/>
      <c r="D223" s="45"/>
    </row>
    <row r="224" ht="12.75" customHeight="1">
      <c r="C224" s="263"/>
      <c r="D224" s="45"/>
    </row>
    <row r="225" ht="12.75" customHeight="1">
      <c r="C225" s="263"/>
      <c r="D225" s="45"/>
    </row>
    <row r="226" ht="12.75" customHeight="1">
      <c r="C226" s="263"/>
      <c r="D226" s="45"/>
    </row>
    <row r="227" ht="12.75" customHeight="1">
      <c r="C227" s="263"/>
      <c r="D227" s="45"/>
    </row>
    <row r="228" ht="12.75" customHeight="1">
      <c r="C228" s="263"/>
      <c r="D228" s="45"/>
    </row>
    <row r="229" ht="12.75" customHeight="1">
      <c r="C229" s="263"/>
      <c r="D229" s="45"/>
    </row>
    <row r="230" ht="12.75" customHeight="1">
      <c r="C230" s="263"/>
      <c r="D230" s="45"/>
    </row>
    <row r="231" ht="12.75" customHeight="1">
      <c r="C231" s="263"/>
      <c r="D231" s="45"/>
    </row>
    <row r="232" ht="12.75" customHeight="1">
      <c r="C232" s="263"/>
      <c r="D232" s="45"/>
    </row>
    <row r="233" ht="12.75" customHeight="1">
      <c r="C233" s="263"/>
      <c r="D233" s="45"/>
    </row>
    <row r="234" ht="12.75" customHeight="1">
      <c r="C234" s="263"/>
      <c r="D234" s="45"/>
    </row>
    <row r="235" ht="12.75" customHeight="1">
      <c r="C235" s="263"/>
      <c r="D235" s="45"/>
    </row>
    <row r="236" ht="12.75" customHeight="1">
      <c r="C236" s="263"/>
      <c r="D236" s="45"/>
    </row>
    <row r="237" ht="12.75" customHeight="1">
      <c r="C237" s="263"/>
      <c r="D237" s="45"/>
    </row>
    <row r="238" ht="12.75" customHeight="1">
      <c r="C238" s="263"/>
      <c r="D238" s="45"/>
    </row>
    <row r="239" ht="12.75" customHeight="1">
      <c r="C239" s="263"/>
      <c r="D239" s="45"/>
    </row>
    <row r="240" ht="12.75" customHeight="1">
      <c r="C240" s="263"/>
      <c r="D240" s="45"/>
    </row>
    <row r="241" ht="12.75" customHeight="1">
      <c r="C241" s="263"/>
      <c r="D241" s="45"/>
    </row>
    <row r="242" ht="12.75" customHeight="1">
      <c r="C242" s="263"/>
      <c r="D242" s="45"/>
    </row>
    <row r="243" ht="12.75" customHeight="1">
      <c r="C243" s="263"/>
      <c r="D243" s="45"/>
    </row>
    <row r="244" ht="12.75" customHeight="1">
      <c r="C244" s="263"/>
      <c r="D244" s="45"/>
    </row>
    <row r="245" ht="12.75" customHeight="1">
      <c r="C245" s="263"/>
      <c r="D245" s="45"/>
    </row>
    <row r="246" ht="12.75" customHeight="1">
      <c r="C246" s="263"/>
      <c r="D246" s="45"/>
    </row>
    <row r="247" ht="12.75" customHeight="1">
      <c r="C247" s="263"/>
      <c r="D247" s="45"/>
    </row>
    <row r="248" ht="12.75" customHeight="1">
      <c r="C248" s="263"/>
      <c r="D248" s="45"/>
    </row>
    <row r="249" ht="12.75" customHeight="1">
      <c r="C249" s="263"/>
      <c r="D249" s="45"/>
    </row>
    <row r="250" ht="12.75" customHeight="1">
      <c r="C250" s="263"/>
      <c r="D250" s="45"/>
    </row>
    <row r="251" ht="12.75" customHeight="1">
      <c r="C251" s="263"/>
      <c r="D251" s="45"/>
    </row>
    <row r="252" ht="12.75" customHeight="1">
      <c r="C252" s="263"/>
      <c r="D252" s="45"/>
    </row>
    <row r="253" ht="12.75" customHeight="1">
      <c r="C253" s="263"/>
      <c r="D253" s="45"/>
    </row>
    <row r="254" ht="12.75" customHeight="1">
      <c r="C254" s="263"/>
      <c r="D254" s="45"/>
    </row>
    <row r="255" ht="12.75" customHeight="1">
      <c r="C255" s="263"/>
      <c r="D255" s="45"/>
    </row>
    <row r="256" ht="12.75" customHeight="1">
      <c r="C256" s="263"/>
      <c r="D256" s="45"/>
    </row>
    <row r="257" ht="12.75" customHeight="1">
      <c r="C257" s="263"/>
      <c r="D257" s="45"/>
    </row>
    <row r="258" ht="12.75" customHeight="1">
      <c r="C258" s="263"/>
      <c r="D258" s="45"/>
    </row>
    <row r="259" ht="12.75" customHeight="1">
      <c r="C259" s="263"/>
      <c r="D259" s="45"/>
    </row>
    <row r="260" ht="12.75" customHeight="1">
      <c r="C260" s="263"/>
      <c r="D260" s="45"/>
    </row>
    <row r="261" ht="12.75" customHeight="1">
      <c r="C261" s="263"/>
      <c r="D261" s="45"/>
    </row>
    <row r="262" ht="12.75" customHeight="1">
      <c r="C262" s="263"/>
      <c r="D262" s="45"/>
    </row>
    <row r="263" ht="12.75" customHeight="1">
      <c r="C263" s="263"/>
      <c r="D263" s="45"/>
    </row>
    <row r="264" ht="12.75" customHeight="1">
      <c r="C264" s="263"/>
      <c r="D264" s="45"/>
    </row>
    <row r="265" ht="12.75" customHeight="1">
      <c r="C265" s="263"/>
      <c r="D265" s="45"/>
    </row>
    <row r="266" ht="12.75" customHeight="1">
      <c r="C266" s="263"/>
      <c r="D266" s="45"/>
    </row>
    <row r="267" ht="12.75" customHeight="1">
      <c r="C267" s="263"/>
      <c r="D267" s="45"/>
    </row>
    <row r="268" ht="12.75" customHeight="1">
      <c r="C268" s="263"/>
      <c r="D268" s="45"/>
    </row>
    <row r="269" ht="12.75" customHeight="1">
      <c r="C269" s="263"/>
      <c r="D269" s="45"/>
    </row>
    <row r="270" ht="12.75" customHeight="1">
      <c r="C270" s="263"/>
      <c r="D270" s="45"/>
    </row>
    <row r="271" ht="12.75" customHeight="1">
      <c r="C271" s="263"/>
      <c r="D271" s="45"/>
    </row>
    <row r="272" ht="12.75" customHeight="1">
      <c r="C272" s="263"/>
      <c r="D272" s="45"/>
    </row>
    <row r="273" ht="12.75" customHeight="1">
      <c r="C273" s="263"/>
      <c r="D273" s="45"/>
    </row>
    <row r="274" ht="12.75" customHeight="1">
      <c r="C274" s="263"/>
      <c r="D274" s="45"/>
    </row>
    <row r="275" ht="12.75" customHeight="1">
      <c r="C275" s="263"/>
      <c r="D275" s="45"/>
    </row>
    <row r="276" ht="12.75" customHeight="1">
      <c r="C276" s="263"/>
      <c r="D276" s="45"/>
    </row>
    <row r="277" ht="12.75" customHeight="1">
      <c r="C277" s="263"/>
      <c r="D277" s="45"/>
    </row>
    <row r="278" ht="12.75" customHeight="1">
      <c r="C278" s="263"/>
      <c r="D278" s="45"/>
    </row>
    <row r="279" ht="12.75" customHeight="1">
      <c r="C279" s="263"/>
      <c r="D279" s="45"/>
    </row>
    <row r="280" ht="12.75" customHeight="1">
      <c r="C280" s="263"/>
      <c r="D280" s="45"/>
    </row>
    <row r="281" ht="12.75" customHeight="1">
      <c r="C281" s="263"/>
      <c r="D281" s="45"/>
    </row>
    <row r="282" ht="12.75" customHeight="1">
      <c r="C282" s="263"/>
      <c r="D282" s="45"/>
    </row>
    <row r="283" ht="12.75" customHeight="1">
      <c r="C283" s="263"/>
      <c r="D283" s="45"/>
    </row>
    <row r="284" ht="12.75" customHeight="1">
      <c r="C284" s="263"/>
      <c r="D284" s="45"/>
    </row>
    <row r="285" ht="12.75" customHeight="1">
      <c r="C285" s="263"/>
      <c r="D285" s="45"/>
    </row>
    <row r="286" ht="12.75" customHeight="1">
      <c r="C286" s="263"/>
      <c r="D286" s="45"/>
    </row>
    <row r="287" ht="12.75" customHeight="1">
      <c r="C287" s="263"/>
      <c r="D287" s="45"/>
    </row>
    <row r="288" ht="12.75" customHeight="1">
      <c r="C288" s="263"/>
      <c r="D288" s="45"/>
    </row>
    <row r="289" ht="12.75" customHeight="1">
      <c r="C289" s="263"/>
      <c r="D289" s="45"/>
    </row>
    <row r="290" ht="12.75" customHeight="1">
      <c r="C290" s="263"/>
      <c r="D290" s="45"/>
    </row>
    <row r="291" ht="12.75" customHeight="1">
      <c r="C291" s="263"/>
      <c r="D291" s="45"/>
    </row>
    <row r="292" ht="12.75" customHeight="1">
      <c r="C292" s="263"/>
      <c r="D292" s="45"/>
    </row>
    <row r="293" ht="12.75" customHeight="1">
      <c r="C293" s="263"/>
      <c r="D293" s="45"/>
    </row>
    <row r="294" ht="12.75" customHeight="1">
      <c r="C294" s="263"/>
      <c r="D294" s="45"/>
    </row>
    <row r="295" ht="12.75" customHeight="1">
      <c r="C295" s="263"/>
      <c r="D295" s="45"/>
    </row>
    <row r="296" ht="12.75" customHeight="1">
      <c r="C296" s="263"/>
      <c r="D296" s="45"/>
    </row>
    <row r="297" ht="12.75" customHeight="1">
      <c r="C297" s="263"/>
      <c r="D297" s="45"/>
    </row>
    <row r="298" ht="12.75" customHeight="1">
      <c r="C298" s="263"/>
      <c r="D298" s="45"/>
    </row>
    <row r="299" ht="12.75" customHeight="1">
      <c r="C299" s="263"/>
      <c r="D299" s="45"/>
    </row>
    <row r="300" ht="12.75" customHeight="1">
      <c r="C300" s="263"/>
      <c r="D300" s="45"/>
    </row>
    <row r="301" ht="12.75" customHeight="1">
      <c r="C301" s="263"/>
      <c r="D301" s="45"/>
    </row>
    <row r="302" ht="12.75" customHeight="1">
      <c r="C302" s="263"/>
      <c r="D302" s="45"/>
    </row>
    <row r="303" ht="12.75" customHeight="1">
      <c r="C303" s="263"/>
      <c r="D303" s="45"/>
    </row>
    <row r="304" ht="12.75" customHeight="1">
      <c r="C304" s="263"/>
      <c r="D304" s="45"/>
    </row>
    <row r="305" ht="12.75" customHeight="1">
      <c r="C305" s="263"/>
      <c r="D305" s="45"/>
    </row>
    <row r="306" ht="12.75" customHeight="1">
      <c r="C306" s="263"/>
      <c r="D306" s="45"/>
    </row>
    <row r="307" ht="12.75" customHeight="1">
      <c r="C307" s="263"/>
      <c r="D307" s="45"/>
    </row>
    <row r="308" ht="12.75" customHeight="1">
      <c r="C308" s="263"/>
      <c r="D308" s="45"/>
    </row>
    <row r="309" ht="12.75" customHeight="1">
      <c r="C309" s="263"/>
      <c r="D309" s="45"/>
    </row>
    <row r="310" ht="12.75" customHeight="1">
      <c r="C310" s="263"/>
      <c r="D310" s="45"/>
    </row>
    <row r="311" ht="12.75" customHeight="1">
      <c r="C311" s="263"/>
      <c r="D311" s="45"/>
    </row>
    <row r="312" ht="12.75" customHeight="1">
      <c r="C312" s="263"/>
      <c r="D312" s="45"/>
    </row>
    <row r="313" ht="12.75" customHeight="1">
      <c r="C313" s="263"/>
      <c r="D313" s="45"/>
    </row>
    <row r="314" ht="12.75" customHeight="1">
      <c r="C314" s="263"/>
      <c r="D314" s="45"/>
    </row>
    <row r="315" ht="12.75" customHeight="1">
      <c r="C315" s="263"/>
      <c r="D315" s="45"/>
    </row>
    <row r="316" ht="12.75" customHeight="1">
      <c r="C316" s="263"/>
      <c r="D316" s="45"/>
    </row>
    <row r="317" ht="12.75" customHeight="1">
      <c r="C317" s="263"/>
      <c r="D317" s="45"/>
    </row>
    <row r="318" ht="12.75" customHeight="1">
      <c r="C318" s="263"/>
      <c r="D318" s="45"/>
    </row>
    <row r="319" ht="12.75" customHeight="1">
      <c r="C319" s="263"/>
      <c r="D319" s="45"/>
    </row>
    <row r="320" ht="12.75" customHeight="1">
      <c r="C320" s="263"/>
      <c r="D320" s="45"/>
    </row>
    <row r="321" ht="12.75" customHeight="1">
      <c r="C321" s="263"/>
      <c r="D321" s="45"/>
    </row>
    <row r="322" ht="12.75" customHeight="1">
      <c r="C322" s="263"/>
      <c r="D322" s="45"/>
    </row>
    <row r="323" ht="12.75" customHeight="1">
      <c r="C323" s="263"/>
      <c r="D323" s="45"/>
    </row>
    <row r="324" ht="12.75" customHeight="1">
      <c r="C324" s="263"/>
      <c r="D324" s="45"/>
    </row>
    <row r="325" ht="12.75" customHeight="1">
      <c r="C325" s="263"/>
      <c r="D325" s="45"/>
    </row>
    <row r="326" ht="12.75" customHeight="1">
      <c r="C326" s="263"/>
      <c r="D326" s="45"/>
    </row>
    <row r="327" ht="12.75" customHeight="1">
      <c r="C327" s="263"/>
      <c r="D327" s="45"/>
    </row>
    <row r="328" ht="12.75" customHeight="1">
      <c r="C328" s="263"/>
      <c r="D328" s="45"/>
    </row>
    <row r="329" ht="12.75" customHeight="1">
      <c r="C329" s="263"/>
      <c r="D329" s="45"/>
    </row>
    <row r="330" ht="12.75" customHeight="1">
      <c r="C330" s="263"/>
      <c r="D330" s="45"/>
    </row>
    <row r="331" ht="12.75" customHeight="1">
      <c r="C331" s="263"/>
      <c r="D331" s="45"/>
    </row>
    <row r="332" ht="12.75" customHeight="1">
      <c r="C332" s="263"/>
      <c r="D332" s="45"/>
    </row>
    <row r="333" ht="12.75" customHeight="1">
      <c r="C333" s="263"/>
      <c r="D333" s="45"/>
    </row>
    <row r="334" ht="12.75" customHeight="1">
      <c r="C334" s="263"/>
      <c r="D334" s="45"/>
    </row>
    <row r="335" ht="12.75" customHeight="1">
      <c r="C335" s="263"/>
      <c r="D335" s="45"/>
    </row>
    <row r="336" ht="12.75" customHeight="1">
      <c r="C336" s="263"/>
      <c r="D336" s="45"/>
    </row>
    <row r="337" ht="12.75" customHeight="1">
      <c r="C337" s="263"/>
      <c r="D337" s="45"/>
    </row>
    <row r="338" ht="12.75" customHeight="1">
      <c r="C338" s="263"/>
      <c r="D338" s="45"/>
    </row>
    <row r="339" ht="12.75" customHeight="1">
      <c r="C339" s="263"/>
      <c r="D339" s="45"/>
    </row>
    <row r="340" ht="12.75" customHeight="1">
      <c r="C340" s="263"/>
      <c r="D340" s="45"/>
    </row>
    <row r="341" ht="12.75" customHeight="1">
      <c r="C341" s="263"/>
      <c r="D341" s="45"/>
    </row>
    <row r="342" ht="12.75" customHeight="1">
      <c r="C342" s="263"/>
      <c r="D342" s="45"/>
    </row>
    <row r="343" ht="12.75" customHeight="1">
      <c r="C343" s="263"/>
      <c r="D343" s="45"/>
    </row>
    <row r="344" ht="12.75" customHeight="1">
      <c r="C344" s="263"/>
      <c r="D344" s="45"/>
    </row>
    <row r="345" ht="12.75" customHeight="1">
      <c r="C345" s="263"/>
      <c r="D345" s="45"/>
    </row>
    <row r="346" ht="12.75" customHeight="1">
      <c r="C346" s="263"/>
      <c r="D346" s="45"/>
    </row>
    <row r="347" ht="12.75" customHeight="1">
      <c r="C347" s="263"/>
      <c r="D347" s="45"/>
    </row>
    <row r="348" ht="12.75" customHeight="1">
      <c r="C348" s="263"/>
      <c r="D348" s="45"/>
    </row>
    <row r="349" ht="12.75" customHeight="1">
      <c r="C349" s="263"/>
      <c r="D349" s="45"/>
    </row>
    <row r="350" ht="12.75" customHeight="1">
      <c r="C350" s="263"/>
      <c r="D350" s="45"/>
    </row>
    <row r="351" ht="12.75" customHeight="1">
      <c r="C351" s="263"/>
      <c r="D351" s="45"/>
    </row>
    <row r="352" ht="12.75" customHeight="1">
      <c r="C352" s="263"/>
      <c r="D352" s="45"/>
    </row>
    <row r="353" ht="12.75" customHeight="1">
      <c r="C353" s="263"/>
      <c r="D353" s="45"/>
    </row>
    <row r="354" ht="12.75" customHeight="1">
      <c r="C354" s="263"/>
      <c r="D354" s="45"/>
    </row>
    <row r="355" ht="12.75" customHeight="1">
      <c r="C355" s="263"/>
      <c r="D355" s="45"/>
    </row>
    <row r="356" ht="12.75" customHeight="1">
      <c r="C356" s="263"/>
      <c r="D356" s="45"/>
    </row>
    <row r="357" ht="12.75" customHeight="1">
      <c r="C357" s="263"/>
      <c r="D357" s="45"/>
    </row>
    <row r="358" ht="12.75" customHeight="1">
      <c r="C358" s="263"/>
      <c r="D358" s="45"/>
    </row>
    <row r="359" ht="12.75" customHeight="1">
      <c r="C359" s="263"/>
      <c r="D359" s="45"/>
    </row>
    <row r="360" ht="12.75" customHeight="1">
      <c r="C360" s="263"/>
      <c r="D360" s="45"/>
    </row>
    <row r="361" ht="12.75" customHeight="1">
      <c r="C361" s="263"/>
      <c r="D361" s="45"/>
    </row>
    <row r="362" ht="12.75" customHeight="1">
      <c r="C362" s="263"/>
      <c r="D362" s="45"/>
    </row>
    <row r="363" ht="12.75" customHeight="1">
      <c r="C363" s="263"/>
      <c r="D363" s="45"/>
    </row>
    <row r="364" ht="12.75" customHeight="1">
      <c r="C364" s="263"/>
      <c r="D364" s="45"/>
    </row>
    <row r="365" ht="12.75" customHeight="1">
      <c r="C365" s="263"/>
      <c r="D365" s="45"/>
    </row>
    <row r="366" ht="12.75" customHeight="1">
      <c r="C366" s="263"/>
      <c r="D366" s="45"/>
    </row>
    <row r="367" ht="12.75" customHeight="1">
      <c r="C367" s="263"/>
      <c r="D367" s="45"/>
    </row>
    <row r="368" ht="12.75" customHeight="1">
      <c r="C368" s="263"/>
      <c r="D368" s="45"/>
    </row>
    <row r="369" ht="12.75" customHeight="1">
      <c r="C369" s="263"/>
      <c r="D369" s="45"/>
    </row>
    <row r="370" ht="12.75" customHeight="1">
      <c r="C370" s="263"/>
      <c r="D370" s="45"/>
    </row>
    <row r="371" ht="12.75" customHeight="1">
      <c r="C371" s="263"/>
      <c r="D371" s="45"/>
    </row>
    <row r="372" ht="12.75" customHeight="1">
      <c r="C372" s="263"/>
      <c r="D372" s="45"/>
    </row>
    <row r="373" ht="12.75" customHeight="1">
      <c r="C373" s="263"/>
      <c r="D373" s="45"/>
    </row>
    <row r="374" ht="12.75" customHeight="1">
      <c r="C374" s="263"/>
      <c r="D374" s="45"/>
    </row>
    <row r="375" ht="12.75" customHeight="1">
      <c r="C375" s="263"/>
      <c r="D375" s="45"/>
    </row>
    <row r="376" ht="12.75" customHeight="1">
      <c r="C376" s="263"/>
      <c r="D376" s="45"/>
    </row>
    <row r="377" ht="12.75" customHeight="1">
      <c r="C377" s="263"/>
      <c r="D377" s="45"/>
    </row>
    <row r="378" ht="12.75" customHeight="1">
      <c r="C378" s="263"/>
      <c r="D378" s="45"/>
    </row>
    <row r="379" ht="12.75" customHeight="1">
      <c r="C379" s="263"/>
      <c r="D379" s="45"/>
    </row>
    <row r="380" ht="12.75" customHeight="1">
      <c r="C380" s="263"/>
      <c r="D380" s="45"/>
    </row>
    <row r="381" ht="12.75" customHeight="1">
      <c r="C381" s="263"/>
      <c r="D381" s="45"/>
    </row>
    <row r="382" ht="12.75" customHeight="1">
      <c r="C382" s="263"/>
      <c r="D382" s="45"/>
    </row>
    <row r="383" ht="12.75" customHeight="1">
      <c r="C383" s="263"/>
      <c r="D383" s="45"/>
    </row>
    <row r="384" ht="12.75" customHeight="1">
      <c r="C384" s="263"/>
      <c r="D384" s="45"/>
    </row>
    <row r="385" ht="12.75" customHeight="1">
      <c r="C385" s="263"/>
      <c r="D385" s="45"/>
    </row>
    <row r="386" ht="12.75" customHeight="1">
      <c r="C386" s="263"/>
      <c r="D386" s="45"/>
    </row>
    <row r="387" ht="12.75" customHeight="1">
      <c r="C387" s="263"/>
      <c r="D387" s="45"/>
    </row>
    <row r="388" ht="12.75" customHeight="1">
      <c r="C388" s="263"/>
      <c r="D388" s="45"/>
    </row>
    <row r="389" ht="12.75" customHeight="1">
      <c r="C389" s="263"/>
      <c r="D389" s="45"/>
    </row>
    <row r="390" ht="12.75" customHeight="1">
      <c r="C390" s="263"/>
      <c r="D390" s="45"/>
    </row>
    <row r="391" ht="12.75" customHeight="1">
      <c r="C391" s="263"/>
      <c r="D391" s="45"/>
    </row>
    <row r="392" ht="12.75" customHeight="1">
      <c r="C392" s="263"/>
      <c r="D392" s="45"/>
    </row>
    <row r="393" ht="12.75" customHeight="1">
      <c r="C393" s="263"/>
      <c r="D393" s="45"/>
    </row>
    <row r="394" ht="12.75" customHeight="1">
      <c r="C394" s="263"/>
      <c r="D394" s="45"/>
    </row>
    <row r="395" ht="12.75" customHeight="1">
      <c r="C395" s="263"/>
      <c r="D395" s="45"/>
    </row>
    <row r="396" ht="12.75" customHeight="1">
      <c r="C396" s="263"/>
      <c r="D396" s="45"/>
    </row>
    <row r="397" ht="12.75" customHeight="1">
      <c r="C397" s="263"/>
      <c r="D397" s="45"/>
    </row>
    <row r="398" ht="12.75" customHeight="1">
      <c r="C398" s="263"/>
      <c r="D398" s="45"/>
    </row>
    <row r="399" ht="12.75" customHeight="1">
      <c r="C399" s="263"/>
      <c r="D399" s="45"/>
    </row>
    <row r="400" ht="12.75" customHeight="1">
      <c r="C400" s="263"/>
      <c r="D400" s="45"/>
    </row>
    <row r="401" ht="12.75" customHeight="1">
      <c r="C401" s="263"/>
      <c r="D401" s="45"/>
    </row>
    <row r="402" ht="12.75" customHeight="1">
      <c r="C402" s="263"/>
      <c r="D402" s="45"/>
    </row>
    <row r="403" ht="12.75" customHeight="1">
      <c r="C403" s="263"/>
      <c r="D403" s="45"/>
    </row>
    <row r="404" ht="12.75" customHeight="1">
      <c r="C404" s="263"/>
      <c r="D404" s="45"/>
    </row>
    <row r="405" ht="12.75" customHeight="1">
      <c r="C405" s="263"/>
      <c r="D405" s="45"/>
    </row>
    <row r="406" ht="12.75" customHeight="1">
      <c r="C406" s="263"/>
      <c r="D406" s="45"/>
    </row>
    <row r="407" ht="12.75" customHeight="1">
      <c r="C407" s="263"/>
      <c r="D407" s="45"/>
    </row>
    <row r="408" ht="12.75" customHeight="1">
      <c r="C408" s="263"/>
      <c r="D408" s="45"/>
    </row>
    <row r="409" ht="12.75" customHeight="1">
      <c r="C409" s="263"/>
      <c r="D409" s="45"/>
    </row>
    <row r="410" ht="12.75" customHeight="1">
      <c r="C410" s="263"/>
      <c r="D410" s="45"/>
    </row>
    <row r="411" ht="12.75" customHeight="1">
      <c r="C411" s="263"/>
      <c r="D411" s="45"/>
    </row>
    <row r="412" ht="12.75" customHeight="1">
      <c r="C412" s="263"/>
      <c r="D412" s="45"/>
    </row>
    <row r="413" ht="12.75" customHeight="1">
      <c r="C413" s="263"/>
      <c r="D413" s="45"/>
    </row>
    <row r="414" ht="12.75" customHeight="1">
      <c r="C414" s="263"/>
      <c r="D414" s="45"/>
    </row>
    <row r="415" ht="12.75" customHeight="1">
      <c r="C415" s="263"/>
      <c r="D415" s="45"/>
    </row>
    <row r="416" ht="12.75" customHeight="1">
      <c r="C416" s="263"/>
      <c r="D416" s="45"/>
    </row>
    <row r="417" ht="12.75" customHeight="1">
      <c r="C417" s="263"/>
      <c r="D417" s="45"/>
    </row>
    <row r="418" ht="12.75" customHeight="1">
      <c r="C418" s="263"/>
      <c r="D418" s="45"/>
    </row>
    <row r="419" ht="12.75" customHeight="1">
      <c r="C419" s="263"/>
      <c r="D419" s="45"/>
    </row>
    <row r="420" ht="12.75" customHeight="1">
      <c r="C420" s="263"/>
      <c r="D420" s="45"/>
    </row>
    <row r="421" ht="12.75" customHeight="1">
      <c r="C421" s="263"/>
      <c r="D421" s="45"/>
    </row>
    <row r="422" ht="12.75" customHeight="1">
      <c r="C422" s="263"/>
      <c r="D422" s="45"/>
    </row>
    <row r="423" ht="12.75" customHeight="1">
      <c r="C423" s="263"/>
      <c r="D423" s="45"/>
    </row>
    <row r="424" ht="12.75" customHeight="1">
      <c r="C424" s="263"/>
      <c r="D424" s="45"/>
    </row>
    <row r="425" ht="12.75" customHeight="1">
      <c r="C425" s="263"/>
      <c r="D425" s="45"/>
    </row>
    <row r="426" ht="12.75" customHeight="1">
      <c r="C426" s="263"/>
      <c r="D426" s="45"/>
    </row>
    <row r="427" ht="12.75" customHeight="1">
      <c r="C427" s="263"/>
      <c r="D427" s="45"/>
    </row>
    <row r="428" ht="12.75" customHeight="1">
      <c r="C428" s="263"/>
      <c r="D428" s="45"/>
    </row>
    <row r="429" ht="12.75" customHeight="1">
      <c r="C429" s="263"/>
      <c r="D429" s="45"/>
    </row>
    <row r="430" ht="12.75" customHeight="1">
      <c r="C430" s="263"/>
      <c r="D430" s="45"/>
    </row>
    <row r="431" ht="12.75" customHeight="1">
      <c r="C431" s="263"/>
      <c r="D431" s="45"/>
    </row>
    <row r="432" ht="12.75" customHeight="1">
      <c r="C432" s="263"/>
      <c r="D432" s="45"/>
    </row>
    <row r="433" ht="12.75" customHeight="1">
      <c r="C433" s="263"/>
      <c r="D433" s="45"/>
    </row>
    <row r="434" ht="12.75" customHeight="1">
      <c r="C434" s="263"/>
      <c r="D434" s="45"/>
    </row>
    <row r="435" ht="12.75" customHeight="1">
      <c r="C435" s="263"/>
      <c r="D435" s="45"/>
    </row>
    <row r="436" ht="12.75" customHeight="1">
      <c r="C436" s="263"/>
      <c r="D436" s="45"/>
    </row>
    <row r="437" ht="12.75" customHeight="1">
      <c r="C437" s="263"/>
      <c r="D437" s="45"/>
    </row>
    <row r="438" ht="12.75" customHeight="1">
      <c r="C438" s="263"/>
      <c r="D438" s="45"/>
    </row>
    <row r="439" ht="12.75" customHeight="1">
      <c r="C439" s="263"/>
      <c r="D439" s="45"/>
    </row>
    <row r="440" ht="12.75" customHeight="1">
      <c r="C440" s="263"/>
      <c r="D440" s="45"/>
    </row>
    <row r="441" ht="12.75" customHeight="1">
      <c r="C441" s="263"/>
      <c r="D441" s="45"/>
    </row>
    <row r="442" ht="12.75" customHeight="1">
      <c r="C442" s="263"/>
      <c r="D442" s="45"/>
    </row>
    <row r="443" ht="12.75" customHeight="1">
      <c r="C443" s="263"/>
      <c r="D443" s="45"/>
    </row>
    <row r="444" ht="12.75" customHeight="1">
      <c r="C444" s="263"/>
      <c r="D444" s="45"/>
    </row>
    <row r="445" ht="12.75" customHeight="1">
      <c r="C445" s="263"/>
      <c r="D445" s="45"/>
    </row>
    <row r="446" ht="12.75" customHeight="1">
      <c r="C446" s="263"/>
      <c r="D446" s="45"/>
    </row>
    <row r="447" ht="12.75" customHeight="1">
      <c r="C447" s="263"/>
      <c r="D447" s="45"/>
    </row>
    <row r="448" ht="12.75" customHeight="1">
      <c r="C448" s="263"/>
      <c r="D448" s="45"/>
    </row>
    <row r="449" ht="12.75" customHeight="1">
      <c r="C449" s="263"/>
      <c r="D449" s="45"/>
    </row>
    <row r="450" ht="12.75" customHeight="1">
      <c r="C450" s="263"/>
      <c r="D450" s="45"/>
    </row>
    <row r="451" ht="12.75" customHeight="1">
      <c r="C451" s="263"/>
      <c r="D451" s="45"/>
    </row>
    <row r="452" ht="12.75" customHeight="1">
      <c r="C452" s="263"/>
      <c r="D452" s="45"/>
    </row>
    <row r="453" ht="12.75" customHeight="1">
      <c r="C453" s="263"/>
      <c r="D453" s="45"/>
    </row>
    <row r="454" ht="12.75" customHeight="1">
      <c r="C454" s="263"/>
      <c r="D454" s="45"/>
    </row>
    <row r="455" ht="12.75" customHeight="1">
      <c r="C455" s="263"/>
      <c r="D455" s="45"/>
    </row>
    <row r="456" ht="12.75" customHeight="1">
      <c r="C456" s="263"/>
      <c r="D456" s="45"/>
    </row>
    <row r="457" ht="12.75" customHeight="1">
      <c r="C457" s="263"/>
      <c r="D457" s="45"/>
    </row>
    <row r="458" ht="12.75" customHeight="1">
      <c r="C458" s="263"/>
      <c r="D458" s="45"/>
    </row>
    <row r="459" ht="12.75" customHeight="1">
      <c r="C459" s="263"/>
      <c r="D459" s="45"/>
    </row>
    <row r="460" ht="12.75" customHeight="1">
      <c r="C460" s="263"/>
      <c r="D460" s="45"/>
    </row>
    <row r="461" ht="12.75" customHeight="1">
      <c r="C461" s="263"/>
      <c r="D461" s="45"/>
    </row>
    <row r="462" ht="12.75" customHeight="1">
      <c r="C462" s="263"/>
      <c r="D462" s="45"/>
    </row>
    <row r="463" ht="12.75" customHeight="1">
      <c r="C463" s="263"/>
      <c r="D463" s="45"/>
    </row>
    <row r="464" ht="12.75" customHeight="1">
      <c r="C464" s="263"/>
      <c r="D464" s="45"/>
    </row>
    <row r="465" ht="12.75" customHeight="1">
      <c r="C465" s="263"/>
      <c r="D465" s="45"/>
    </row>
    <row r="466" ht="12.75" customHeight="1">
      <c r="C466" s="263"/>
      <c r="D466" s="45"/>
    </row>
    <row r="467" ht="12.75" customHeight="1">
      <c r="C467" s="263"/>
      <c r="D467" s="45"/>
    </row>
    <row r="468" ht="12.75" customHeight="1">
      <c r="C468" s="263"/>
      <c r="D468" s="45"/>
    </row>
    <row r="469" ht="12.75" customHeight="1">
      <c r="C469" s="263"/>
      <c r="D469" s="45"/>
    </row>
    <row r="470" ht="12.75" customHeight="1">
      <c r="C470" s="263"/>
      <c r="D470" s="45"/>
    </row>
    <row r="471" ht="12.75" customHeight="1">
      <c r="C471" s="263"/>
      <c r="D471" s="45"/>
    </row>
    <row r="472" ht="12.75" customHeight="1">
      <c r="C472" s="263"/>
      <c r="D472" s="45"/>
    </row>
    <row r="473" ht="12.75" customHeight="1">
      <c r="C473" s="263"/>
      <c r="D473" s="45"/>
    </row>
    <row r="474" ht="12.75" customHeight="1">
      <c r="C474" s="263"/>
      <c r="D474" s="45"/>
    </row>
    <row r="475" ht="12.75" customHeight="1">
      <c r="C475" s="263"/>
      <c r="D475" s="45"/>
    </row>
    <row r="476" ht="12.75" customHeight="1">
      <c r="C476" s="263"/>
      <c r="D476" s="45"/>
    </row>
    <row r="477" ht="12.75" customHeight="1">
      <c r="C477" s="263"/>
      <c r="D477" s="45"/>
    </row>
    <row r="478" ht="12.75" customHeight="1">
      <c r="C478" s="263"/>
      <c r="D478" s="45"/>
    </row>
    <row r="479" ht="12.75" customHeight="1">
      <c r="C479" s="263"/>
      <c r="D479" s="45"/>
    </row>
    <row r="480" ht="12.75" customHeight="1">
      <c r="C480" s="263"/>
      <c r="D480" s="45"/>
    </row>
    <row r="481" ht="12.75" customHeight="1">
      <c r="C481" s="263"/>
      <c r="D481" s="45"/>
    </row>
    <row r="482" ht="12.75" customHeight="1">
      <c r="C482" s="263"/>
      <c r="D482" s="45"/>
    </row>
    <row r="483" ht="12.75" customHeight="1">
      <c r="C483" s="263"/>
      <c r="D483" s="45"/>
    </row>
    <row r="484" ht="12.75" customHeight="1">
      <c r="C484" s="263"/>
      <c r="D484" s="45"/>
    </row>
    <row r="485" ht="12.75" customHeight="1">
      <c r="C485" s="263"/>
      <c r="D485" s="45"/>
    </row>
    <row r="486" ht="12.75" customHeight="1">
      <c r="C486" s="263"/>
      <c r="D486" s="45"/>
    </row>
    <row r="487" ht="12.75" customHeight="1">
      <c r="C487" s="263"/>
      <c r="D487" s="45"/>
    </row>
    <row r="488" ht="12.75" customHeight="1">
      <c r="C488" s="263"/>
      <c r="D488" s="45"/>
    </row>
    <row r="489" ht="12.75" customHeight="1">
      <c r="C489" s="263"/>
      <c r="D489" s="45"/>
    </row>
    <row r="490" ht="12.75" customHeight="1">
      <c r="C490" s="263"/>
      <c r="D490" s="45"/>
    </row>
    <row r="491" ht="12.75" customHeight="1">
      <c r="C491" s="263"/>
      <c r="D491" s="45"/>
    </row>
    <row r="492" ht="12.75" customHeight="1">
      <c r="C492" s="263"/>
      <c r="D492" s="45"/>
    </row>
    <row r="493" ht="12.75" customHeight="1">
      <c r="C493" s="263"/>
      <c r="D493" s="45"/>
    </row>
    <row r="494" ht="12.75" customHeight="1">
      <c r="C494" s="263"/>
      <c r="D494" s="45"/>
    </row>
    <row r="495" ht="12.75" customHeight="1">
      <c r="C495" s="263"/>
      <c r="D495" s="45"/>
    </row>
    <row r="496" ht="12.75" customHeight="1">
      <c r="C496" s="263"/>
      <c r="D496" s="45"/>
    </row>
    <row r="497" ht="12.75" customHeight="1">
      <c r="C497" s="263"/>
      <c r="D497" s="45"/>
    </row>
    <row r="498" ht="12.75" customHeight="1">
      <c r="C498" s="263"/>
      <c r="D498" s="45"/>
    </row>
    <row r="499" ht="12.75" customHeight="1">
      <c r="C499" s="263"/>
      <c r="D499" s="45"/>
    </row>
    <row r="500" ht="12.75" customHeight="1">
      <c r="C500" s="263"/>
      <c r="D500" s="45"/>
    </row>
    <row r="501" ht="12.75" customHeight="1">
      <c r="C501" s="263"/>
      <c r="D501" s="45"/>
    </row>
    <row r="502" ht="12.75" customHeight="1">
      <c r="C502" s="263"/>
      <c r="D502" s="45"/>
    </row>
    <row r="503" ht="12.75" customHeight="1">
      <c r="C503" s="263"/>
      <c r="D503" s="45"/>
    </row>
    <row r="504" ht="12.75" customHeight="1">
      <c r="C504" s="263"/>
      <c r="D504" s="45"/>
    </row>
    <row r="505" ht="12.75" customHeight="1">
      <c r="C505" s="263"/>
      <c r="D505" s="45"/>
    </row>
    <row r="506" ht="12.75" customHeight="1">
      <c r="C506" s="263"/>
      <c r="D506" s="45"/>
    </row>
    <row r="507" ht="12.75" customHeight="1">
      <c r="C507" s="263"/>
      <c r="D507" s="45"/>
    </row>
    <row r="508" ht="12.75" customHeight="1">
      <c r="C508" s="263"/>
      <c r="D508" s="45"/>
    </row>
    <row r="509" ht="12.75" customHeight="1">
      <c r="C509" s="263"/>
      <c r="D509" s="45"/>
    </row>
    <row r="510" ht="12.75" customHeight="1">
      <c r="C510" s="263"/>
      <c r="D510" s="45"/>
    </row>
    <row r="511" ht="12.75" customHeight="1">
      <c r="C511" s="263"/>
      <c r="D511" s="45"/>
    </row>
    <row r="512" ht="12.75" customHeight="1">
      <c r="C512" s="263"/>
      <c r="D512" s="45"/>
    </row>
    <row r="513" ht="12.75" customHeight="1">
      <c r="C513" s="263"/>
      <c r="D513" s="45"/>
    </row>
    <row r="514" ht="12.75" customHeight="1">
      <c r="C514" s="263"/>
      <c r="D514" s="45"/>
    </row>
    <row r="515" ht="12.75" customHeight="1">
      <c r="C515" s="263"/>
      <c r="D515" s="45"/>
    </row>
    <row r="516" ht="12.75" customHeight="1">
      <c r="C516" s="263"/>
      <c r="D516" s="45"/>
    </row>
    <row r="517" ht="12.75" customHeight="1">
      <c r="C517" s="263"/>
      <c r="D517" s="45"/>
    </row>
    <row r="518" ht="12.75" customHeight="1">
      <c r="C518" s="263"/>
      <c r="D518" s="45"/>
    </row>
    <row r="519" ht="12.75" customHeight="1">
      <c r="C519" s="263"/>
      <c r="D519" s="45"/>
    </row>
    <row r="520" ht="12.75" customHeight="1">
      <c r="C520" s="263"/>
      <c r="D520" s="45"/>
    </row>
    <row r="521" ht="12.75" customHeight="1">
      <c r="C521" s="263"/>
      <c r="D521" s="45"/>
    </row>
    <row r="522" ht="12.75" customHeight="1">
      <c r="C522" s="263"/>
      <c r="D522" s="45"/>
    </row>
    <row r="523" ht="12.75" customHeight="1">
      <c r="C523" s="263"/>
      <c r="D523" s="45"/>
    </row>
    <row r="524" ht="12.75" customHeight="1">
      <c r="C524" s="263"/>
      <c r="D524" s="45"/>
    </row>
    <row r="525" ht="12.75" customHeight="1">
      <c r="C525" s="263"/>
      <c r="D525" s="45"/>
    </row>
    <row r="526" ht="12.75" customHeight="1">
      <c r="C526" s="263"/>
      <c r="D526" s="45"/>
    </row>
    <row r="527" ht="12.75" customHeight="1">
      <c r="C527" s="263"/>
      <c r="D527" s="45"/>
    </row>
    <row r="528" ht="12.75" customHeight="1">
      <c r="C528" s="263"/>
      <c r="D528" s="45"/>
    </row>
    <row r="529" ht="12.75" customHeight="1">
      <c r="C529" s="263"/>
      <c r="D529" s="45"/>
    </row>
    <row r="530" ht="12.75" customHeight="1">
      <c r="C530" s="263"/>
      <c r="D530" s="45"/>
    </row>
    <row r="531" ht="12.75" customHeight="1">
      <c r="C531" s="263"/>
      <c r="D531" s="45"/>
    </row>
    <row r="532" ht="12.75" customHeight="1">
      <c r="C532" s="263"/>
      <c r="D532" s="45"/>
    </row>
    <row r="533" ht="12.75" customHeight="1">
      <c r="C533" s="263"/>
      <c r="D533" s="45"/>
    </row>
    <row r="534" ht="12.75" customHeight="1">
      <c r="C534" s="263"/>
      <c r="D534" s="45"/>
    </row>
    <row r="535" ht="12.75" customHeight="1">
      <c r="C535" s="263"/>
      <c r="D535" s="45"/>
    </row>
    <row r="536" ht="12.75" customHeight="1">
      <c r="C536" s="263"/>
      <c r="D536" s="45"/>
    </row>
    <row r="537" ht="12.75" customHeight="1">
      <c r="C537" s="263"/>
      <c r="D537" s="45"/>
    </row>
    <row r="538" ht="12.75" customHeight="1">
      <c r="C538" s="263"/>
      <c r="D538" s="45"/>
    </row>
    <row r="539" ht="12.75" customHeight="1">
      <c r="C539" s="263"/>
      <c r="D539" s="45"/>
    </row>
    <row r="540" ht="12.75" customHeight="1">
      <c r="C540" s="263"/>
      <c r="D540" s="45"/>
    </row>
    <row r="541" ht="12.75" customHeight="1">
      <c r="C541" s="263"/>
      <c r="D541" s="45"/>
    </row>
    <row r="542" ht="12.75" customHeight="1">
      <c r="C542" s="263"/>
      <c r="D542" s="45"/>
    </row>
    <row r="543" ht="12.75" customHeight="1">
      <c r="C543" s="263"/>
      <c r="D543" s="45"/>
    </row>
    <row r="544" ht="12.75" customHeight="1">
      <c r="C544" s="263"/>
      <c r="D544" s="45"/>
    </row>
    <row r="545" ht="12.75" customHeight="1">
      <c r="C545" s="263"/>
      <c r="D545" s="45"/>
    </row>
    <row r="546" ht="12.75" customHeight="1">
      <c r="C546" s="263"/>
      <c r="D546" s="45"/>
    </row>
    <row r="547" ht="12.75" customHeight="1">
      <c r="C547" s="263"/>
      <c r="D547" s="45"/>
    </row>
    <row r="548" ht="12.75" customHeight="1">
      <c r="C548" s="263"/>
      <c r="D548" s="45"/>
    </row>
    <row r="549" ht="12.75" customHeight="1">
      <c r="C549" s="263"/>
      <c r="D549" s="45"/>
    </row>
    <row r="550" ht="12.75" customHeight="1">
      <c r="C550" s="263"/>
      <c r="D550" s="45"/>
    </row>
    <row r="551" ht="12.75" customHeight="1">
      <c r="C551" s="263"/>
      <c r="D551" s="45"/>
    </row>
    <row r="552" ht="12.75" customHeight="1">
      <c r="C552" s="263"/>
      <c r="D552" s="45"/>
    </row>
    <row r="553" ht="12.75" customHeight="1">
      <c r="C553" s="263"/>
      <c r="D553" s="45"/>
    </row>
    <row r="554" ht="12.75" customHeight="1">
      <c r="C554" s="263"/>
      <c r="D554" s="45"/>
    </row>
    <row r="555" ht="12.75" customHeight="1">
      <c r="C555" s="263"/>
      <c r="D555" s="45"/>
    </row>
    <row r="556" ht="12.75" customHeight="1">
      <c r="C556" s="263"/>
      <c r="D556" s="45"/>
    </row>
    <row r="557" ht="12.75" customHeight="1">
      <c r="C557" s="263"/>
      <c r="D557" s="45"/>
    </row>
    <row r="558" ht="12.75" customHeight="1">
      <c r="C558" s="263"/>
      <c r="D558" s="45"/>
    </row>
    <row r="559" ht="12.75" customHeight="1">
      <c r="C559" s="263"/>
      <c r="D559" s="45"/>
    </row>
    <row r="560" ht="12.75" customHeight="1">
      <c r="C560" s="263"/>
      <c r="D560" s="45"/>
    </row>
    <row r="561" ht="12.75" customHeight="1">
      <c r="C561" s="263"/>
      <c r="D561" s="45"/>
    </row>
    <row r="562" ht="12.75" customHeight="1">
      <c r="C562" s="263"/>
      <c r="D562" s="45"/>
    </row>
    <row r="563" ht="12.75" customHeight="1">
      <c r="C563" s="263"/>
      <c r="D563" s="45"/>
    </row>
    <row r="564" ht="12.75" customHeight="1">
      <c r="C564" s="263"/>
      <c r="D564" s="45"/>
    </row>
    <row r="565" ht="12.75" customHeight="1">
      <c r="C565" s="263"/>
      <c r="D565" s="45"/>
    </row>
    <row r="566" ht="12.75" customHeight="1">
      <c r="C566" s="263"/>
      <c r="D566" s="45"/>
    </row>
    <row r="567" ht="12.75" customHeight="1">
      <c r="C567" s="263"/>
      <c r="D567" s="45"/>
    </row>
    <row r="568" ht="12.75" customHeight="1">
      <c r="C568" s="263"/>
      <c r="D568" s="45"/>
    </row>
    <row r="569" ht="12.75" customHeight="1">
      <c r="C569" s="263"/>
      <c r="D569" s="45"/>
    </row>
    <row r="570" ht="12.75" customHeight="1">
      <c r="C570" s="263"/>
      <c r="D570" s="45"/>
    </row>
    <row r="571" ht="12.75" customHeight="1">
      <c r="C571" s="263"/>
      <c r="D571" s="45"/>
    </row>
    <row r="572" ht="12.75" customHeight="1">
      <c r="C572" s="263"/>
      <c r="D572" s="45"/>
    </row>
    <row r="573" ht="12.75" customHeight="1">
      <c r="C573" s="263"/>
      <c r="D573" s="45"/>
    </row>
    <row r="574" ht="12.75" customHeight="1">
      <c r="C574" s="263"/>
      <c r="D574" s="45"/>
    </row>
    <row r="575" ht="12.75" customHeight="1">
      <c r="C575" s="263"/>
      <c r="D575" s="45"/>
    </row>
    <row r="576" ht="12.75" customHeight="1">
      <c r="C576" s="263"/>
      <c r="D576" s="45"/>
    </row>
    <row r="577" ht="12.75" customHeight="1">
      <c r="C577" s="263"/>
      <c r="D577" s="45"/>
    </row>
    <row r="578" ht="12.75" customHeight="1">
      <c r="C578" s="263"/>
      <c r="D578" s="45"/>
    </row>
    <row r="579" ht="12.75" customHeight="1">
      <c r="C579" s="263"/>
      <c r="D579" s="45"/>
    </row>
    <row r="580" ht="12.75" customHeight="1">
      <c r="C580" s="263"/>
      <c r="D580" s="45"/>
    </row>
    <row r="581" ht="12.75" customHeight="1">
      <c r="C581" s="263"/>
      <c r="D581" s="45"/>
    </row>
    <row r="582" ht="12.75" customHeight="1">
      <c r="C582" s="263"/>
      <c r="D582" s="45"/>
    </row>
    <row r="583" ht="12.75" customHeight="1">
      <c r="C583" s="263"/>
      <c r="D583" s="45"/>
    </row>
    <row r="584" ht="12.75" customHeight="1">
      <c r="C584" s="263"/>
      <c r="D584" s="45"/>
    </row>
    <row r="585" ht="12.75" customHeight="1">
      <c r="C585" s="263"/>
      <c r="D585" s="45"/>
    </row>
    <row r="586" ht="12.75" customHeight="1">
      <c r="C586" s="263"/>
      <c r="D586" s="45"/>
    </row>
    <row r="587" ht="12.75" customHeight="1">
      <c r="C587" s="263"/>
      <c r="D587" s="45"/>
    </row>
    <row r="588" ht="12.75" customHeight="1">
      <c r="C588" s="263"/>
      <c r="D588" s="45"/>
    </row>
    <row r="589" ht="12.75" customHeight="1">
      <c r="C589" s="263"/>
      <c r="D589" s="45"/>
    </row>
    <row r="590" ht="12.75" customHeight="1">
      <c r="C590" s="263"/>
      <c r="D590" s="45"/>
    </row>
    <row r="591" ht="12.75" customHeight="1">
      <c r="C591" s="263"/>
      <c r="D591" s="45"/>
    </row>
    <row r="592" ht="12.75" customHeight="1">
      <c r="C592" s="263"/>
      <c r="D592" s="45"/>
    </row>
    <row r="593" ht="12.75" customHeight="1">
      <c r="C593" s="263"/>
      <c r="D593" s="45"/>
    </row>
    <row r="594" ht="12.75" customHeight="1">
      <c r="C594" s="263"/>
      <c r="D594" s="45"/>
    </row>
    <row r="595" ht="12.75" customHeight="1">
      <c r="C595" s="263"/>
      <c r="D595" s="45"/>
    </row>
    <row r="596" ht="12.75" customHeight="1">
      <c r="C596" s="263"/>
      <c r="D596" s="45"/>
    </row>
    <row r="597" ht="12.75" customHeight="1">
      <c r="C597" s="263"/>
      <c r="D597" s="45"/>
    </row>
    <row r="598" ht="12.75" customHeight="1">
      <c r="C598" s="263"/>
      <c r="D598" s="45"/>
    </row>
    <row r="599" ht="12.75" customHeight="1">
      <c r="C599" s="263"/>
      <c r="D599" s="45"/>
    </row>
    <row r="600" ht="12.75" customHeight="1">
      <c r="C600" s="263"/>
      <c r="D600" s="45"/>
    </row>
    <row r="601" ht="12.75" customHeight="1">
      <c r="C601" s="263"/>
      <c r="D601" s="45"/>
    </row>
    <row r="602" ht="12.75" customHeight="1">
      <c r="C602" s="263"/>
      <c r="D602" s="45"/>
    </row>
    <row r="603" ht="12.75" customHeight="1">
      <c r="C603" s="263"/>
      <c r="D603" s="45"/>
    </row>
    <row r="604" ht="12.75" customHeight="1">
      <c r="C604" s="263"/>
      <c r="D604" s="45"/>
    </row>
    <row r="605" ht="12.75" customHeight="1">
      <c r="C605" s="263"/>
      <c r="D605" s="45"/>
    </row>
    <row r="606" ht="12.75" customHeight="1">
      <c r="C606" s="263"/>
      <c r="D606" s="45"/>
    </row>
    <row r="607" ht="12.75" customHeight="1">
      <c r="C607" s="263"/>
      <c r="D607" s="45"/>
    </row>
    <row r="608" ht="12.75" customHeight="1">
      <c r="C608" s="263"/>
      <c r="D608" s="45"/>
    </row>
    <row r="609" ht="12.75" customHeight="1">
      <c r="C609" s="263"/>
      <c r="D609" s="45"/>
    </row>
    <row r="610" ht="12.75" customHeight="1">
      <c r="C610" s="263"/>
      <c r="D610" s="45"/>
    </row>
    <row r="611" ht="12.75" customHeight="1">
      <c r="C611" s="263"/>
      <c r="D611" s="45"/>
    </row>
    <row r="612" ht="12.75" customHeight="1">
      <c r="C612" s="263"/>
      <c r="D612" s="45"/>
    </row>
    <row r="613" ht="12.75" customHeight="1">
      <c r="C613" s="263"/>
      <c r="D613" s="45"/>
    </row>
    <row r="614" ht="12.75" customHeight="1">
      <c r="C614" s="263"/>
      <c r="D614" s="45"/>
    </row>
    <row r="615" ht="12.75" customHeight="1">
      <c r="C615" s="263"/>
      <c r="D615" s="45"/>
    </row>
    <row r="616" ht="12.75" customHeight="1">
      <c r="C616" s="263"/>
      <c r="D616" s="45"/>
    </row>
    <row r="617" ht="12.75" customHeight="1">
      <c r="C617" s="263"/>
      <c r="D617" s="45"/>
    </row>
    <row r="618" ht="12.75" customHeight="1">
      <c r="C618" s="263"/>
      <c r="D618" s="45"/>
    </row>
    <row r="619" ht="12.75" customHeight="1">
      <c r="C619" s="263"/>
      <c r="D619" s="45"/>
    </row>
    <row r="620" ht="12.75" customHeight="1">
      <c r="C620" s="263"/>
      <c r="D620" s="45"/>
    </row>
    <row r="621" ht="12.75" customHeight="1">
      <c r="C621" s="263"/>
      <c r="D621" s="45"/>
    </row>
    <row r="622" ht="12.75" customHeight="1">
      <c r="C622" s="263"/>
      <c r="D622" s="45"/>
    </row>
    <row r="623" ht="12.75" customHeight="1">
      <c r="C623" s="263"/>
      <c r="D623" s="45"/>
    </row>
    <row r="624" ht="12.75" customHeight="1">
      <c r="C624" s="263"/>
      <c r="D624" s="45"/>
    </row>
    <row r="625" ht="12.75" customHeight="1">
      <c r="C625" s="263"/>
      <c r="D625" s="45"/>
    </row>
    <row r="626" ht="12.75" customHeight="1">
      <c r="C626" s="263"/>
      <c r="D626" s="45"/>
    </row>
    <row r="627" ht="12.75" customHeight="1">
      <c r="C627" s="263"/>
      <c r="D627" s="45"/>
    </row>
    <row r="628" ht="12.75" customHeight="1">
      <c r="C628" s="263"/>
      <c r="D628" s="45"/>
    </row>
    <row r="629" ht="12.75" customHeight="1">
      <c r="C629" s="263"/>
      <c r="D629" s="45"/>
    </row>
    <row r="630" ht="12.75" customHeight="1">
      <c r="C630" s="263"/>
      <c r="D630" s="45"/>
    </row>
    <row r="631" ht="12.75" customHeight="1">
      <c r="C631" s="263"/>
      <c r="D631" s="45"/>
    </row>
    <row r="632" ht="12.75" customHeight="1">
      <c r="C632" s="263"/>
      <c r="D632" s="45"/>
    </row>
    <row r="633" ht="12.75" customHeight="1">
      <c r="C633" s="263"/>
      <c r="D633" s="45"/>
    </row>
    <row r="634" ht="12.75" customHeight="1">
      <c r="C634" s="263"/>
      <c r="D634" s="45"/>
    </row>
    <row r="635" ht="12.75" customHeight="1">
      <c r="C635" s="263"/>
      <c r="D635" s="45"/>
    </row>
    <row r="636" ht="12.75" customHeight="1">
      <c r="C636" s="263"/>
      <c r="D636" s="45"/>
    </row>
    <row r="637" ht="12.75" customHeight="1">
      <c r="C637" s="263"/>
      <c r="D637" s="45"/>
    </row>
    <row r="638" ht="12.75" customHeight="1">
      <c r="C638" s="263"/>
      <c r="D638" s="45"/>
    </row>
    <row r="639" ht="12.75" customHeight="1">
      <c r="C639" s="263"/>
      <c r="D639" s="45"/>
    </row>
    <row r="640" ht="12.75" customHeight="1">
      <c r="C640" s="263"/>
      <c r="D640" s="45"/>
    </row>
    <row r="641" ht="12.75" customHeight="1">
      <c r="C641" s="263"/>
      <c r="D641" s="45"/>
    </row>
    <row r="642" ht="12.75" customHeight="1">
      <c r="C642" s="263"/>
      <c r="D642" s="45"/>
    </row>
    <row r="643" ht="12.75" customHeight="1">
      <c r="C643" s="263"/>
      <c r="D643" s="45"/>
    </row>
    <row r="644" ht="12.75" customHeight="1">
      <c r="C644" s="263"/>
      <c r="D644" s="45"/>
    </row>
    <row r="645" ht="12.75" customHeight="1">
      <c r="C645" s="263"/>
      <c r="D645" s="45"/>
    </row>
    <row r="646" ht="12.75" customHeight="1">
      <c r="C646" s="263"/>
      <c r="D646" s="45"/>
    </row>
    <row r="647" ht="12.75" customHeight="1">
      <c r="C647" s="263"/>
      <c r="D647" s="45"/>
    </row>
    <row r="648" ht="12.75" customHeight="1">
      <c r="C648" s="263"/>
      <c r="D648" s="45"/>
    </row>
    <row r="649" ht="12.75" customHeight="1">
      <c r="C649" s="263"/>
      <c r="D649" s="45"/>
    </row>
    <row r="650" ht="12.75" customHeight="1">
      <c r="C650" s="263"/>
      <c r="D650" s="45"/>
    </row>
    <row r="651" ht="12.75" customHeight="1">
      <c r="C651" s="263"/>
      <c r="D651" s="45"/>
    </row>
    <row r="652" ht="12.75" customHeight="1">
      <c r="C652" s="263"/>
      <c r="D652" s="45"/>
    </row>
    <row r="653" ht="12.75" customHeight="1">
      <c r="C653" s="263"/>
      <c r="D653" s="45"/>
    </row>
    <row r="654" ht="12.75" customHeight="1">
      <c r="C654" s="263"/>
      <c r="D654" s="45"/>
    </row>
    <row r="655" ht="12.75" customHeight="1">
      <c r="C655" s="263"/>
      <c r="D655" s="45"/>
    </row>
    <row r="656" ht="12.75" customHeight="1">
      <c r="C656" s="263"/>
      <c r="D656" s="45"/>
    </row>
    <row r="657" ht="12.75" customHeight="1">
      <c r="C657" s="263"/>
      <c r="D657" s="45"/>
    </row>
    <row r="658" ht="12.75" customHeight="1">
      <c r="C658" s="263"/>
      <c r="D658" s="45"/>
    </row>
    <row r="659" ht="12.75" customHeight="1">
      <c r="C659" s="263"/>
      <c r="D659" s="45"/>
    </row>
    <row r="660" ht="12.75" customHeight="1">
      <c r="C660" s="263"/>
      <c r="D660" s="45"/>
    </row>
    <row r="661" ht="12.75" customHeight="1">
      <c r="C661" s="263"/>
      <c r="D661" s="45"/>
    </row>
    <row r="662" ht="12.75" customHeight="1">
      <c r="C662" s="263"/>
      <c r="D662" s="45"/>
    </row>
    <row r="663" ht="12.75" customHeight="1">
      <c r="C663" s="263"/>
      <c r="D663" s="45"/>
    </row>
    <row r="664" ht="12.75" customHeight="1">
      <c r="C664" s="263"/>
      <c r="D664" s="45"/>
    </row>
    <row r="665" ht="12.75" customHeight="1">
      <c r="C665" s="263"/>
      <c r="D665" s="45"/>
    </row>
    <row r="666" ht="12.75" customHeight="1">
      <c r="C666" s="263"/>
      <c r="D666" s="45"/>
    </row>
    <row r="667" ht="12.75" customHeight="1">
      <c r="C667" s="263"/>
      <c r="D667" s="45"/>
    </row>
    <row r="668" ht="12.75" customHeight="1">
      <c r="C668" s="263"/>
      <c r="D668" s="45"/>
    </row>
    <row r="669" ht="12.75" customHeight="1">
      <c r="C669" s="263"/>
      <c r="D669" s="45"/>
    </row>
    <row r="670" ht="12.75" customHeight="1">
      <c r="C670" s="263"/>
      <c r="D670" s="45"/>
    </row>
    <row r="671" ht="12.75" customHeight="1">
      <c r="C671" s="263"/>
      <c r="D671" s="45"/>
    </row>
    <row r="672" ht="12.75" customHeight="1">
      <c r="C672" s="263"/>
      <c r="D672" s="45"/>
    </row>
    <row r="673" ht="12.75" customHeight="1">
      <c r="C673" s="263"/>
      <c r="D673" s="45"/>
    </row>
    <row r="674" ht="12.75" customHeight="1">
      <c r="C674" s="263"/>
      <c r="D674" s="45"/>
    </row>
    <row r="675" ht="12.75" customHeight="1">
      <c r="C675" s="263"/>
      <c r="D675" s="45"/>
    </row>
    <row r="676" ht="12.75" customHeight="1">
      <c r="C676" s="263"/>
      <c r="D676" s="45"/>
    </row>
    <row r="677" ht="12.75" customHeight="1">
      <c r="C677" s="263"/>
      <c r="D677" s="45"/>
    </row>
    <row r="678" ht="12.75" customHeight="1">
      <c r="C678" s="263"/>
      <c r="D678" s="45"/>
    </row>
    <row r="679" ht="12.75" customHeight="1">
      <c r="C679" s="263"/>
      <c r="D679" s="45"/>
    </row>
    <row r="680" ht="12.75" customHeight="1">
      <c r="C680" s="263"/>
      <c r="D680" s="45"/>
    </row>
    <row r="681" ht="12.75" customHeight="1">
      <c r="C681" s="263"/>
      <c r="D681" s="45"/>
    </row>
    <row r="682" ht="12.75" customHeight="1">
      <c r="C682" s="263"/>
      <c r="D682" s="45"/>
    </row>
    <row r="683" ht="12.75" customHeight="1">
      <c r="C683" s="263"/>
      <c r="D683" s="45"/>
    </row>
    <row r="684" ht="12.75" customHeight="1">
      <c r="C684" s="263"/>
      <c r="D684" s="45"/>
    </row>
    <row r="685" ht="12.75" customHeight="1">
      <c r="C685" s="263"/>
      <c r="D685" s="45"/>
    </row>
    <row r="686" ht="12.75" customHeight="1">
      <c r="C686" s="263"/>
      <c r="D686" s="45"/>
    </row>
    <row r="687" ht="12.75" customHeight="1">
      <c r="C687" s="263"/>
      <c r="D687" s="45"/>
    </row>
    <row r="688" ht="12.75" customHeight="1">
      <c r="C688" s="263"/>
      <c r="D688" s="45"/>
    </row>
    <row r="689" ht="12.75" customHeight="1">
      <c r="C689" s="263"/>
      <c r="D689" s="45"/>
    </row>
    <row r="690" ht="12.75" customHeight="1">
      <c r="C690" s="263"/>
      <c r="D690" s="45"/>
    </row>
    <row r="691" ht="12.75" customHeight="1">
      <c r="C691" s="263"/>
      <c r="D691" s="45"/>
    </row>
    <row r="692" ht="12.75" customHeight="1">
      <c r="C692" s="263"/>
      <c r="D692" s="45"/>
    </row>
    <row r="693" ht="12.75" customHeight="1">
      <c r="C693" s="263"/>
      <c r="D693" s="45"/>
    </row>
    <row r="694" ht="12.75" customHeight="1">
      <c r="C694" s="263"/>
      <c r="D694" s="45"/>
    </row>
    <row r="695" ht="12.75" customHeight="1">
      <c r="C695" s="263"/>
      <c r="D695" s="45"/>
    </row>
    <row r="696" ht="12.75" customHeight="1">
      <c r="C696" s="263"/>
      <c r="D696" s="45"/>
    </row>
    <row r="697" ht="12.75" customHeight="1">
      <c r="C697" s="263"/>
      <c r="D697" s="45"/>
    </row>
    <row r="698" ht="12.75" customHeight="1">
      <c r="C698" s="263"/>
      <c r="D698" s="45"/>
    </row>
    <row r="699" ht="12.75" customHeight="1">
      <c r="C699" s="263"/>
      <c r="D699" s="45"/>
    </row>
    <row r="700" ht="12.75" customHeight="1">
      <c r="C700" s="263"/>
      <c r="D700" s="45"/>
    </row>
    <row r="701" ht="12.75" customHeight="1">
      <c r="C701" s="263"/>
      <c r="D701" s="45"/>
    </row>
    <row r="702" ht="12.75" customHeight="1">
      <c r="C702" s="263"/>
      <c r="D702" s="45"/>
    </row>
    <row r="703" ht="12.75" customHeight="1">
      <c r="C703" s="263"/>
      <c r="D703" s="45"/>
    </row>
    <row r="704" ht="12.75" customHeight="1">
      <c r="C704" s="263"/>
      <c r="D704" s="45"/>
    </row>
    <row r="705" ht="12.75" customHeight="1">
      <c r="C705" s="263"/>
      <c r="D705" s="45"/>
    </row>
    <row r="706" ht="12.75" customHeight="1">
      <c r="C706" s="263"/>
      <c r="D706" s="45"/>
    </row>
    <row r="707" ht="12.75" customHeight="1">
      <c r="C707" s="263"/>
      <c r="D707" s="45"/>
    </row>
    <row r="708" ht="12.75" customHeight="1">
      <c r="C708" s="263"/>
      <c r="D708" s="45"/>
    </row>
    <row r="709" ht="12.75" customHeight="1">
      <c r="C709" s="263"/>
      <c r="D709" s="45"/>
    </row>
    <row r="710" ht="12.75" customHeight="1">
      <c r="C710" s="263"/>
      <c r="D710" s="45"/>
    </row>
    <row r="711" ht="12.75" customHeight="1">
      <c r="C711" s="263"/>
      <c r="D711" s="45"/>
    </row>
    <row r="712" ht="12.75" customHeight="1">
      <c r="C712" s="263"/>
      <c r="D712" s="45"/>
    </row>
    <row r="713" ht="12.75" customHeight="1">
      <c r="C713" s="263"/>
      <c r="D713" s="45"/>
    </row>
    <row r="714" ht="12.75" customHeight="1">
      <c r="C714" s="263"/>
      <c r="D714" s="45"/>
    </row>
    <row r="715" ht="12.75" customHeight="1">
      <c r="C715" s="263"/>
      <c r="D715" s="45"/>
    </row>
    <row r="716" ht="12.75" customHeight="1">
      <c r="C716" s="263"/>
      <c r="D716" s="45"/>
    </row>
    <row r="717" ht="12.75" customHeight="1">
      <c r="C717" s="263"/>
      <c r="D717" s="45"/>
    </row>
    <row r="718" ht="12.75" customHeight="1">
      <c r="C718" s="263"/>
      <c r="D718" s="45"/>
    </row>
    <row r="719" ht="12.75" customHeight="1">
      <c r="C719" s="263"/>
      <c r="D719" s="45"/>
    </row>
    <row r="720" ht="12.75" customHeight="1">
      <c r="C720" s="263"/>
      <c r="D720" s="45"/>
    </row>
    <row r="721" ht="12.75" customHeight="1">
      <c r="C721" s="263"/>
      <c r="D721" s="45"/>
    </row>
    <row r="722" ht="12.75" customHeight="1">
      <c r="C722" s="263"/>
      <c r="D722" s="45"/>
    </row>
    <row r="723" ht="12.75" customHeight="1">
      <c r="C723" s="263"/>
      <c r="D723" s="45"/>
    </row>
    <row r="724" ht="12.75" customHeight="1">
      <c r="C724" s="263"/>
      <c r="D724" s="45"/>
    </row>
    <row r="725" ht="12.75" customHeight="1">
      <c r="C725" s="263"/>
      <c r="D725" s="45"/>
    </row>
    <row r="726" ht="12.75" customHeight="1">
      <c r="C726" s="263"/>
      <c r="D726" s="45"/>
    </row>
    <row r="727" ht="12.75" customHeight="1">
      <c r="C727" s="263"/>
      <c r="D727" s="45"/>
    </row>
    <row r="728" ht="12.75" customHeight="1">
      <c r="C728" s="263"/>
      <c r="D728" s="45"/>
    </row>
    <row r="729" ht="12.75" customHeight="1">
      <c r="C729" s="263"/>
      <c r="D729" s="45"/>
    </row>
    <row r="730" ht="12.75" customHeight="1">
      <c r="C730" s="263"/>
      <c r="D730" s="45"/>
    </row>
    <row r="731" ht="12.75" customHeight="1">
      <c r="C731" s="263"/>
      <c r="D731" s="45"/>
    </row>
    <row r="732" ht="12.75" customHeight="1">
      <c r="C732" s="263"/>
      <c r="D732" s="45"/>
    </row>
    <row r="733" ht="12.75" customHeight="1">
      <c r="C733" s="263"/>
      <c r="D733" s="45"/>
    </row>
    <row r="734" ht="12.75" customHeight="1">
      <c r="C734" s="263"/>
      <c r="D734" s="45"/>
    </row>
    <row r="735" ht="12.75" customHeight="1">
      <c r="C735" s="263"/>
      <c r="D735" s="45"/>
    </row>
    <row r="736" ht="12.75" customHeight="1">
      <c r="C736" s="263"/>
      <c r="D736" s="45"/>
    </row>
    <row r="737" ht="12.75" customHeight="1">
      <c r="C737" s="263"/>
      <c r="D737" s="45"/>
    </row>
    <row r="738" ht="12.75" customHeight="1">
      <c r="C738" s="263"/>
      <c r="D738" s="45"/>
    </row>
    <row r="739" ht="12.75" customHeight="1">
      <c r="C739" s="263"/>
      <c r="D739" s="45"/>
    </row>
    <row r="740" ht="12.75" customHeight="1">
      <c r="C740" s="263"/>
      <c r="D740" s="45"/>
    </row>
    <row r="741" ht="12.75" customHeight="1">
      <c r="C741" s="263"/>
      <c r="D741" s="45"/>
    </row>
    <row r="742" ht="12.75" customHeight="1">
      <c r="C742" s="263"/>
      <c r="D742" s="45"/>
    </row>
    <row r="743" ht="12.75" customHeight="1">
      <c r="C743" s="263"/>
      <c r="D743" s="45"/>
    </row>
    <row r="744" ht="12.75" customHeight="1">
      <c r="C744" s="263"/>
      <c r="D744" s="45"/>
    </row>
    <row r="745" ht="12.75" customHeight="1">
      <c r="C745" s="263"/>
      <c r="D745" s="45"/>
    </row>
    <row r="746" ht="12.75" customHeight="1">
      <c r="C746" s="263"/>
      <c r="D746" s="45"/>
    </row>
    <row r="747" ht="12.75" customHeight="1">
      <c r="C747" s="263"/>
      <c r="D747" s="45"/>
    </row>
    <row r="748" ht="12.75" customHeight="1">
      <c r="C748" s="263"/>
      <c r="D748" s="45"/>
    </row>
    <row r="749" ht="12.75" customHeight="1">
      <c r="C749" s="263"/>
      <c r="D749" s="45"/>
    </row>
    <row r="750" ht="12.75" customHeight="1">
      <c r="C750" s="263"/>
      <c r="D750" s="45"/>
    </row>
    <row r="751" ht="12.75" customHeight="1">
      <c r="C751" s="263"/>
      <c r="D751" s="45"/>
    </row>
    <row r="752" ht="12.75" customHeight="1">
      <c r="C752" s="263"/>
      <c r="D752" s="45"/>
    </row>
    <row r="753" ht="12.75" customHeight="1">
      <c r="C753" s="263"/>
      <c r="D753" s="45"/>
    </row>
    <row r="754" ht="12.75" customHeight="1">
      <c r="C754" s="263"/>
      <c r="D754" s="45"/>
    </row>
    <row r="755" ht="12.75" customHeight="1">
      <c r="C755" s="263"/>
      <c r="D755" s="45"/>
    </row>
    <row r="756" ht="12.75" customHeight="1">
      <c r="C756" s="263"/>
      <c r="D756" s="45"/>
    </row>
    <row r="757" ht="12.75" customHeight="1">
      <c r="C757" s="263"/>
      <c r="D757" s="45"/>
    </row>
    <row r="758" ht="12.75" customHeight="1">
      <c r="C758" s="263"/>
      <c r="D758" s="45"/>
    </row>
    <row r="759" ht="12.75" customHeight="1">
      <c r="C759" s="263"/>
      <c r="D759" s="45"/>
    </row>
    <row r="760" ht="12.75" customHeight="1">
      <c r="C760" s="263"/>
      <c r="D760" s="45"/>
    </row>
    <row r="761" ht="12.75" customHeight="1">
      <c r="C761" s="263"/>
      <c r="D761" s="45"/>
    </row>
    <row r="762" ht="12.75" customHeight="1">
      <c r="C762" s="263"/>
      <c r="D762" s="45"/>
    </row>
    <row r="763" ht="12.75" customHeight="1">
      <c r="C763" s="263"/>
      <c r="D763" s="45"/>
    </row>
    <row r="764" ht="12.75" customHeight="1">
      <c r="C764" s="263"/>
      <c r="D764" s="45"/>
    </row>
    <row r="765" ht="12.75" customHeight="1">
      <c r="C765" s="263"/>
      <c r="D765" s="45"/>
    </row>
    <row r="766" ht="12.75" customHeight="1">
      <c r="C766" s="263"/>
      <c r="D766" s="45"/>
    </row>
    <row r="767" ht="12.75" customHeight="1">
      <c r="C767" s="263"/>
      <c r="D767" s="45"/>
    </row>
    <row r="768" ht="12.75" customHeight="1">
      <c r="C768" s="263"/>
      <c r="D768" s="45"/>
    </row>
    <row r="769" ht="12.75" customHeight="1">
      <c r="C769" s="263"/>
      <c r="D769" s="45"/>
    </row>
    <row r="770" ht="12.75" customHeight="1">
      <c r="C770" s="263"/>
      <c r="D770" s="45"/>
    </row>
    <row r="771" ht="12.75" customHeight="1">
      <c r="C771" s="263"/>
      <c r="D771" s="45"/>
    </row>
    <row r="772" ht="12.75" customHeight="1">
      <c r="C772" s="263"/>
      <c r="D772" s="45"/>
    </row>
    <row r="773" ht="12.75" customHeight="1">
      <c r="C773" s="263"/>
      <c r="D773" s="45"/>
    </row>
    <row r="774" ht="12.75" customHeight="1">
      <c r="C774" s="263"/>
      <c r="D774" s="45"/>
    </row>
    <row r="775" ht="12.75" customHeight="1">
      <c r="C775" s="263"/>
      <c r="D775" s="45"/>
    </row>
    <row r="776" ht="12.75" customHeight="1">
      <c r="C776" s="263"/>
      <c r="D776" s="45"/>
    </row>
    <row r="777" ht="12.75" customHeight="1">
      <c r="C777" s="263"/>
      <c r="D777" s="45"/>
    </row>
    <row r="778" ht="12.75" customHeight="1">
      <c r="C778" s="263"/>
      <c r="D778" s="45"/>
    </row>
    <row r="779" ht="12.75" customHeight="1">
      <c r="C779" s="263"/>
      <c r="D779" s="45"/>
    </row>
    <row r="780" ht="12.75" customHeight="1">
      <c r="C780" s="263"/>
      <c r="D780" s="45"/>
    </row>
    <row r="781" ht="12.75" customHeight="1">
      <c r="C781" s="263"/>
      <c r="D781" s="45"/>
    </row>
    <row r="782" ht="12.75" customHeight="1">
      <c r="C782" s="263"/>
      <c r="D782" s="45"/>
    </row>
    <row r="783" ht="12.75" customHeight="1">
      <c r="C783" s="263"/>
      <c r="D783" s="45"/>
    </row>
    <row r="784" ht="12.75" customHeight="1">
      <c r="C784" s="263"/>
      <c r="D784" s="45"/>
    </row>
    <row r="785" ht="12.75" customHeight="1">
      <c r="C785" s="263"/>
      <c r="D785" s="45"/>
    </row>
    <row r="786" ht="12.75" customHeight="1">
      <c r="C786" s="263"/>
      <c r="D786" s="45"/>
    </row>
    <row r="787" ht="12.75" customHeight="1">
      <c r="C787" s="263"/>
      <c r="D787" s="45"/>
    </row>
    <row r="788" ht="12.75" customHeight="1">
      <c r="C788" s="263"/>
      <c r="D788" s="45"/>
    </row>
    <row r="789" ht="12.75" customHeight="1">
      <c r="C789" s="263"/>
      <c r="D789" s="45"/>
    </row>
    <row r="790" ht="12.75" customHeight="1">
      <c r="C790" s="263"/>
      <c r="D790" s="45"/>
    </row>
    <row r="791" ht="12.75" customHeight="1">
      <c r="C791" s="263"/>
      <c r="D791" s="45"/>
    </row>
    <row r="792" ht="12.75" customHeight="1">
      <c r="C792" s="263"/>
      <c r="D792" s="45"/>
    </row>
    <row r="793" ht="12.75" customHeight="1">
      <c r="C793" s="263"/>
      <c r="D793" s="45"/>
    </row>
    <row r="794" ht="12.75" customHeight="1">
      <c r="C794" s="263"/>
      <c r="D794" s="45"/>
    </row>
    <row r="795" ht="12.75" customHeight="1">
      <c r="C795" s="263"/>
      <c r="D795" s="45"/>
    </row>
    <row r="796" ht="12.75" customHeight="1">
      <c r="C796" s="263"/>
      <c r="D796" s="45"/>
    </row>
    <row r="797" ht="12.75" customHeight="1">
      <c r="C797" s="263"/>
      <c r="D797" s="45"/>
    </row>
    <row r="798" ht="12.75" customHeight="1">
      <c r="C798" s="263"/>
      <c r="D798" s="45"/>
    </row>
    <row r="799" ht="12.75" customHeight="1">
      <c r="C799" s="263"/>
      <c r="D799" s="45"/>
    </row>
    <row r="800" ht="12.75" customHeight="1">
      <c r="C800" s="263"/>
      <c r="D800" s="45"/>
    </row>
    <row r="801" ht="12.75" customHeight="1">
      <c r="C801" s="263"/>
      <c r="D801" s="45"/>
    </row>
    <row r="802" ht="12.75" customHeight="1">
      <c r="C802" s="263"/>
      <c r="D802" s="45"/>
    </row>
    <row r="803" ht="12.75" customHeight="1">
      <c r="C803" s="263"/>
      <c r="D803" s="45"/>
    </row>
    <row r="804" ht="12.75" customHeight="1">
      <c r="C804" s="263"/>
      <c r="D804" s="45"/>
    </row>
    <row r="805" ht="12.75" customHeight="1">
      <c r="C805" s="263"/>
      <c r="D805" s="45"/>
    </row>
    <row r="806" ht="12.75" customHeight="1">
      <c r="C806" s="263"/>
      <c r="D806" s="45"/>
    </row>
    <row r="807" ht="12.75" customHeight="1">
      <c r="C807" s="263"/>
      <c r="D807" s="45"/>
    </row>
    <row r="808" ht="12.75" customHeight="1">
      <c r="C808" s="263"/>
      <c r="D808" s="45"/>
    </row>
    <row r="809" ht="12.75" customHeight="1">
      <c r="C809" s="263"/>
      <c r="D809" s="45"/>
    </row>
    <row r="810" ht="12.75" customHeight="1">
      <c r="C810" s="263"/>
      <c r="D810" s="45"/>
    </row>
    <row r="811" ht="12.75" customHeight="1">
      <c r="C811" s="263"/>
      <c r="D811" s="45"/>
    </row>
    <row r="812" ht="12.75" customHeight="1">
      <c r="C812" s="263"/>
      <c r="D812" s="45"/>
    </row>
    <row r="813" ht="12.75" customHeight="1">
      <c r="C813" s="263"/>
      <c r="D813" s="45"/>
    </row>
    <row r="814" ht="12.75" customHeight="1">
      <c r="C814" s="263"/>
      <c r="D814" s="45"/>
    </row>
    <row r="815" ht="12.75" customHeight="1">
      <c r="C815" s="263"/>
      <c r="D815" s="45"/>
    </row>
    <row r="816" ht="12.75" customHeight="1">
      <c r="C816" s="263"/>
      <c r="D816" s="45"/>
    </row>
    <row r="817" ht="12.75" customHeight="1">
      <c r="C817" s="263"/>
      <c r="D817" s="45"/>
    </row>
    <row r="818" ht="12.75" customHeight="1">
      <c r="C818" s="263"/>
      <c r="D818" s="45"/>
    </row>
    <row r="819" ht="12.75" customHeight="1">
      <c r="C819" s="263"/>
      <c r="D819" s="45"/>
    </row>
    <row r="820" ht="12.75" customHeight="1">
      <c r="C820" s="263"/>
      <c r="D820" s="45"/>
    </row>
    <row r="821" ht="12.75" customHeight="1">
      <c r="C821" s="263"/>
      <c r="D821" s="45"/>
    </row>
    <row r="822" ht="12.75" customHeight="1">
      <c r="C822" s="263"/>
      <c r="D822" s="45"/>
    </row>
    <row r="823" ht="12.75" customHeight="1">
      <c r="C823" s="263"/>
      <c r="D823" s="45"/>
    </row>
    <row r="824" ht="12.75" customHeight="1">
      <c r="C824" s="263"/>
      <c r="D824" s="45"/>
    </row>
    <row r="825" ht="12.75" customHeight="1">
      <c r="C825" s="263"/>
      <c r="D825" s="45"/>
    </row>
    <row r="826" ht="12.75" customHeight="1">
      <c r="C826" s="263"/>
      <c r="D826" s="45"/>
    </row>
    <row r="827" ht="12.75" customHeight="1">
      <c r="C827" s="263"/>
      <c r="D827" s="45"/>
    </row>
    <row r="828" ht="12.75" customHeight="1">
      <c r="C828" s="263"/>
      <c r="D828" s="45"/>
    </row>
    <row r="829" ht="12.75" customHeight="1">
      <c r="C829" s="263"/>
      <c r="D829" s="45"/>
    </row>
    <row r="830" ht="12.75" customHeight="1">
      <c r="C830" s="263"/>
      <c r="D830" s="45"/>
    </row>
    <row r="831" ht="12.75" customHeight="1">
      <c r="C831" s="263"/>
      <c r="D831" s="45"/>
    </row>
    <row r="832" ht="12.75" customHeight="1">
      <c r="C832" s="263"/>
      <c r="D832" s="45"/>
    </row>
    <row r="833" ht="12.75" customHeight="1">
      <c r="C833" s="263"/>
      <c r="D833" s="45"/>
    </row>
    <row r="834" ht="12.75" customHeight="1">
      <c r="C834" s="263"/>
      <c r="D834" s="45"/>
    </row>
    <row r="835" ht="12.75" customHeight="1">
      <c r="C835" s="263"/>
      <c r="D835" s="45"/>
    </row>
    <row r="836" ht="12.75" customHeight="1">
      <c r="C836" s="263"/>
      <c r="D836" s="45"/>
    </row>
    <row r="837" ht="12.75" customHeight="1">
      <c r="C837" s="263"/>
      <c r="D837" s="45"/>
    </row>
    <row r="838" ht="12.75" customHeight="1">
      <c r="C838" s="263"/>
      <c r="D838" s="45"/>
    </row>
    <row r="839" ht="12.75" customHeight="1">
      <c r="C839" s="263"/>
      <c r="D839" s="45"/>
    </row>
    <row r="840" ht="12.75" customHeight="1">
      <c r="C840" s="263"/>
      <c r="D840" s="45"/>
    </row>
    <row r="841" ht="12.75" customHeight="1">
      <c r="C841" s="263"/>
      <c r="D841" s="45"/>
    </row>
    <row r="842" ht="12.75" customHeight="1">
      <c r="C842" s="263"/>
      <c r="D842" s="45"/>
    </row>
    <row r="843" ht="12.75" customHeight="1">
      <c r="C843" s="263"/>
      <c r="D843" s="45"/>
    </row>
    <row r="844" ht="12.75" customHeight="1">
      <c r="C844" s="263"/>
      <c r="D844" s="45"/>
    </row>
    <row r="845" ht="12.75" customHeight="1">
      <c r="C845" s="263"/>
      <c r="D845" s="45"/>
    </row>
    <row r="846" ht="12.75" customHeight="1">
      <c r="C846" s="263"/>
      <c r="D846" s="45"/>
    </row>
    <row r="847" ht="12.75" customHeight="1">
      <c r="C847" s="263"/>
      <c r="D847" s="45"/>
    </row>
    <row r="848" ht="12.75" customHeight="1">
      <c r="C848" s="263"/>
      <c r="D848" s="45"/>
    </row>
    <row r="849" ht="12.75" customHeight="1">
      <c r="C849" s="263"/>
      <c r="D849" s="45"/>
    </row>
    <row r="850" ht="12.75" customHeight="1">
      <c r="C850" s="263"/>
      <c r="D850" s="45"/>
    </row>
    <row r="851" ht="12.75" customHeight="1">
      <c r="C851" s="263"/>
      <c r="D851" s="45"/>
    </row>
    <row r="852" ht="12.75" customHeight="1">
      <c r="C852" s="263"/>
      <c r="D852" s="45"/>
    </row>
    <row r="853" ht="12.75" customHeight="1">
      <c r="C853" s="263"/>
      <c r="D853" s="45"/>
    </row>
    <row r="854" ht="12.75" customHeight="1">
      <c r="C854" s="263"/>
      <c r="D854" s="45"/>
    </row>
    <row r="855" ht="12.75" customHeight="1">
      <c r="C855" s="263"/>
      <c r="D855" s="45"/>
    </row>
    <row r="856" ht="12.75" customHeight="1">
      <c r="C856" s="263"/>
      <c r="D856" s="45"/>
    </row>
    <row r="857" ht="12.75" customHeight="1">
      <c r="C857" s="263"/>
      <c r="D857" s="45"/>
    </row>
    <row r="858" ht="12.75" customHeight="1">
      <c r="C858" s="263"/>
      <c r="D858" s="45"/>
    </row>
    <row r="859" ht="12.75" customHeight="1">
      <c r="C859" s="263"/>
      <c r="D859" s="45"/>
    </row>
    <row r="860" ht="12.75" customHeight="1">
      <c r="C860" s="263"/>
      <c r="D860" s="45"/>
    </row>
    <row r="861" ht="12.75" customHeight="1">
      <c r="C861" s="263"/>
      <c r="D861" s="45"/>
    </row>
    <row r="862" ht="12.75" customHeight="1">
      <c r="C862" s="263"/>
      <c r="D862" s="45"/>
    </row>
    <row r="863" ht="12.75" customHeight="1">
      <c r="C863" s="263"/>
      <c r="D863" s="45"/>
    </row>
    <row r="864" ht="12.75" customHeight="1">
      <c r="C864" s="263"/>
      <c r="D864" s="45"/>
    </row>
    <row r="865" ht="12.75" customHeight="1">
      <c r="C865" s="263"/>
      <c r="D865" s="45"/>
    </row>
    <row r="866" ht="12.75" customHeight="1">
      <c r="C866" s="263"/>
      <c r="D866" s="45"/>
    </row>
    <row r="867" ht="12.75" customHeight="1">
      <c r="C867" s="263"/>
      <c r="D867" s="45"/>
    </row>
    <row r="868" ht="12.75" customHeight="1">
      <c r="C868" s="263"/>
      <c r="D868" s="45"/>
    </row>
    <row r="869" ht="12.75" customHeight="1">
      <c r="C869" s="263"/>
      <c r="D869" s="45"/>
    </row>
    <row r="870" ht="12.75" customHeight="1">
      <c r="C870" s="263"/>
      <c r="D870" s="45"/>
    </row>
    <row r="871" ht="12.75" customHeight="1">
      <c r="C871" s="263"/>
      <c r="D871" s="45"/>
    </row>
    <row r="872" ht="12.75" customHeight="1">
      <c r="C872" s="263"/>
      <c r="D872" s="45"/>
    </row>
    <row r="873" ht="12.75" customHeight="1">
      <c r="C873" s="263"/>
      <c r="D873" s="45"/>
    </row>
    <row r="874" ht="12.75" customHeight="1">
      <c r="C874" s="263"/>
      <c r="D874" s="45"/>
    </row>
    <row r="875" ht="12.75" customHeight="1">
      <c r="C875" s="263"/>
      <c r="D875" s="45"/>
    </row>
    <row r="876" ht="12.75" customHeight="1">
      <c r="C876" s="263"/>
      <c r="D876" s="45"/>
    </row>
    <row r="877" ht="12.75" customHeight="1">
      <c r="C877" s="263"/>
      <c r="D877" s="45"/>
    </row>
    <row r="878" ht="12.75" customHeight="1">
      <c r="C878" s="263"/>
      <c r="D878" s="45"/>
    </row>
    <row r="879" ht="12.75" customHeight="1">
      <c r="C879" s="263"/>
      <c r="D879" s="45"/>
    </row>
    <row r="880" ht="12.75" customHeight="1">
      <c r="C880" s="263"/>
      <c r="D880" s="45"/>
    </row>
    <row r="881" ht="12.75" customHeight="1">
      <c r="C881" s="263"/>
      <c r="D881" s="45"/>
    </row>
    <row r="882" ht="12.75" customHeight="1">
      <c r="C882" s="263"/>
      <c r="D882" s="45"/>
    </row>
    <row r="883" ht="12.75" customHeight="1">
      <c r="C883" s="263"/>
      <c r="D883" s="45"/>
    </row>
    <row r="884" ht="12.75" customHeight="1">
      <c r="C884" s="263"/>
      <c r="D884" s="45"/>
    </row>
    <row r="885" ht="12.75" customHeight="1">
      <c r="C885" s="263"/>
      <c r="D885" s="45"/>
    </row>
    <row r="886" ht="12.75" customHeight="1">
      <c r="C886" s="263"/>
      <c r="D886" s="45"/>
    </row>
    <row r="887" ht="12.75" customHeight="1">
      <c r="C887" s="263"/>
      <c r="D887" s="45"/>
    </row>
    <row r="888" ht="12.75" customHeight="1">
      <c r="C888" s="263"/>
      <c r="D888" s="45"/>
    </row>
    <row r="889" ht="12.75" customHeight="1">
      <c r="C889" s="263"/>
      <c r="D889" s="45"/>
    </row>
    <row r="890" ht="12.75" customHeight="1">
      <c r="C890" s="263"/>
      <c r="D890" s="45"/>
    </row>
    <row r="891" ht="12.75" customHeight="1">
      <c r="C891" s="263"/>
      <c r="D891" s="45"/>
    </row>
    <row r="892" ht="12.75" customHeight="1">
      <c r="C892" s="263"/>
      <c r="D892" s="45"/>
    </row>
    <row r="893" ht="12.75" customHeight="1">
      <c r="C893" s="263"/>
      <c r="D893" s="45"/>
    </row>
    <row r="894" ht="12.75" customHeight="1">
      <c r="C894" s="263"/>
      <c r="D894" s="45"/>
    </row>
    <row r="895" ht="12.75" customHeight="1">
      <c r="C895" s="263"/>
      <c r="D895" s="45"/>
    </row>
    <row r="896" ht="12.75" customHeight="1">
      <c r="C896" s="263"/>
      <c r="D896" s="45"/>
    </row>
    <row r="897" ht="12.75" customHeight="1">
      <c r="C897" s="263"/>
      <c r="D897" s="45"/>
    </row>
    <row r="898" ht="12.75" customHeight="1">
      <c r="C898" s="263"/>
      <c r="D898" s="45"/>
    </row>
    <row r="899" ht="12.75" customHeight="1">
      <c r="C899" s="263"/>
      <c r="D899" s="45"/>
    </row>
    <row r="900" ht="12.75" customHeight="1">
      <c r="C900" s="263"/>
      <c r="D900" s="45"/>
    </row>
    <row r="901" ht="12.75" customHeight="1">
      <c r="C901" s="263"/>
      <c r="D901" s="45"/>
    </row>
    <row r="902" ht="12.75" customHeight="1">
      <c r="C902" s="263"/>
      <c r="D902" s="45"/>
    </row>
    <row r="903" ht="12.75" customHeight="1">
      <c r="C903" s="263"/>
      <c r="D903" s="45"/>
    </row>
    <row r="904" ht="12.75" customHeight="1">
      <c r="C904" s="263"/>
      <c r="D904" s="45"/>
    </row>
    <row r="905" ht="12.75" customHeight="1">
      <c r="C905" s="263"/>
      <c r="D905" s="45"/>
    </row>
    <row r="906" ht="12.75" customHeight="1">
      <c r="C906" s="263"/>
      <c r="D906" s="45"/>
    </row>
    <row r="907" ht="12.75" customHeight="1">
      <c r="C907" s="263"/>
      <c r="D907" s="45"/>
    </row>
    <row r="908" ht="12.75" customHeight="1">
      <c r="C908" s="263"/>
      <c r="D908" s="45"/>
    </row>
    <row r="909" ht="12.75" customHeight="1">
      <c r="C909" s="263"/>
      <c r="D909" s="45"/>
    </row>
    <row r="910" ht="12.75" customHeight="1">
      <c r="C910" s="263"/>
      <c r="D910" s="45"/>
    </row>
    <row r="911" ht="12.75" customHeight="1">
      <c r="C911" s="263"/>
      <c r="D911" s="45"/>
    </row>
    <row r="912" ht="12.75" customHeight="1">
      <c r="C912" s="263"/>
      <c r="D912" s="45"/>
    </row>
    <row r="913" ht="12.75" customHeight="1">
      <c r="C913" s="263"/>
      <c r="D913" s="45"/>
    </row>
    <row r="914" ht="12.75" customHeight="1">
      <c r="C914" s="263"/>
      <c r="D914" s="45"/>
    </row>
    <row r="915" ht="12.75" customHeight="1">
      <c r="C915" s="263"/>
      <c r="D915" s="45"/>
    </row>
    <row r="916" ht="12.75" customHeight="1">
      <c r="C916" s="263"/>
      <c r="D916" s="45"/>
    </row>
    <row r="917" ht="12.75" customHeight="1">
      <c r="C917" s="263"/>
      <c r="D917" s="45"/>
    </row>
    <row r="918" ht="12.75" customHeight="1">
      <c r="C918" s="263"/>
      <c r="D918" s="45"/>
    </row>
    <row r="919" ht="12.75" customHeight="1">
      <c r="C919" s="263"/>
      <c r="D919" s="45"/>
    </row>
    <row r="920" ht="12.75" customHeight="1">
      <c r="C920" s="263"/>
      <c r="D920" s="45"/>
    </row>
    <row r="921" ht="12.75" customHeight="1">
      <c r="C921" s="263"/>
      <c r="D921" s="45"/>
    </row>
    <row r="922" ht="12.75" customHeight="1">
      <c r="C922" s="263"/>
      <c r="D922" s="45"/>
    </row>
    <row r="923" ht="12.75" customHeight="1">
      <c r="C923" s="263"/>
      <c r="D923" s="45"/>
    </row>
    <row r="924" ht="12.75" customHeight="1">
      <c r="C924" s="263"/>
      <c r="D924" s="45"/>
    </row>
    <row r="925" ht="12.75" customHeight="1">
      <c r="C925" s="263"/>
      <c r="D925" s="45"/>
    </row>
    <row r="926" ht="12.75" customHeight="1">
      <c r="C926" s="263"/>
      <c r="D926" s="45"/>
    </row>
    <row r="927" ht="12.75" customHeight="1">
      <c r="C927" s="263"/>
      <c r="D927" s="45"/>
    </row>
    <row r="928" ht="12.75" customHeight="1">
      <c r="C928" s="263"/>
      <c r="D928" s="45"/>
    </row>
    <row r="929" ht="12.75" customHeight="1">
      <c r="C929" s="263"/>
      <c r="D929" s="45"/>
    </row>
    <row r="930" ht="12.75" customHeight="1">
      <c r="C930" s="263"/>
      <c r="D930" s="45"/>
    </row>
    <row r="931" ht="12.75" customHeight="1">
      <c r="C931" s="263"/>
      <c r="D931" s="45"/>
    </row>
    <row r="932" ht="12.75" customHeight="1">
      <c r="C932" s="263"/>
      <c r="D932" s="45"/>
    </row>
    <row r="933" ht="12.75" customHeight="1">
      <c r="C933" s="263"/>
      <c r="D933" s="45"/>
    </row>
    <row r="934" ht="12.75" customHeight="1">
      <c r="C934" s="263"/>
      <c r="D934" s="45"/>
    </row>
    <row r="935" ht="12.75" customHeight="1">
      <c r="C935" s="263"/>
      <c r="D935" s="45"/>
    </row>
    <row r="936" ht="12.75" customHeight="1">
      <c r="C936" s="263"/>
      <c r="D936" s="45"/>
    </row>
    <row r="937" ht="12.75" customHeight="1">
      <c r="C937" s="263"/>
      <c r="D937" s="45"/>
    </row>
    <row r="938" ht="12.75" customHeight="1">
      <c r="C938" s="263"/>
      <c r="D938" s="45"/>
    </row>
    <row r="939" ht="12.75" customHeight="1">
      <c r="C939" s="263"/>
      <c r="D939" s="45"/>
    </row>
    <row r="940" ht="12.75" customHeight="1">
      <c r="C940" s="263"/>
      <c r="D940" s="45"/>
    </row>
    <row r="941" ht="12.75" customHeight="1">
      <c r="C941" s="263"/>
      <c r="D941" s="45"/>
    </row>
    <row r="942" ht="12.75" customHeight="1">
      <c r="C942" s="263"/>
      <c r="D942" s="45"/>
    </row>
    <row r="943" ht="12.75" customHeight="1">
      <c r="C943" s="263"/>
      <c r="D943" s="45"/>
    </row>
    <row r="944" ht="12.75" customHeight="1">
      <c r="C944" s="263"/>
      <c r="D944" s="45"/>
    </row>
    <row r="945" ht="12.75" customHeight="1">
      <c r="C945" s="263"/>
      <c r="D945" s="45"/>
    </row>
    <row r="946" ht="12.75" customHeight="1">
      <c r="C946" s="263"/>
      <c r="D946" s="45"/>
    </row>
    <row r="947" ht="12.75" customHeight="1">
      <c r="C947" s="263"/>
      <c r="D947" s="45"/>
    </row>
    <row r="948" ht="12.75" customHeight="1">
      <c r="C948" s="263"/>
      <c r="D948" s="45"/>
    </row>
    <row r="949" ht="12.75" customHeight="1">
      <c r="C949" s="263"/>
      <c r="D949" s="45"/>
    </row>
    <row r="950" ht="12.75" customHeight="1">
      <c r="C950" s="263"/>
      <c r="D950" s="45"/>
    </row>
    <row r="951" ht="12.75" customHeight="1">
      <c r="C951" s="263"/>
      <c r="D951" s="45"/>
    </row>
    <row r="952" ht="12.75" customHeight="1">
      <c r="C952" s="263"/>
      <c r="D952" s="45"/>
    </row>
    <row r="953" ht="12.75" customHeight="1">
      <c r="C953" s="263"/>
      <c r="D953" s="45"/>
    </row>
    <row r="954" ht="12.75" customHeight="1">
      <c r="C954" s="263"/>
      <c r="D954" s="45"/>
    </row>
    <row r="955" ht="12.75" customHeight="1">
      <c r="C955" s="263"/>
      <c r="D955" s="45"/>
    </row>
    <row r="956" ht="12.75" customHeight="1">
      <c r="C956" s="263"/>
      <c r="D956" s="45"/>
    </row>
    <row r="957" ht="12.75" customHeight="1">
      <c r="C957" s="263"/>
      <c r="D957" s="45"/>
    </row>
    <row r="958" ht="12.75" customHeight="1">
      <c r="C958" s="263"/>
      <c r="D958" s="45"/>
    </row>
    <row r="959" ht="12.75" customHeight="1">
      <c r="C959" s="263"/>
      <c r="D959" s="45"/>
    </row>
    <row r="960" ht="12.75" customHeight="1">
      <c r="C960" s="263"/>
      <c r="D960" s="45"/>
    </row>
    <row r="961" ht="12.75" customHeight="1">
      <c r="C961" s="263"/>
      <c r="D961" s="45"/>
    </row>
    <row r="962" ht="12.75" customHeight="1">
      <c r="C962" s="263"/>
      <c r="D962" s="45"/>
    </row>
    <row r="963" ht="12.75" customHeight="1">
      <c r="C963" s="263"/>
      <c r="D963" s="45"/>
    </row>
    <row r="964" ht="12.75" customHeight="1">
      <c r="C964" s="263"/>
      <c r="D964" s="45"/>
    </row>
    <row r="965" ht="12.75" customHeight="1">
      <c r="C965" s="263"/>
      <c r="D965" s="45"/>
    </row>
    <row r="966" ht="12.75" customHeight="1">
      <c r="C966" s="263"/>
      <c r="D966" s="45"/>
    </row>
    <row r="967" ht="12.75" customHeight="1">
      <c r="C967" s="263"/>
      <c r="D967" s="45"/>
    </row>
    <row r="968" ht="12.75" customHeight="1">
      <c r="C968" s="263"/>
      <c r="D968" s="45"/>
    </row>
    <row r="969" ht="12.75" customHeight="1">
      <c r="C969" s="263"/>
      <c r="D969" s="45"/>
    </row>
    <row r="970" ht="12.75" customHeight="1">
      <c r="C970" s="263"/>
      <c r="D970" s="45"/>
    </row>
    <row r="971" ht="12.75" customHeight="1">
      <c r="C971" s="263"/>
      <c r="D971" s="45"/>
    </row>
    <row r="972" ht="12.75" customHeight="1">
      <c r="C972" s="263"/>
      <c r="D972" s="45"/>
    </row>
    <row r="973" ht="12.75" customHeight="1">
      <c r="C973" s="263"/>
      <c r="D973" s="45"/>
    </row>
    <row r="974" ht="12.75" customHeight="1">
      <c r="C974" s="263"/>
      <c r="D974" s="45"/>
    </row>
    <row r="975" ht="12.75" customHeight="1">
      <c r="C975" s="263"/>
      <c r="D975" s="45"/>
    </row>
    <row r="976" ht="12.75" customHeight="1">
      <c r="C976" s="263"/>
      <c r="D976" s="45"/>
    </row>
    <row r="977" ht="12.75" customHeight="1">
      <c r="C977" s="263"/>
      <c r="D977" s="45"/>
    </row>
    <row r="978" ht="12.75" customHeight="1">
      <c r="C978" s="263"/>
      <c r="D978" s="45"/>
    </row>
    <row r="979" ht="12.75" customHeight="1">
      <c r="C979" s="263"/>
      <c r="D979" s="45"/>
    </row>
    <row r="980" ht="12.75" customHeight="1">
      <c r="C980" s="263"/>
      <c r="D980" s="45"/>
    </row>
    <row r="981" ht="12.75" customHeight="1">
      <c r="C981" s="263"/>
      <c r="D981" s="45"/>
    </row>
    <row r="982" ht="12.75" customHeight="1">
      <c r="C982" s="263"/>
      <c r="D982" s="45"/>
    </row>
    <row r="983" ht="12.75" customHeight="1">
      <c r="C983" s="263"/>
      <c r="D983" s="45"/>
    </row>
    <row r="984" ht="12.75" customHeight="1">
      <c r="C984" s="263"/>
      <c r="D984" s="45"/>
    </row>
    <row r="985" ht="12.75" customHeight="1">
      <c r="C985" s="263"/>
      <c r="D985" s="45"/>
    </row>
    <row r="986" ht="12.75" customHeight="1">
      <c r="C986" s="263"/>
      <c r="D986" s="45"/>
    </row>
    <row r="987" ht="12.75" customHeight="1">
      <c r="C987" s="263"/>
      <c r="D987" s="45"/>
    </row>
    <row r="988" ht="12.75" customHeight="1">
      <c r="C988" s="263"/>
      <c r="D988" s="45"/>
    </row>
    <row r="989" ht="12.75" customHeight="1">
      <c r="C989" s="263"/>
      <c r="D989" s="45"/>
    </row>
    <row r="990" ht="12.75" customHeight="1">
      <c r="C990" s="263"/>
      <c r="D990" s="45"/>
    </row>
    <row r="991" ht="12.75" customHeight="1">
      <c r="C991" s="263"/>
      <c r="D991" s="45"/>
    </row>
    <row r="992" ht="12.75" customHeight="1">
      <c r="C992" s="263"/>
      <c r="D992" s="45"/>
    </row>
    <row r="993" ht="12.75" customHeight="1">
      <c r="C993" s="263"/>
      <c r="D993" s="45"/>
    </row>
    <row r="994" ht="12.75" customHeight="1">
      <c r="C994" s="263"/>
      <c r="D994" s="45"/>
    </row>
    <row r="995" ht="12.75" customHeight="1">
      <c r="C995" s="263"/>
      <c r="D995" s="45"/>
    </row>
    <row r="996" ht="12.75" customHeight="1">
      <c r="C996" s="263"/>
      <c r="D996" s="45"/>
    </row>
    <row r="997" ht="12.75" customHeight="1">
      <c r="C997" s="263"/>
      <c r="D997" s="45"/>
    </row>
    <row r="998" ht="12.75" customHeight="1">
      <c r="C998" s="263"/>
      <c r="D998" s="45"/>
    </row>
    <row r="999" ht="12.75" customHeight="1">
      <c r="C999" s="263"/>
      <c r="D999" s="45"/>
    </row>
    <row r="1000" ht="12.75" customHeight="1">
      <c r="C1000" s="263"/>
      <c r="D1000" s="45"/>
    </row>
    <row r="1001" ht="12.75" customHeight="1">
      <c r="C1001" s="263"/>
      <c r="D1001" s="45"/>
    </row>
    <row r="1002" ht="12.75" customHeight="1">
      <c r="C1002" s="263"/>
      <c r="D1002" s="45"/>
    </row>
    <row r="1003" ht="12.75" customHeight="1">
      <c r="C1003" s="263"/>
      <c r="D1003" s="45"/>
    </row>
    <row r="1004" ht="12.75" customHeight="1">
      <c r="C1004" s="263"/>
      <c r="D1004" s="45"/>
    </row>
    <row r="1005" ht="12.75" customHeight="1">
      <c r="C1005" s="263"/>
      <c r="D1005" s="45"/>
    </row>
    <row r="1006" ht="12.75" customHeight="1">
      <c r="C1006" s="263"/>
      <c r="D1006" s="45"/>
    </row>
    <row r="1007" ht="12.75" customHeight="1">
      <c r="C1007" s="263"/>
      <c r="D1007" s="45"/>
    </row>
    <row r="1008" ht="12.75" customHeight="1">
      <c r="C1008" s="263"/>
      <c r="D1008" s="45"/>
    </row>
    <row r="1009" ht="12.75" customHeight="1">
      <c r="C1009" s="263"/>
      <c r="D1009" s="45"/>
    </row>
    <row r="1010" ht="12.75" customHeight="1">
      <c r="C1010" s="263"/>
      <c r="D1010" s="45"/>
    </row>
    <row r="1011" ht="12.75" customHeight="1">
      <c r="C1011" s="263"/>
      <c r="D1011" s="45"/>
    </row>
    <row r="1012" ht="12.75" customHeight="1">
      <c r="C1012" s="263"/>
      <c r="D1012" s="45"/>
    </row>
    <row r="1013" ht="12.75" customHeight="1">
      <c r="C1013" s="263"/>
      <c r="D1013" s="45"/>
    </row>
    <row r="1014" ht="12.75" customHeight="1">
      <c r="C1014" s="263"/>
      <c r="D1014" s="45"/>
    </row>
    <row r="1015" ht="12.75" customHeight="1">
      <c r="C1015" s="263"/>
      <c r="D1015" s="45"/>
    </row>
    <row r="1016" ht="12.75" customHeight="1">
      <c r="C1016" s="263"/>
      <c r="D1016" s="45"/>
    </row>
    <row r="1017" ht="12.75" customHeight="1">
      <c r="C1017" s="263"/>
      <c r="D1017" s="45"/>
    </row>
    <row r="1018" ht="12.75" customHeight="1">
      <c r="C1018" s="263"/>
      <c r="D1018" s="45"/>
    </row>
    <row r="1019" ht="12.75" customHeight="1">
      <c r="C1019" s="263"/>
      <c r="D1019" s="45"/>
    </row>
    <row r="1020" ht="12.75" customHeight="1">
      <c r="C1020" s="263"/>
      <c r="D1020" s="45"/>
    </row>
    <row r="1021" ht="12.75" customHeight="1">
      <c r="C1021" s="263"/>
      <c r="D1021" s="45"/>
    </row>
    <row r="1022" ht="12.75" customHeight="1">
      <c r="C1022" s="263"/>
      <c r="D1022" s="45"/>
    </row>
    <row r="1023" ht="12.75" customHeight="1">
      <c r="C1023" s="263"/>
      <c r="D1023" s="45"/>
    </row>
    <row r="1024" ht="12.75" customHeight="1">
      <c r="C1024" s="263"/>
      <c r="D1024" s="45"/>
    </row>
    <row r="1025" ht="12.75" customHeight="1">
      <c r="C1025" s="263"/>
      <c r="D1025" s="45"/>
    </row>
    <row r="1026" ht="12.75" customHeight="1">
      <c r="C1026" s="263"/>
      <c r="D1026" s="45"/>
    </row>
    <row r="1027" ht="12.75" customHeight="1">
      <c r="C1027" s="263"/>
      <c r="D1027" s="45"/>
    </row>
    <row r="1028" ht="12.75" customHeight="1">
      <c r="C1028" s="263"/>
      <c r="D1028" s="45"/>
    </row>
    <row r="1029" ht="12.75" customHeight="1">
      <c r="C1029" s="263"/>
      <c r="D1029" s="45"/>
    </row>
    <row r="1030" ht="12.75" customHeight="1">
      <c r="C1030" s="263"/>
      <c r="D1030" s="45"/>
    </row>
    <row r="1031" ht="12.75" customHeight="1">
      <c r="C1031" s="263"/>
      <c r="D1031" s="45"/>
    </row>
    <row r="1032" ht="12.75" customHeight="1">
      <c r="C1032" s="263"/>
      <c r="D1032" s="45"/>
    </row>
    <row r="1033" ht="12.75" customHeight="1">
      <c r="C1033" s="263"/>
      <c r="D1033" s="45"/>
    </row>
    <row r="1034" ht="12.75" customHeight="1">
      <c r="C1034" s="263"/>
      <c r="D1034" s="45"/>
    </row>
    <row r="1035" ht="12.75" customHeight="1">
      <c r="C1035" s="263"/>
      <c r="D1035" s="45"/>
    </row>
    <row r="1036" ht="12.75" customHeight="1">
      <c r="C1036" s="263"/>
      <c r="D1036" s="45"/>
    </row>
    <row r="1037" ht="12.75" customHeight="1">
      <c r="C1037" s="263"/>
      <c r="D1037" s="45"/>
    </row>
    <row r="1038" ht="12.75" customHeight="1">
      <c r="C1038" s="263"/>
      <c r="D1038" s="45"/>
    </row>
    <row r="1039" ht="12.75" customHeight="1">
      <c r="C1039" s="263"/>
      <c r="D1039" s="45"/>
    </row>
    <row r="1040" ht="12.75" customHeight="1">
      <c r="C1040" s="263"/>
      <c r="D1040" s="45"/>
    </row>
    <row r="1041" ht="12.75" customHeight="1">
      <c r="C1041" s="263"/>
      <c r="D1041" s="45"/>
    </row>
    <row r="1042" ht="12.75" customHeight="1">
      <c r="C1042" s="263"/>
      <c r="D1042" s="45"/>
    </row>
    <row r="1043" ht="12.75" customHeight="1">
      <c r="C1043" s="263"/>
      <c r="D1043" s="45"/>
    </row>
    <row r="1044" ht="12.75" customHeight="1">
      <c r="C1044" s="263"/>
      <c r="D1044" s="45"/>
    </row>
    <row r="1045" ht="12.75" customHeight="1">
      <c r="C1045" s="263"/>
      <c r="D1045" s="45"/>
    </row>
    <row r="1046" ht="12.75" customHeight="1">
      <c r="C1046" s="263"/>
      <c r="D1046" s="45"/>
    </row>
    <row r="1047" ht="12.75" customHeight="1">
      <c r="C1047" s="263"/>
      <c r="D1047" s="45"/>
    </row>
    <row r="1048" ht="12.75" customHeight="1">
      <c r="C1048" s="263"/>
      <c r="D1048" s="45"/>
    </row>
    <row r="1049" ht="12.75" customHeight="1">
      <c r="C1049" s="263"/>
      <c r="D1049" s="45"/>
    </row>
    <row r="1050" ht="12.75" customHeight="1">
      <c r="C1050" s="263"/>
      <c r="D1050" s="45"/>
    </row>
    <row r="1051" ht="12.75" customHeight="1">
      <c r="C1051" s="263"/>
      <c r="D1051" s="45"/>
    </row>
    <row r="1052" ht="12.75" customHeight="1">
      <c r="C1052" s="263"/>
      <c r="D1052" s="45"/>
    </row>
    <row r="1053" ht="12.75" customHeight="1">
      <c r="C1053" s="263"/>
      <c r="D1053" s="45"/>
    </row>
    <row r="1054" ht="12.75" customHeight="1">
      <c r="C1054" s="263"/>
      <c r="D1054" s="45"/>
    </row>
    <row r="1055" ht="12.75" customHeight="1">
      <c r="C1055" s="263"/>
      <c r="D1055" s="45"/>
    </row>
    <row r="1056" ht="12.75" customHeight="1">
      <c r="C1056" s="263"/>
      <c r="D1056" s="45"/>
    </row>
    <row r="1057" ht="12.75" customHeight="1">
      <c r="C1057" s="263"/>
      <c r="D1057" s="45"/>
    </row>
    <row r="1058" ht="12.75" customHeight="1">
      <c r="C1058" s="263"/>
      <c r="D1058" s="45"/>
    </row>
    <row r="1059" ht="12.75" customHeight="1">
      <c r="C1059" s="263"/>
      <c r="D1059" s="45"/>
    </row>
    <row r="1060" ht="12.75" customHeight="1">
      <c r="C1060" s="263"/>
      <c r="D1060" s="45"/>
    </row>
    <row r="1061" ht="12.75" customHeight="1">
      <c r="C1061" s="263"/>
      <c r="D1061" s="45"/>
    </row>
    <row r="1062" ht="12.75" customHeight="1">
      <c r="C1062" s="263"/>
      <c r="D1062" s="45"/>
    </row>
    <row r="1063" ht="12.75" customHeight="1">
      <c r="C1063" s="263"/>
      <c r="D1063" s="45"/>
    </row>
    <row r="1064" ht="12.75" customHeight="1">
      <c r="C1064" s="263"/>
      <c r="D1064" s="45"/>
    </row>
    <row r="1065" ht="12.75" customHeight="1">
      <c r="C1065" s="263"/>
      <c r="D1065" s="45"/>
    </row>
    <row r="1066" ht="12.75" customHeight="1">
      <c r="C1066" s="263"/>
      <c r="D1066" s="45"/>
    </row>
    <row r="1067" ht="12.75" customHeight="1">
      <c r="C1067" s="263"/>
      <c r="D1067" s="45"/>
    </row>
    <row r="1068" ht="12.75" customHeight="1">
      <c r="C1068" s="263"/>
      <c r="D1068" s="45"/>
    </row>
    <row r="1069" ht="12.75" customHeight="1">
      <c r="C1069" s="263"/>
      <c r="D1069" s="45"/>
    </row>
    <row r="1070" ht="12.75" customHeight="1">
      <c r="C1070" s="263"/>
      <c r="D1070" s="45"/>
    </row>
    <row r="1071" ht="12.75" customHeight="1">
      <c r="C1071" s="263"/>
      <c r="D1071" s="45"/>
    </row>
    <row r="1072" ht="12.75" customHeight="1">
      <c r="C1072" s="263"/>
      <c r="D1072" s="45"/>
    </row>
    <row r="1073" ht="12.75" customHeight="1">
      <c r="C1073" s="263"/>
      <c r="D1073" s="45"/>
    </row>
    <row r="1074" ht="12.75" customHeight="1">
      <c r="C1074" s="263"/>
      <c r="D1074" s="45"/>
    </row>
    <row r="1075" ht="12.75" customHeight="1">
      <c r="C1075" s="263"/>
      <c r="D1075" s="45"/>
    </row>
    <row r="1076" ht="12.75" customHeight="1">
      <c r="C1076" s="263"/>
      <c r="D1076" s="45"/>
    </row>
    <row r="1077" ht="12.75" customHeight="1">
      <c r="C1077" s="263"/>
      <c r="D1077" s="45"/>
    </row>
    <row r="1078" ht="12.75" customHeight="1">
      <c r="C1078" s="263"/>
      <c r="D1078" s="45"/>
    </row>
    <row r="1079" ht="12.75" customHeight="1">
      <c r="C1079" s="263"/>
      <c r="D1079" s="45"/>
    </row>
    <row r="1080" ht="12.75" customHeight="1">
      <c r="C1080" s="263"/>
      <c r="D1080" s="45"/>
    </row>
    <row r="1081" ht="12.75" customHeight="1">
      <c r="C1081" s="263"/>
      <c r="D1081" s="45"/>
    </row>
    <row r="1082" ht="12.75" customHeight="1">
      <c r="C1082" s="263"/>
      <c r="D1082" s="45"/>
    </row>
    <row r="1083" ht="12.75" customHeight="1">
      <c r="C1083" s="263"/>
      <c r="D1083" s="45"/>
    </row>
    <row r="1084" ht="12.75" customHeight="1">
      <c r="C1084" s="263"/>
      <c r="D1084" s="45"/>
    </row>
    <row r="1085" ht="12.75" customHeight="1">
      <c r="C1085" s="263"/>
      <c r="D1085" s="45"/>
    </row>
    <row r="1086" ht="12.75" customHeight="1">
      <c r="C1086" s="263"/>
      <c r="D1086" s="45"/>
    </row>
    <row r="1087" ht="12.75" customHeight="1">
      <c r="C1087" s="263"/>
      <c r="D1087" s="45"/>
    </row>
    <row r="1088" ht="12.75" customHeight="1">
      <c r="C1088" s="263"/>
      <c r="D1088" s="45"/>
    </row>
    <row r="1089" ht="12.75" customHeight="1">
      <c r="C1089" s="263"/>
      <c r="D1089" s="45"/>
    </row>
    <row r="1090" ht="12.75" customHeight="1">
      <c r="C1090" s="263"/>
      <c r="D1090" s="45"/>
    </row>
    <row r="1091" ht="12.75" customHeight="1">
      <c r="C1091" s="263"/>
      <c r="D1091" s="45"/>
    </row>
    <row r="1092" ht="12.75" customHeight="1">
      <c r="C1092" s="263"/>
      <c r="D1092" s="45"/>
    </row>
    <row r="1093" ht="12.75" customHeight="1">
      <c r="C1093" s="263"/>
      <c r="D1093" s="45"/>
    </row>
    <row r="1094" ht="12.75" customHeight="1">
      <c r="C1094" s="263"/>
      <c r="D1094" s="45"/>
    </row>
    <row r="1095" ht="12.75" customHeight="1">
      <c r="C1095" s="263"/>
      <c r="D1095" s="45"/>
    </row>
    <row r="1096" ht="12.75" customHeight="1">
      <c r="C1096" s="263"/>
      <c r="D1096" s="45"/>
    </row>
    <row r="1097" ht="12.75" customHeight="1">
      <c r="C1097" s="263"/>
      <c r="D1097" s="45"/>
    </row>
    <row r="1098" ht="12.75" customHeight="1">
      <c r="C1098" s="263"/>
      <c r="D1098" s="45"/>
    </row>
    <row r="1099" ht="12.75" customHeight="1">
      <c r="C1099" s="263"/>
      <c r="D1099" s="45"/>
    </row>
    <row r="1100" ht="12.75" customHeight="1">
      <c r="C1100" s="263"/>
      <c r="D1100" s="45"/>
    </row>
    <row r="1101" ht="12.75" customHeight="1">
      <c r="C1101" s="263"/>
      <c r="D1101" s="45"/>
    </row>
    <row r="1102" ht="12.75" customHeight="1">
      <c r="C1102" s="263"/>
      <c r="D1102" s="45"/>
    </row>
    <row r="1103" ht="12.75" customHeight="1">
      <c r="C1103" s="263"/>
      <c r="D1103" s="45"/>
    </row>
    <row r="1104" ht="12.75" customHeight="1">
      <c r="C1104" s="263"/>
      <c r="D1104" s="45"/>
    </row>
    <row r="1105" ht="12.75" customHeight="1">
      <c r="C1105" s="263"/>
      <c r="D1105" s="45"/>
    </row>
    <row r="1106" ht="12.75" customHeight="1">
      <c r="C1106" s="263"/>
      <c r="D1106" s="45"/>
    </row>
    <row r="1107" ht="12.75" customHeight="1">
      <c r="C1107" s="263"/>
      <c r="D1107" s="45"/>
    </row>
    <row r="1108" ht="12.75" customHeight="1">
      <c r="C1108" s="263"/>
      <c r="D1108" s="45"/>
    </row>
    <row r="1109" ht="12.75" customHeight="1">
      <c r="C1109" s="263"/>
      <c r="D1109" s="45"/>
    </row>
    <row r="1110" ht="12.75" customHeight="1">
      <c r="C1110" s="263"/>
      <c r="D1110" s="45"/>
    </row>
    <row r="1111" ht="12.75" customHeight="1">
      <c r="C1111" s="263"/>
      <c r="D1111" s="45"/>
    </row>
    <row r="1112" ht="12.75" customHeight="1">
      <c r="C1112" s="263"/>
      <c r="D1112" s="45"/>
    </row>
    <row r="1113" ht="12.75" customHeight="1">
      <c r="C1113" s="263"/>
      <c r="D1113" s="45"/>
    </row>
    <row r="1114" ht="12.75" customHeight="1">
      <c r="C1114" s="263"/>
      <c r="D1114" s="45"/>
    </row>
  </sheetData>
  <mergeCells count="2">
    <mergeCell ref="F5:G5"/>
    <mergeCell ref="F7:G7"/>
  </mergeCells>
  <conditionalFormatting sqref="B159:P160">
    <cfRule type="cellIs" dxfId="4" priority="1" operator="lessThan">
      <formula>1</formula>
    </cfRule>
  </conditionalFormatting>
  <conditionalFormatting sqref="B159:P160">
    <cfRule type="cellIs" dxfId="5" priority="2" operator="greaterThanOrEqual">
      <formula>1</formula>
    </cfRule>
  </conditionalFormatting>
  <conditionalFormatting sqref="B157:P158">
    <cfRule type="cellIs" dxfId="5" priority="3" operator="greaterThanOrEqual">
      <formula>0</formula>
    </cfRule>
  </conditionalFormatting>
  <conditionalFormatting sqref="B157:P158">
    <cfRule type="cellIs" dxfId="4" priority="4" operator="lessThan">
      <formula>0</formula>
    </cfRule>
  </conditionalFormatting>
  <conditionalFormatting sqref="F11:P16 F17:P145">
    <cfRule type="notContainsBlanks" dxfId="6" priority="5">
      <formula>LEN(TRIM(F11))&gt;0</formula>
    </cfRule>
  </conditionalFormatting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6.57"/>
    <col customWidth="1" min="2" max="2" width="22.0"/>
    <col customWidth="1" min="3" max="3" width="12.14"/>
    <col customWidth="1" min="4" max="4" width="8.57"/>
    <col customWidth="1" min="5" max="5" width="14.14"/>
    <col customWidth="1" min="6" max="15" width="8.71"/>
    <col customWidth="1" min="16" max="23" width="8.0"/>
  </cols>
  <sheetData>
    <row r="1" ht="20.25" customHeight="1">
      <c r="A1" s="3" t="s">
        <v>73</v>
      </c>
    </row>
    <row r="2" ht="15.75" customHeight="1">
      <c r="A2" s="50"/>
      <c r="B2" s="5"/>
      <c r="C2" s="5"/>
      <c r="D2" s="5"/>
      <c r="E2" s="5"/>
      <c r="F2" s="5"/>
      <c r="G2" s="5"/>
      <c r="H2" s="5"/>
      <c r="I2" s="5"/>
    </row>
    <row r="3" ht="12.75" customHeight="1">
      <c r="A3" s="76" t="s">
        <v>75</v>
      </c>
      <c r="B3" s="5"/>
      <c r="C3" s="5"/>
      <c r="D3" s="5"/>
      <c r="E3" s="5"/>
      <c r="F3" s="5"/>
      <c r="G3" s="5"/>
      <c r="H3" s="5"/>
      <c r="I3" s="5"/>
    </row>
    <row r="4" ht="12.75" customHeight="1">
      <c r="A4" s="76" t="s">
        <v>77</v>
      </c>
    </row>
    <row r="5" ht="12.75" customHeight="1">
      <c r="A5" s="76" t="s">
        <v>78</v>
      </c>
      <c r="B5" s="5"/>
      <c r="C5" s="5"/>
      <c r="D5" s="5"/>
      <c r="E5" s="5"/>
      <c r="F5" s="76"/>
      <c r="G5" s="5"/>
      <c r="H5" s="5"/>
    </row>
    <row r="6" ht="12.75" customHeight="1"/>
    <row r="7" ht="18.0" customHeight="1">
      <c r="A7" s="50" t="s">
        <v>79</v>
      </c>
      <c r="B7" s="5"/>
      <c r="C7" s="5"/>
      <c r="D7" s="5"/>
      <c r="E7" s="5"/>
      <c r="F7" s="52" t="s">
        <v>80</v>
      </c>
      <c r="G7" s="5"/>
      <c r="H7" s="5"/>
      <c r="I7" s="5"/>
    </row>
    <row r="8" ht="12.75" customHeight="1">
      <c r="A8" s="79" t="s">
        <v>4</v>
      </c>
      <c r="B8" s="80" t="s">
        <v>6</v>
      </c>
      <c r="C8" s="81" t="s">
        <v>0</v>
      </c>
      <c r="D8" s="81" t="s">
        <v>1</v>
      </c>
      <c r="E8" s="81" t="s">
        <v>60</v>
      </c>
      <c r="F8" s="83">
        <v>1.0</v>
      </c>
      <c r="G8" s="7">
        <v>2.0</v>
      </c>
      <c r="H8" s="7">
        <v>3.0</v>
      </c>
      <c r="I8" s="7">
        <v>4.0</v>
      </c>
      <c r="J8" s="7">
        <v>5.0</v>
      </c>
      <c r="K8" s="7">
        <v>6.0</v>
      </c>
      <c r="L8" s="7">
        <v>7.0</v>
      </c>
      <c r="M8" s="7">
        <v>8.0</v>
      </c>
      <c r="N8" s="7">
        <v>9.0</v>
      </c>
      <c r="O8" s="7">
        <v>10.0</v>
      </c>
    </row>
    <row r="9" ht="12.75" customHeight="1">
      <c r="A9" s="85">
        <f>IF(ISBLANK('Report '!A11)," - ",'Report '!A11)</f>
        <v>14</v>
      </c>
      <c r="B9" s="87" t="str">
        <f>IF(ISBLANK('Report '!B11)," - ",'Report '!B11)</f>
        <v>US11</v>
      </c>
      <c r="C9" s="89" t="str">
        <f>IF(ISBLANK('Report '!C11)," - ",'Report '!C11)</f>
        <v>-</v>
      </c>
      <c r="D9" s="91" t="str">
        <f>IF(ISBLANK('Report '!D11)," - ",'Report '!D11)</f>
        <v>-</v>
      </c>
      <c r="E9" s="85" t="str">
        <f>IF(ISBLANK('Report '!E11)," - ",'Report '!E11)</f>
        <v>-</v>
      </c>
      <c r="F9" s="93"/>
      <c r="G9" s="95"/>
      <c r="H9" s="95"/>
      <c r="I9" s="95"/>
      <c r="J9" s="95"/>
      <c r="K9" s="95"/>
      <c r="L9" s="95"/>
      <c r="M9" s="95"/>
      <c r="N9" s="95"/>
      <c r="O9" s="95"/>
    </row>
    <row r="10" ht="12.75" customHeight="1">
      <c r="A10" s="97" t="str">
        <f>IF(ISBLANK('Report '!A12)," - ",'Report '!A12)</f>
        <v> - </v>
      </c>
      <c r="B10" s="99" t="str">
        <f>IF(ISBLANK('Report '!B12)," - ",'Report '!B12)</f>
        <v>Analisis</v>
      </c>
      <c r="C10" s="101">
        <f>IF(ISBLANK('Report '!C12)," - ",'Report '!C12)</f>
        <v>0.1333333333</v>
      </c>
      <c r="D10" s="103">
        <f>IF(ISBLANK('Report '!D12)," - ",'Report '!D12)</f>
        <v>0.90496</v>
      </c>
      <c r="E10" s="97" t="str">
        <f>IF(ISBLANK('Report '!E12)," - ",'Report '!E12)</f>
        <v>Marco Luna</v>
      </c>
      <c r="F10" s="106"/>
      <c r="G10" s="107"/>
      <c r="H10" s="107">
        <v>1.0</v>
      </c>
      <c r="I10" s="107">
        <v>1.0</v>
      </c>
      <c r="J10" s="107">
        <v>1.0</v>
      </c>
      <c r="K10" s="107">
        <v>1.0</v>
      </c>
      <c r="L10" s="107">
        <v>1.0</v>
      </c>
      <c r="M10" s="107">
        <v>1.0</v>
      </c>
      <c r="N10" s="107">
        <v>1.0</v>
      </c>
      <c r="O10" s="107">
        <v>1.0</v>
      </c>
    </row>
    <row r="11" ht="12.75" customHeight="1">
      <c r="A11" s="97" t="str">
        <f>IF(ISBLANK('Report '!A13)," - ",'Report '!A13)</f>
        <v> - </v>
      </c>
      <c r="B11" s="99" t="str">
        <f>IF(ISBLANK('Report '!B13)," - ",'Report '!B13)</f>
        <v>Diseño</v>
      </c>
      <c r="C11" s="101">
        <f>IF(ISBLANK('Report '!C13)," - ",'Report '!C13)</f>
        <v>0.1</v>
      </c>
      <c r="D11" s="103">
        <f>IF(ISBLANK('Report '!D13)," - ",'Report '!D13)</f>
        <v>0.67872</v>
      </c>
      <c r="E11" s="97" t="str">
        <f>IF(ISBLANK('Report '!E13)," - ",'Report '!E13)</f>
        <v>Marco Luna</v>
      </c>
      <c r="F11" s="106"/>
      <c r="G11" s="111"/>
      <c r="H11" s="107">
        <v>1.0</v>
      </c>
      <c r="I11" s="107">
        <v>1.0</v>
      </c>
      <c r="J11" s="107">
        <v>1.0</v>
      </c>
      <c r="K11" s="107">
        <v>1.0</v>
      </c>
      <c r="L11" s="107">
        <v>1.0</v>
      </c>
      <c r="M11" s="107">
        <v>1.0</v>
      </c>
      <c r="N11" s="107">
        <v>1.0</v>
      </c>
      <c r="O11" s="107">
        <v>1.0</v>
      </c>
    </row>
    <row r="12" ht="12.75" customHeight="1">
      <c r="A12" s="97" t="str">
        <f>IF(ISBLANK('Report '!A14)," - ",'Report '!A14)</f>
        <v> - </v>
      </c>
      <c r="B12" s="99" t="str">
        <f>IF(ISBLANK('Report '!B14)," - ",'Report '!B14)</f>
        <v>Implementación</v>
      </c>
      <c r="C12" s="101">
        <f>IF(ISBLANK('Report '!C14)," - ",'Report '!C14)</f>
        <v>0.2666666667</v>
      </c>
      <c r="D12" s="103">
        <f>IF(ISBLANK('Report '!D14)," - ",'Report '!D14)</f>
        <v>1.80992</v>
      </c>
      <c r="E12" s="97" t="str">
        <f>IF(ISBLANK('Report '!E14)," - ",'Report '!E14)</f>
        <v>Marco Luna</v>
      </c>
      <c r="F12" s="114"/>
      <c r="G12" s="107"/>
      <c r="H12" s="107">
        <v>1.0</v>
      </c>
      <c r="I12" s="107">
        <v>1.0</v>
      </c>
      <c r="J12" s="107">
        <v>1.0</v>
      </c>
      <c r="K12" s="107">
        <v>1.0</v>
      </c>
      <c r="L12" s="107">
        <v>1.0</v>
      </c>
      <c r="M12" s="107">
        <v>1.0</v>
      </c>
      <c r="N12" s="107">
        <v>1.0</v>
      </c>
      <c r="O12" s="107">
        <v>1.0</v>
      </c>
    </row>
    <row r="13" ht="12.75" customHeight="1">
      <c r="A13" s="97" t="str">
        <f>IF(ISBLANK('Report '!A15)," - ",'Report '!A15)</f>
        <v> - </v>
      </c>
      <c r="B13" s="99" t="str">
        <f>IF(ISBLANK('Report '!B15)," - ",'Report '!B15)</f>
        <v>Testing</v>
      </c>
      <c r="C13" s="101">
        <f>IF(ISBLANK('Report '!C15)," - ",'Report '!C15)</f>
        <v>0.02790697674</v>
      </c>
      <c r="D13" s="103">
        <f>IF(ISBLANK('Report '!D15)," - ",'Report '!D15)</f>
        <v>1.894102326</v>
      </c>
      <c r="E13" s="97" t="str">
        <f>IF(ISBLANK('Report '!E15)," - ",'Report '!E15)</f>
        <v>Marco Luna</v>
      </c>
      <c r="F13" s="114"/>
      <c r="G13" s="111"/>
      <c r="H13" s="107"/>
      <c r="I13" s="107">
        <v>1.0</v>
      </c>
      <c r="J13" s="107">
        <v>1.0</v>
      </c>
      <c r="K13" s="107">
        <v>1.0</v>
      </c>
      <c r="L13" s="107">
        <v>1.0</v>
      </c>
      <c r="M13" s="107">
        <v>1.0</v>
      </c>
      <c r="N13" s="107">
        <v>1.0</v>
      </c>
      <c r="O13" s="107">
        <v>1.0</v>
      </c>
    </row>
    <row r="14" ht="12.75" customHeight="1">
      <c r="A14" s="97" t="str">
        <f>IF(ISBLANK('Report '!A16)," - ",'Report '!A16)</f>
        <v> - </v>
      </c>
      <c r="B14" s="99" t="str">
        <f>IF(ISBLANK('Report '!B16)," - ",'Report '!B16)</f>
        <v>Integración</v>
      </c>
      <c r="C14" s="101">
        <f>IF(ISBLANK('Report '!C16)," - ",'Report '!C16)</f>
        <v>0.1666666667</v>
      </c>
      <c r="D14" s="103">
        <f>IF(ISBLANK('Report '!D16)," - ",'Report '!D16)</f>
        <v>1.1312</v>
      </c>
      <c r="E14" s="97" t="str">
        <f>IF(ISBLANK('Report '!E16)," - ",'Report '!E16)</f>
        <v>Marco Luna</v>
      </c>
      <c r="F14" s="114"/>
      <c r="G14" s="111"/>
      <c r="H14" s="107"/>
      <c r="I14" s="107"/>
      <c r="J14" s="107">
        <v>1.0</v>
      </c>
      <c r="K14" s="107">
        <v>1.0</v>
      </c>
      <c r="L14" s="107">
        <v>1.0</v>
      </c>
      <c r="M14" s="107">
        <v>1.0</v>
      </c>
      <c r="N14" s="107">
        <v>1.0</v>
      </c>
      <c r="O14" s="107">
        <v>1.0</v>
      </c>
    </row>
    <row r="15" ht="12.75" customHeight="1">
      <c r="A15" s="97" t="str">
        <f>IF(ISBLANK('Report '!A17)," - ",'Report '!A17)</f>
        <v> - </v>
      </c>
      <c r="B15" s="99" t="str">
        <f>IF(ISBLANK('Report '!B17)," - ",'Report '!B17)</f>
        <v>Ayuda</v>
      </c>
      <c r="C15" s="101">
        <f>IF(ISBLANK('Report '!C17)," - ",'Report '!C17)</f>
        <v>0.1627906977</v>
      </c>
      <c r="D15" s="103">
        <f>IF(ISBLANK('Report '!D17)," - ",'Report '!D17)</f>
        <v>1.104893023</v>
      </c>
      <c r="E15" s="97" t="str">
        <f>IF(ISBLANK('Report '!E17)," - ",'Report '!E17)</f>
        <v>Marco Luna</v>
      </c>
      <c r="F15" s="114"/>
      <c r="G15" s="107"/>
      <c r="H15" s="107"/>
      <c r="I15" s="107"/>
      <c r="J15" s="107">
        <v>1.0</v>
      </c>
      <c r="K15" s="107">
        <v>1.0</v>
      </c>
      <c r="L15" s="107">
        <v>1.0</v>
      </c>
      <c r="M15" s="107">
        <v>1.0</v>
      </c>
      <c r="N15" s="107">
        <v>1.0</v>
      </c>
      <c r="O15" s="107">
        <v>1.0</v>
      </c>
    </row>
    <row r="16" ht="12.75" customHeight="1">
      <c r="A16" s="85">
        <f>IF(ISBLANK('Report '!A18)," - ",'Report '!A18)</f>
        <v>13</v>
      </c>
      <c r="B16" s="87" t="str">
        <f>IF(ISBLANK('Report '!B18)," - ",'Report '!B18)</f>
        <v>US10</v>
      </c>
      <c r="C16" s="117" t="str">
        <f>IF(ISBLANK('Report '!C18)," - ",'Report '!C18)</f>
        <v>-</v>
      </c>
      <c r="D16" s="118" t="str">
        <f>IF(ISBLANK('Report '!D18)," - ",'Report '!D18)</f>
        <v>-</v>
      </c>
      <c r="E16" s="85" t="str">
        <f>IF(ISBLANK('Report '!E18)," - ",'Report '!E18)</f>
        <v>-</v>
      </c>
      <c r="F16" s="93"/>
      <c r="G16" s="119"/>
      <c r="H16" s="119"/>
      <c r="I16" s="95"/>
      <c r="J16" s="95"/>
      <c r="K16" s="95"/>
      <c r="L16" s="95"/>
      <c r="M16" s="95"/>
      <c r="N16" s="95"/>
      <c r="O16" s="95"/>
    </row>
    <row r="17" ht="12.75" customHeight="1">
      <c r="A17" s="97" t="str">
        <f>IF(ISBLANK('Report '!A19)," - ",'Report '!A19)</f>
        <v> - </v>
      </c>
      <c r="B17" s="99" t="str">
        <f>IF(ISBLANK('Report '!B19)," - ",'Report '!B19)</f>
        <v>Analisis</v>
      </c>
      <c r="C17" s="101">
        <f>IF(ISBLANK('Report '!C19)," - ",'Report '!C19)</f>
        <v>0.1333333333</v>
      </c>
      <c r="D17" s="103">
        <f>IF(ISBLANK('Report '!D19)," - ",'Report '!D19)</f>
        <v>0.90496</v>
      </c>
      <c r="E17" s="97" t="str">
        <f>IF(ISBLANK('Report '!E19)," - ",'Report '!E19)</f>
        <v>Marco Luna</v>
      </c>
      <c r="F17" s="106">
        <v>1.0</v>
      </c>
      <c r="G17" s="106">
        <v>1.0</v>
      </c>
      <c r="H17" s="106">
        <v>1.0</v>
      </c>
      <c r="I17" s="106">
        <v>1.0</v>
      </c>
      <c r="J17" s="106">
        <v>1.0</v>
      </c>
      <c r="K17" s="106">
        <v>1.0</v>
      </c>
      <c r="L17" s="106">
        <v>1.0</v>
      </c>
      <c r="M17" s="106">
        <v>1.0</v>
      </c>
      <c r="N17" s="106">
        <v>1.0</v>
      </c>
      <c r="O17" s="106">
        <v>1.0</v>
      </c>
    </row>
    <row r="18" ht="12.75" customHeight="1">
      <c r="A18" s="97" t="str">
        <f>IF(ISBLANK('Report '!A20)," - ",'Report '!A20)</f>
        <v> - </v>
      </c>
      <c r="B18" s="99" t="str">
        <f>IF(ISBLANK('Report '!B20)," - ",'Report '!B20)</f>
        <v>Diseño</v>
      </c>
      <c r="C18" s="101">
        <f>IF(ISBLANK('Report '!C20)," - ",'Report '!C20)</f>
        <v>0.1666666667</v>
      </c>
      <c r="D18" s="103">
        <f>IF(ISBLANK('Report '!D20)," - ",'Report '!D20)</f>
        <v>1.1312</v>
      </c>
      <c r="E18" s="97" t="str">
        <f>IF(ISBLANK('Report '!E20)," - ",'Report '!E20)</f>
        <v>Marco Luna</v>
      </c>
      <c r="F18" s="106">
        <v>1.0</v>
      </c>
      <c r="G18" s="106">
        <v>1.0</v>
      </c>
      <c r="H18" s="106">
        <v>1.0</v>
      </c>
      <c r="I18" s="106">
        <v>1.0</v>
      </c>
      <c r="J18" s="106">
        <v>1.0</v>
      </c>
      <c r="K18" s="106">
        <v>1.0</v>
      </c>
      <c r="L18" s="106">
        <v>1.0</v>
      </c>
      <c r="M18" s="106">
        <v>1.0</v>
      </c>
      <c r="N18" s="106">
        <v>1.0</v>
      </c>
      <c r="O18" s="106">
        <v>1.0</v>
      </c>
    </row>
    <row r="19" ht="12.75" customHeight="1">
      <c r="A19" s="97" t="str">
        <f>IF(ISBLANK('Report '!A21)," - ",'Report '!A21)</f>
        <v> - </v>
      </c>
      <c r="B19" s="99" t="str">
        <f>IF(ISBLANK('Report '!B21)," - ",'Report '!B21)</f>
        <v>Implementación</v>
      </c>
      <c r="C19" s="101">
        <f>IF(ISBLANK('Report '!C21)," - ",'Report '!C21)</f>
        <v>0.2666666667</v>
      </c>
      <c r="D19" s="103">
        <f>IF(ISBLANK('Report '!D21)," - ",'Report '!D21)</f>
        <v>1.58368</v>
      </c>
      <c r="E19" s="121" t="s">
        <v>67</v>
      </c>
      <c r="F19" s="106">
        <v>1.0</v>
      </c>
      <c r="G19" s="107">
        <v>1.0</v>
      </c>
      <c r="H19" s="107">
        <v>1.0</v>
      </c>
      <c r="I19" s="107">
        <v>1.0</v>
      </c>
      <c r="J19" s="107">
        <v>1.0</v>
      </c>
      <c r="K19" s="107">
        <v>1.0</v>
      </c>
      <c r="L19" s="107">
        <v>1.0</v>
      </c>
      <c r="M19" s="107">
        <v>1.0</v>
      </c>
      <c r="N19" s="107">
        <v>1.0</v>
      </c>
      <c r="O19" s="107">
        <v>1.0</v>
      </c>
    </row>
    <row r="20" ht="12.75" customHeight="1">
      <c r="A20" s="97" t="str">
        <f>IF(ISBLANK('Report '!A22)," - ",'Report '!A22)</f>
        <v> - </v>
      </c>
      <c r="B20" s="99" t="str">
        <f>IF(ISBLANK('Report '!B22)," - ",'Report '!B22)</f>
        <v>Testing</v>
      </c>
      <c r="C20" s="101">
        <f>IF(ISBLANK('Report '!C22)," - ",'Report '!C22)</f>
        <v>0.03</v>
      </c>
      <c r="D20" s="103">
        <f>IF(ISBLANK('Report '!D22)," - ",'Report '!D22)</f>
        <v>1.894102326</v>
      </c>
      <c r="E20" s="121" t="s">
        <v>67</v>
      </c>
      <c r="F20" s="114"/>
      <c r="G20" s="107">
        <v>1.0</v>
      </c>
      <c r="H20" s="107">
        <v>1.0</v>
      </c>
      <c r="I20" s="107">
        <v>1.0</v>
      </c>
      <c r="J20" s="107">
        <v>1.0</v>
      </c>
      <c r="K20" s="107">
        <v>1.0</v>
      </c>
      <c r="L20" s="107">
        <v>1.0</v>
      </c>
      <c r="M20" s="107">
        <v>1.0</v>
      </c>
      <c r="N20" s="107">
        <v>1.0</v>
      </c>
      <c r="O20" s="107">
        <v>1.0</v>
      </c>
    </row>
    <row r="21" ht="12.75" customHeight="1">
      <c r="A21" s="97" t="str">
        <f>IF(ISBLANK('Report '!A23)," - ",'Report '!A23)</f>
        <v> - </v>
      </c>
      <c r="B21" s="99" t="str">
        <f>IF(ISBLANK('Report '!B23)," - ",'Report '!B23)</f>
        <v>Integración</v>
      </c>
      <c r="C21" s="101">
        <f>IF(ISBLANK('Report '!C23)," - ",'Report '!C23)</f>
        <v>0.1666666667</v>
      </c>
      <c r="D21" s="103">
        <f>IF(ISBLANK('Report '!D23)," - ",'Report '!D23)</f>
        <v>1.1312</v>
      </c>
      <c r="E21" s="97" t="str">
        <f>IF(ISBLANK('Report '!E23)," - ",'Report '!E23)</f>
        <v>Marco Luna</v>
      </c>
      <c r="F21" s="114"/>
      <c r="G21" s="111"/>
      <c r="H21" s="111"/>
      <c r="I21" s="107">
        <v>1.0</v>
      </c>
      <c r="J21" s="107">
        <v>1.0</v>
      </c>
      <c r="K21" s="107">
        <v>1.0</v>
      </c>
      <c r="L21" s="107">
        <v>1.0</v>
      </c>
      <c r="M21" s="107">
        <v>1.0</v>
      </c>
      <c r="N21" s="107">
        <v>1.0</v>
      </c>
      <c r="O21" s="107">
        <v>1.0</v>
      </c>
    </row>
    <row r="22" ht="12.75" customHeight="1">
      <c r="A22" s="97" t="str">
        <f>IF(ISBLANK('Report '!A24)," - ",'Report '!A24)</f>
        <v> - </v>
      </c>
      <c r="B22" s="99" t="str">
        <f>IF(ISBLANK('Report '!B24)," - ",'Report '!B24)</f>
        <v>Ayuda</v>
      </c>
      <c r="C22" s="101">
        <f>IF(ISBLANK('Report '!C24)," - ",'Report '!C24)</f>
        <v>0.1627906977</v>
      </c>
      <c r="D22" s="103">
        <f>IF(ISBLANK('Report '!D24)," - ",'Report '!D24)</f>
        <v>1.104893023</v>
      </c>
      <c r="E22" s="121" t="s">
        <v>67</v>
      </c>
      <c r="F22" s="114"/>
      <c r="G22" s="111"/>
      <c r="H22" s="111"/>
      <c r="I22" s="111"/>
      <c r="J22" s="107">
        <v>1.0</v>
      </c>
      <c r="K22" s="107">
        <v>1.0</v>
      </c>
      <c r="L22" s="107">
        <v>1.0</v>
      </c>
      <c r="M22" s="107">
        <v>1.0</v>
      </c>
      <c r="N22" s="107">
        <v>1.0</v>
      </c>
      <c r="O22" s="107">
        <v>1.0</v>
      </c>
    </row>
    <row r="23" ht="12.75" customHeight="1">
      <c r="A23" s="85">
        <f>IF(ISBLANK('Report '!A25)," - ",'Report '!A25)</f>
        <v>44</v>
      </c>
      <c r="B23" s="87" t="str">
        <f>IF(ISBLANK('Report '!B25)," - ",'Report '!B25)</f>
        <v>US41</v>
      </c>
      <c r="C23" s="117" t="str">
        <f>IF(ISBLANK('Report '!C25)," - ",'Report '!C25)</f>
        <v>-</v>
      </c>
      <c r="D23" s="118" t="str">
        <f>IF(ISBLANK('Report '!D25)," - ",'Report '!D25)</f>
        <v>-</v>
      </c>
      <c r="E23" s="85" t="str">
        <f>IF(ISBLANK('Report '!E25)," - ",'Report '!E25)</f>
        <v>-</v>
      </c>
      <c r="F23" s="93"/>
      <c r="G23" s="95"/>
      <c r="H23" s="95"/>
      <c r="I23" s="95"/>
      <c r="J23" s="95"/>
      <c r="K23" s="95"/>
      <c r="L23" s="95"/>
      <c r="M23" s="95"/>
      <c r="N23" s="95"/>
      <c r="O23" s="95"/>
    </row>
    <row r="24" ht="12.75" customHeight="1">
      <c r="A24" s="97" t="str">
        <f>IF(ISBLANK('Report '!A26)," - ",'Report '!A26)</f>
        <v> - </v>
      </c>
      <c r="B24" s="99" t="str">
        <f>IF(ISBLANK('Report '!B26)," - ",'Report '!B26)</f>
        <v>Analisis</v>
      </c>
      <c r="C24" s="101">
        <f>IF(ISBLANK('Report '!C26)," - ",'Report '!C26)</f>
        <v>0.2133333333</v>
      </c>
      <c r="D24" s="103">
        <f>IF(ISBLANK('Report '!D26)," - ",'Report '!D26)</f>
        <v>1.447936</v>
      </c>
      <c r="E24" s="97" t="str">
        <f>IF(ISBLANK('Report '!E26)," - ",'Report '!E26)</f>
        <v>Mau</v>
      </c>
      <c r="F24" s="106">
        <v>1.0</v>
      </c>
      <c r="G24" s="106">
        <v>1.0</v>
      </c>
      <c r="H24" s="106">
        <v>1.0</v>
      </c>
      <c r="I24" s="106">
        <v>1.0</v>
      </c>
      <c r="J24" s="106">
        <v>1.0</v>
      </c>
      <c r="K24" s="106">
        <v>1.0</v>
      </c>
      <c r="L24" s="106">
        <v>1.0</v>
      </c>
      <c r="M24" s="106">
        <v>1.0</v>
      </c>
      <c r="N24" s="106">
        <v>1.0</v>
      </c>
      <c r="O24" s="106">
        <v>1.0</v>
      </c>
    </row>
    <row r="25" ht="12.75" customHeight="1">
      <c r="A25" s="97" t="str">
        <f>IF(ISBLANK('Report '!A27)," - ",'Report '!A27)</f>
        <v> - </v>
      </c>
      <c r="B25" s="99" t="str">
        <f>IF(ISBLANK('Report '!B27)," - ",'Report '!B27)</f>
        <v>Diseño</v>
      </c>
      <c r="C25" s="101">
        <f>IF(ISBLANK('Report '!C27)," - ",'Report '!C27)</f>
        <v>0.16</v>
      </c>
      <c r="D25" s="103">
        <f>IF(ISBLANK('Report '!D27)," - ",'Report '!D27)</f>
        <v>1.085952</v>
      </c>
      <c r="E25" s="97" t="str">
        <f>IF(ISBLANK('Report '!E27)," - ",'Report '!E27)</f>
        <v>Mau</v>
      </c>
      <c r="F25" s="114"/>
      <c r="G25" s="107">
        <v>1.0</v>
      </c>
      <c r="H25" s="107">
        <v>1.0</v>
      </c>
      <c r="I25" s="107">
        <v>1.0</v>
      </c>
      <c r="J25" s="107">
        <v>1.0</v>
      </c>
      <c r="K25" s="107">
        <v>1.0</v>
      </c>
      <c r="L25" s="107">
        <v>1.0</v>
      </c>
      <c r="M25" s="107">
        <v>1.0</v>
      </c>
      <c r="N25" s="107">
        <v>1.0</v>
      </c>
      <c r="O25" s="107">
        <v>1.0</v>
      </c>
    </row>
    <row r="26" ht="12.75" customHeight="1">
      <c r="A26" s="97" t="str">
        <f>IF(ISBLANK('Report '!A28)," - ",'Report '!A28)</f>
        <v> - </v>
      </c>
      <c r="B26" s="99" t="str">
        <f>IF(ISBLANK('Report '!B28)," - ",'Report '!B28)</f>
        <v>Implementación</v>
      </c>
      <c r="C26" s="101">
        <f>IF(ISBLANK('Report '!C28)," - ",'Report '!C28)</f>
        <v>0.4266666667</v>
      </c>
      <c r="D26" s="103">
        <f>IF(ISBLANK('Report '!D28)," - ",'Report '!D28)</f>
        <v>2.895872</v>
      </c>
      <c r="E26" s="97" t="str">
        <f>IF(ISBLANK('Report '!E28)," - ",'Report '!E28)</f>
        <v>Mau</v>
      </c>
      <c r="F26" s="114"/>
      <c r="G26" s="111"/>
      <c r="H26" s="107"/>
      <c r="I26" s="107">
        <v>1.0</v>
      </c>
      <c r="J26" s="107">
        <v>1.0</v>
      </c>
      <c r="K26" s="107">
        <v>1.0</v>
      </c>
      <c r="L26" s="107">
        <v>1.0</v>
      </c>
      <c r="M26" s="107">
        <v>1.0</v>
      </c>
      <c r="N26" s="107">
        <v>1.0</v>
      </c>
      <c r="O26" s="107">
        <v>1.0</v>
      </c>
    </row>
    <row r="27" ht="12.75" customHeight="1">
      <c r="A27" s="97" t="str">
        <f>IF(ISBLANK('Report '!A29)," - ",'Report '!A29)</f>
        <v> - </v>
      </c>
      <c r="B27" s="99" t="str">
        <f>IF(ISBLANK('Report '!B29)," - ",'Report '!B29)</f>
        <v>Testing</v>
      </c>
      <c r="C27" s="101">
        <f>IF(ISBLANK('Report '!C29)," - ",'Report '!C29)</f>
        <v>0.02790697674</v>
      </c>
      <c r="D27" s="103">
        <f>IF(ISBLANK('Report '!D29)," - ",'Report '!D29)</f>
        <v>1.894102326</v>
      </c>
      <c r="E27" s="97" t="str">
        <f>IF(ISBLANK('Report '!E29)," - ",'Report '!E29)</f>
        <v>Mau</v>
      </c>
      <c r="F27" s="114"/>
      <c r="G27" s="111"/>
      <c r="H27" s="111"/>
      <c r="I27" s="111"/>
      <c r="J27" s="111"/>
      <c r="K27" s="111"/>
      <c r="L27" s="107">
        <v>1.0</v>
      </c>
      <c r="M27" s="107">
        <v>1.0</v>
      </c>
      <c r="N27" s="107">
        <v>1.0</v>
      </c>
      <c r="O27" s="107">
        <v>1.0</v>
      </c>
    </row>
    <row r="28" ht="12.75" customHeight="1">
      <c r="A28" s="97" t="str">
        <f>IF(ISBLANK('Report '!A30)," - ",'Report '!A30)</f>
        <v> - </v>
      </c>
      <c r="B28" s="99" t="str">
        <f>IF(ISBLANK('Report '!B30)," - ",'Report '!B30)</f>
        <v>Integración</v>
      </c>
      <c r="C28" s="101">
        <f>IF(ISBLANK('Report '!C30)," - ",'Report '!C30)</f>
        <v>0.2666666667</v>
      </c>
      <c r="D28" s="103">
        <f>IF(ISBLANK('Report '!D30)," - ",'Report '!D30)</f>
        <v>1.80992</v>
      </c>
      <c r="E28" s="97" t="str">
        <f>IF(ISBLANK('Report '!E30)," - ",'Report '!E30)</f>
        <v>Mau</v>
      </c>
      <c r="F28" s="114"/>
      <c r="G28" s="111"/>
      <c r="H28" s="111"/>
      <c r="I28" s="111"/>
      <c r="J28" s="111"/>
      <c r="K28" s="111"/>
      <c r="L28" s="111"/>
      <c r="M28" s="107">
        <v>1.0</v>
      </c>
      <c r="N28" s="107">
        <v>1.0</v>
      </c>
      <c r="O28" s="107">
        <v>1.0</v>
      </c>
    </row>
    <row r="29" ht="12.75" customHeight="1">
      <c r="A29" s="97" t="str">
        <f>IF(ISBLANK('Report '!A31)," - ",'Report '!A31)</f>
        <v> - </v>
      </c>
      <c r="B29" s="99" t="str">
        <f>IF(ISBLANK('Report '!B31)," - ",'Report '!B31)</f>
        <v>Ayuda</v>
      </c>
      <c r="C29" s="101">
        <f>IF(ISBLANK('Report '!C31)," - ",'Report '!C31)</f>
        <v>0.1627906977</v>
      </c>
      <c r="D29" s="103">
        <f>IF(ISBLANK('Report '!D31)," - ",'Report '!D31)</f>
        <v>1.104893023</v>
      </c>
      <c r="E29" s="97" t="str">
        <f>IF(ISBLANK('Report '!E31)," - ",'Report '!E31)</f>
        <v>Mau</v>
      </c>
      <c r="F29" s="114"/>
      <c r="G29" s="111"/>
      <c r="H29" s="111"/>
      <c r="I29" s="111"/>
      <c r="J29" s="111"/>
      <c r="K29" s="111"/>
      <c r="L29" s="111"/>
      <c r="M29" s="107">
        <v>1.0</v>
      </c>
      <c r="N29" s="107">
        <v>1.0</v>
      </c>
      <c r="O29" s="107">
        <v>1.0</v>
      </c>
    </row>
    <row r="30" ht="12.75" customHeight="1">
      <c r="A30" s="85">
        <f>IF(ISBLANK('Report '!A32)," - ",'Report '!A32)</f>
        <v>45</v>
      </c>
      <c r="B30" s="87" t="str">
        <f>IF(ISBLANK('Report '!B32)," - ",'Report '!B32)</f>
        <v>US42</v>
      </c>
      <c r="C30" s="117" t="str">
        <f>IF(ISBLANK('Report '!C32)," - ",'Report '!C32)</f>
        <v>-</v>
      </c>
      <c r="D30" s="149" t="str">
        <f>IF(ISBLANK('Report '!D32)," - ",'Report '!D32)</f>
        <v>-</v>
      </c>
      <c r="E30" s="85" t="str">
        <f>IF(ISBLANK('Report '!E32)," - ",'Report '!E32)</f>
        <v>-</v>
      </c>
      <c r="F30" s="93"/>
      <c r="G30" s="119"/>
      <c r="H30" s="119"/>
      <c r="I30" s="119"/>
      <c r="J30" s="119"/>
      <c r="K30" s="119"/>
      <c r="L30" s="119"/>
      <c r="M30" s="119"/>
      <c r="N30" s="119"/>
      <c r="O30" s="119"/>
    </row>
    <row r="31" ht="12.75" customHeight="1">
      <c r="A31" s="97" t="str">
        <f>IF(ISBLANK('Report '!A33)," - ",'Report '!A33)</f>
        <v> - </v>
      </c>
      <c r="B31" s="99" t="str">
        <f>IF(ISBLANK('Report '!B33)," - ",'Report '!B33)</f>
        <v>Analisis</v>
      </c>
      <c r="C31" s="101">
        <f>IF(ISBLANK('Report '!C33)," - ",'Report '!C33)</f>
        <v>0.1333333333</v>
      </c>
      <c r="D31" s="103">
        <f>IF(ISBLANK('Report '!D33)," - ",'Report '!D33)</f>
        <v>0.90496</v>
      </c>
      <c r="E31" s="97" t="str">
        <f>IF(ISBLANK('Report '!E33)," - ",'Report '!E33)</f>
        <v>Mau</v>
      </c>
      <c r="F31" s="106"/>
      <c r="G31" s="106"/>
      <c r="H31" s="106">
        <v>1.0</v>
      </c>
      <c r="I31" s="106">
        <v>1.0</v>
      </c>
      <c r="J31" s="106">
        <v>1.0</v>
      </c>
      <c r="K31" s="106">
        <v>1.0</v>
      </c>
      <c r="L31" s="106">
        <v>1.0</v>
      </c>
      <c r="M31" s="106">
        <v>1.0</v>
      </c>
      <c r="N31" s="106">
        <v>1.0</v>
      </c>
      <c r="O31" s="106">
        <v>1.0</v>
      </c>
    </row>
    <row r="32" ht="12.75" customHeight="1">
      <c r="A32" s="97" t="str">
        <f>IF(ISBLANK('Report '!A34)," - ",'Report '!A34)</f>
        <v> - </v>
      </c>
      <c r="B32" s="99" t="str">
        <f>IF(ISBLANK('Report '!B34)," - ",'Report '!B34)</f>
        <v>Diseño</v>
      </c>
      <c r="C32" s="101">
        <f>IF(ISBLANK('Report '!C34)," - ",'Report '!C34)</f>
        <v>0.1</v>
      </c>
      <c r="D32" s="103">
        <f>IF(ISBLANK('Report '!D34)," - ",'Report '!D34)</f>
        <v>0.67872</v>
      </c>
      <c r="E32" s="97" t="str">
        <f>IF(ISBLANK('Report '!E34)," - ",'Report '!E34)</f>
        <v>Mau</v>
      </c>
      <c r="F32" s="114"/>
      <c r="G32" s="111"/>
      <c r="H32" s="107">
        <v>1.0</v>
      </c>
      <c r="I32" s="107">
        <v>1.0</v>
      </c>
      <c r="J32" s="107">
        <v>1.0</v>
      </c>
      <c r="K32" s="107">
        <v>1.0</v>
      </c>
      <c r="L32" s="107">
        <v>1.0</v>
      </c>
      <c r="M32" s="107">
        <v>1.0</v>
      </c>
      <c r="N32" s="107">
        <v>1.0</v>
      </c>
      <c r="O32" s="107">
        <v>1.0</v>
      </c>
    </row>
    <row r="33" ht="12.75" customHeight="1">
      <c r="A33" s="97" t="str">
        <f>IF(ISBLANK('Report '!A35)," - ",'Report '!A35)</f>
        <v> - </v>
      </c>
      <c r="B33" s="99" t="str">
        <f>IF(ISBLANK('Report '!B35)," - ",'Report '!B35)</f>
        <v>Implementación</v>
      </c>
      <c r="C33" s="101">
        <f>IF(ISBLANK('Report '!C35)," - ",'Report '!C35)</f>
        <v>0.2666666667</v>
      </c>
      <c r="D33" s="103">
        <f>IF(ISBLANK('Report '!D35)," - ",'Report '!D35)</f>
        <v>1.80992</v>
      </c>
      <c r="E33" s="97" t="str">
        <f>IF(ISBLANK('Report '!E35)," - ",'Report '!E35)</f>
        <v>Mau</v>
      </c>
      <c r="F33" s="106"/>
      <c r="G33" s="106"/>
      <c r="H33" s="106"/>
      <c r="I33" s="106">
        <v>1.0</v>
      </c>
      <c r="J33" s="106">
        <v>1.0</v>
      </c>
      <c r="K33" s="106">
        <v>1.0</v>
      </c>
      <c r="L33" s="106">
        <v>1.0</v>
      </c>
      <c r="M33" s="106">
        <v>1.0</v>
      </c>
      <c r="N33" s="106">
        <v>1.0</v>
      </c>
      <c r="O33" s="106">
        <v>1.0</v>
      </c>
    </row>
    <row r="34" ht="12.75" customHeight="1">
      <c r="A34" s="97" t="str">
        <f>IF(ISBLANK('Report '!A36)," - ",'Report '!A36)</f>
        <v> - </v>
      </c>
      <c r="B34" s="99" t="str">
        <f>IF(ISBLANK('Report '!B36)," - ",'Report '!B36)</f>
        <v>Testing</v>
      </c>
      <c r="C34" s="101">
        <f>IF(ISBLANK('Report '!C36)," - ",'Report '!C36)</f>
        <v>0.02790697674</v>
      </c>
      <c r="D34" s="103">
        <f>IF(ISBLANK('Report '!D36)," - ",'Report '!D36)</f>
        <v>1.894102326</v>
      </c>
      <c r="E34" s="97" t="str">
        <f>IF(ISBLANK('Report '!E36)," - ",'Report '!E36)</f>
        <v>Luis Rodriguez</v>
      </c>
      <c r="F34" s="106"/>
      <c r="G34" s="107"/>
      <c r="H34" s="106"/>
      <c r="I34" s="106"/>
      <c r="J34" s="106"/>
      <c r="K34" s="106"/>
      <c r="L34" s="106"/>
      <c r="M34" s="106"/>
      <c r="N34" s="106">
        <v>1.0</v>
      </c>
      <c r="O34" s="106">
        <v>1.0</v>
      </c>
    </row>
    <row r="35" ht="12.75" customHeight="1">
      <c r="A35" s="97" t="str">
        <f>IF(ISBLANK('Report '!A37)," - ",'Report '!A37)</f>
        <v> - </v>
      </c>
      <c r="B35" s="99" t="str">
        <f>IF(ISBLANK('Report '!B37)," - ",'Report '!B37)</f>
        <v>Integración</v>
      </c>
      <c r="C35" s="101">
        <f>IF(ISBLANK('Report '!C37)," - ",'Report '!C37)</f>
        <v>0.1666666667</v>
      </c>
      <c r="D35" s="103">
        <f>IF(ISBLANK('Report '!D37)," - ",'Report '!D37)</f>
        <v>1.1312</v>
      </c>
      <c r="E35" s="97" t="str">
        <f>IF(ISBLANK('Report '!E37)," - ",'Report '!E37)</f>
        <v>Luis Rodriguez</v>
      </c>
      <c r="F35" s="114"/>
      <c r="G35" s="111"/>
      <c r="H35" s="111"/>
      <c r="I35" s="111"/>
      <c r="J35" s="111"/>
      <c r="K35" s="106"/>
      <c r="L35" s="106"/>
      <c r="M35" s="106"/>
      <c r="N35" s="106">
        <v>1.0</v>
      </c>
      <c r="O35" s="106">
        <v>1.0</v>
      </c>
    </row>
    <row r="36" ht="12.75" customHeight="1">
      <c r="A36" s="97" t="str">
        <f>IF(ISBLANK('Report '!A38)," - ",'Report '!A38)</f>
        <v> - </v>
      </c>
      <c r="B36" s="99" t="str">
        <f>IF(ISBLANK('Report '!B38)," - ",'Report '!B38)</f>
        <v>Ayuda</v>
      </c>
      <c r="C36" s="101">
        <f>IF(ISBLANK('Report '!C38)," - ",'Report '!C38)</f>
        <v>0.1627906977</v>
      </c>
      <c r="D36" s="103">
        <f>IF(ISBLANK('Report '!D38)," - ",'Report '!D38)</f>
        <v>1.104893023</v>
      </c>
      <c r="E36" s="97" t="str">
        <f>IF(ISBLANK('Report '!E38)," - ",'Report '!E38)</f>
        <v>Luis Rodriguez</v>
      </c>
      <c r="F36" s="114"/>
      <c r="G36" s="111"/>
      <c r="H36" s="111"/>
      <c r="I36" s="111"/>
      <c r="J36" s="111"/>
      <c r="K36" s="111"/>
      <c r="L36" s="107"/>
      <c r="M36" s="107"/>
      <c r="N36" s="106">
        <v>1.0</v>
      </c>
      <c r="O36" s="106">
        <v>1.0</v>
      </c>
    </row>
    <row r="37" ht="12.75" customHeight="1">
      <c r="A37" s="85">
        <f>IF(ISBLANK('Report '!A39)," - ",'Report '!A39)</f>
        <v>8</v>
      </c>
      <c r="B37" s="87" t="str">
        <f>IF(ISBLANK('Report '!B39)," - ",'Report '!B39)</f>
        <v>US5</v>
      </c>
      <c r="C37" s="117" t="str">
        <f>IF(ISBLANK('Report '!C39)," - ",'Report '!C39)</f>
        <v>-</v>
      </c>
      <c r="D37" s="149" t="str">
        <f>IF(ISBLANK('Report '!D39)," - ",'Report '!D39)</f>
        <v>-</v>
      </c>
      <c r="E37" s="85" t="str">
        <f>IF(ISBLANK('Report '!E39)," - ",'Report '!E39)</f>
        <v>-</v>
      </c>
      <c r="F37" s="93"/>
      <c r="G37" s="119"/>
      <c r="H37" s="119"/>
      <c r="I37" s="119"/>
      <c r="J37" s="119"/>
      <c r="K37" s="119"/>
      <c r="L37" s="95"/>
      <c r="M37" s="95"/>
      <c r="N37" s="95"/>
      <c r="O37" s="95"/>
    </row>
    <row r="38" ht="12.75" customHeight="1">
      <c r="A38" s="97" t="str">
        <f>IF(ISBLANK('Report '!A40)," - ",'Report '!A40)</f>
        <v> - </v>
      </c>
      <c r="B38" s="99" t="str">
        <f>IF(ISBLANK('Report '!B40)," - ",'Report '!B40)</f>
        <v>Analisis</v>
      </c>
      <c r="C38" s="101">
        <f>IF(ISBLANK('Report '!C40)," - ",'Report '!C40)</f>
        <v>0.08</v>
      </c>
      <c r="D38" s="103">
        <f>IF(ISBLANK('Report '!D40)," - ",'Report '!D40)</f>
        <v>0.542976</v>
      </c>
      <c r="E38" s="97" t="str">
        <f>IF(ISBLANK('Report '!E40)," - ",'Report '!E40)</f>
        <v>Salmón</v>
      </c>
      <c r="F38" s="106">
        <v>1.0</v>
      </c>
      <c r="G38" s="106">
        <v>1.0</v>
      </c>
      <c r="H38" s="106">
        <v>1.0</v>
      </c>
      <c r="I38" s="106">
        <v>1.0</v>
      </c>
      <c r="J38" s="106">
        <v>1.0</v>
      </c>
      <c r="K38" s="106">
        <v>1.0</v>
      </c>
      <c r="L38" s="106">
        <v>1.0</v>
      </c>
      <c r="M38" s="106">
        <v>1.0</v>
      </c>
      <c r="N38" s="106">
        <v>1.0</v>
      </c>
      <c r="O38" s="106">
        <v>1.0</v>
      </c>
    </row>
    <row r="39" ht="12.75" customHeight="1">
      <c r="A39" s="97" t="str">
        <f>IF(ISBLANK('Report '!A41)," - ",'Report '!A41)</f>
        <v> - </v>
      </c>
      <c r="B39" s="99" t="str">
        <f>IF(ISBLANK('Report '!B41)," - ",'Report '!B41)</f>
        <v>Diseño</v>
      </c>
      <c r="C39" s="101">
        <f>IF(ISBLANK('Report '!C41)," - ",'Report '!C41)</f>
        <v>0.06</v>
      </c>
      <c r="D39" s="103">
        <f>IF(ISBLANK('Report '!D41)," - ",'Report '!D41)</f>
        <v>0.407232</v>
      </c>
      <c r="E39" s="97" t="str">
        <f>IF(ISBLANK('Report '!E41)," - ",'Report '!E41)</f>
        <v>Salmón</v>
      </c>
      <c r="F39" s="114"/>
      <c r="G39" s="107">
        <v>0.4</v>
      </c>
      <c r="H39" s="107">
        <v>1.0</v>
      </c>
      <c r="I39" s="107">
        <v>1.0</v>
      </c>
      <c r="J39" s="107">
        <v>1.0</v>
      </c>
      <c r="K39" s="107">
        <v>1.0</v>
      </c>
      <c r="L39" s="107">
        <v>1.0</v>
      </c>
      <c r="M39" s="107">
        <v>1.0</v>
      </c>
      <c r="N39" s="107">
        <v>1.0</v>
      </c>
      <c r="O39" s="107">
        <v>1.0</v>
      </c>
    </row>
    <row r="40" ht="12.75" customHeight="1">
      <c r="A40" s="97" t="str">
        <f>IF(ISBLANK('Report '!A42)," - ",'Report '!A42)</f>
        <v> - </v>
      </c>
      <c r="B40" s="99" t="str">
        <f>IF(ISBLANK('Report '!B42)," - ",'Report '!B42)</f>
        <v>Implementación</v>
      </c>
      <c r="C40" s="101">
        <f>IF(ISBLANK('Report '!C42)," - ",'Report '!C42)</f>
        <v>0.16</v>
      </c>
      <c r="D40" s="103">
        <f>IF(ISBLANK('Report '!D42)," - ",'Report '!D42)</f>
        <v>1.085952</v>
      </c>
      <c r="E40" s="97" t="str">
        <f>IF(ISBLANK('Report '!E42)," - ",'Report '!E42)</f>
        <v>Salmón</v>
      </c>
      <c r="F40" s="114"/>
      <c r="G40" s="111"/>
      <c r="H40" s="107">
        <v>1.0</v>
      </c>
      <c r="I40" s="107">
        <v>1.0</v>
      </c>
      <c r="J40" s="107">
        <v>1.0</v>
      </c>
      <c r="K40" s="107">
        <v>1.0</v>
      </c>
      <c r="L40" s="107">
        <v>1.0</v>
      </c>
      <c r="M40" s="107">
        <v>1.0</v>
      </c>
      <c r="N40" s="107">
        <v>1.0</v>
      </c>
      <c r="O40" s="107">
        <v>1.0</v>
      </c>
    </row>
    <row r="41" ht="12.75" customHeight="1">
      <c r="A41" s="97" t="str">
        <f>IF(ISBLANK('Report '!A43)," - ",'Report '!A43)</f>
        <v> - </v>
      </c>
      <c r="B41" s="99" t="str">
        <f>IF(ISBLANK('Report '!B43)," - ",'Report '!B43)</f>
        <v>Testing</v>
      </c>
      <c r="C41" s="101">
        <f>IF(ISBLANK('Report '!C43)," - ",'Report '!C43)</f>
        <v>0.02790697674</v>
      </c>
      <c r="D41" s="103">
        <f>IF(ISBLANK('Report '!D43)," - ",'Report '!D43)</f>
        <v>1.894102326</v>
      </c>
      <c r="E41" s="97" t="str">
        <f>IF(ISBLANK('Report '!E43)," - ",'Report '!E43)</f>
        <v>Salmón</v>
      </c>
      <c r="F41" s="114"/>
      <c r="G41" s="111"/>
      <c r="H41" s="107">
        <v>1.0</v>
      </c>
      <c r="I41" s="107">
        <v>1.0</v>
      </c>
      <c r="J41" s="107">
        <v>1.0</v>
      </c>
      <c r="K41" s="107">
        <v>1.0</v>
      </c>
      <c r="L41" s="107">
        <v>1.0</v>
      </c>
      <c r="M41" s="107">
        <v>1.0</v>
      </c>
      <c r="N41" s="107">
        <v>1.0</v>
      </c>
      <c r="O41" s="107">
        <v>1.0</v>
      </c>
    </row>
    <row r="42" ht="12.75" customHeight="1">
      <c r="A42" s="97" t="str">
        <f>IF(ISBLANK('Report '!A44)," - ",'Report '!A44)</f>
        <v> - </v>
      </c>
      <c r="B42" s="99" t="str">
        <f>IF(ISBLANK('Report '!B44)," - ",'Report '!B44)</f>
        <v>Integración</v>
      </c>
      <c r="C42" s="101">
        <f>IF(ISBLANK('Report '!C44)," - ",'Report '!C44)</f>
        <v>0.1</v>
      </c>
      <c r="D42" s="103">
        <f>IF(ISBLANK('Report '!D44)," - ",'Report '!D44)</f>
        <v>0.67872</v>
      </c>
      <c r="E42" s="97" t="str">
        <f>IF(ISBLANK('Report '!E44)," - ",'Report '!E44)</f>
        <v>Fily</v>
      </c>
      <c r="F42" s="106"/>
      <c r="G42" s="107"/>
      <c r="H42" s="107">
        <v>1.0</v>
      </c>
      <c r="I42" s="107">
        <v>1.0</v>
      </c>
      <c r="J42" s="107">
        <v>1.0</v>
      </c>
      <c r="K42" s="107">
        <v>1.0</v>
      </c>
      <c r="L42" s="107">
        <v>1.0</v>
      </c>
      <c r="M42" s="107">
        <v>1.0</v>
      </c>
      <c r="N42" s="107">
        <v>1.0</v>
      </c>
      <c r="O42" s="107">
        <v>1.0</v>
      </c>
    </row>
    <row r="43" ht="12.75" customHeight="1">
      <c r="A43" s="97" t="str">
        <f>IF(ISBLANK('Report '!A45)," - ",'Report '!A45)</f>
        <v> - </v>
      </c>
      <c r="B43" s="99" t="str">
        <f>IF(ISBLANK('Report '!B45)," - ",'Report '!B45)</f>
        <v>Ayuda</v>
      </c>
      <c r="C43" s="101">
        <f>IF(ISBLANK('Report '!C45)," - ",'Report '!C45)</f>
        <v>0.1627906977</v>
      </c>
      <c r="D43" s="103">
        <f>IF(ISBLANK('Report '!D45)," - ",'Report '!D45)</f>
        <v>1.104893023</v>
      </c>
      <c r="E43" s="97" t="str">
        <f>IF(ISBLANK('Report '!E45)," - ",'Report '!E45)</f>
        <v>Fily</v>
      </c>
      <c r="F43" s="114"/>
      <c r="G43" s="111"/>
      <c r="H43" s="111"/>
      <c r="I43" s="111"/>
      <c r="J43" s="111"/>
      <c r="K43" s="107">
        <v>1.0</v>
      </c>
      <c r="L43" s="107">
        <v>1.0</v>
      </c>
      <c r="M43" s="107">
        <v>1.0</v>
      </c>
      <c r="N43" s="107">
        <v>1.0</v>
      </c>
      <c r="O43" s="107">
        <v>1.0</v>
      </c>
    </row>
    <row r="44" ht="12.75" customHeight="1">
      <c r="A44" s="85">
        <f>IF(ISBLANK('Report '!A46)," - ",'Report '!A46)</f>
        <v>34</v>
      </c>
      <c r="B44" s="87" t="str">
        <f>IF(ISBLANK('Report '!B46)," - ",'Report '!B46)</f>
        <v>US31</v>
      </c>
      <c r="C44" s="117" t="str">
        <f>IF(ISBLANK('Report '!C46)," - ",'Report '!C46)</f>
        <v>-</v>
      </c>
      <c r="D44" s="118" t="str">
        <f>IF(ISBLANK('Report '!D46)," - ",'Report '!D46)</f>
        <v>-</v>
      </c>
      <c r="E44" s="85" t="str">
        <f>IF(ISBLANK('Report '!E46)," - ",'Report '!E46)</f>
        <v>-</v>
      </c>
      <c r="F44" s="192"/>
      <c r="G44" s="119"/>
      <c r="H44" s="119"/>
      <c r="I44" s="119"/>
      <c r="J44" s="119"/>
      <c r="K44" s="119"/>
      <c r="L44" s="95"/>
      <c r="M44" s="95"/>
      <c r="N44" s="95"/>
      <c r="O44" s="95"/>
    </row>
    <row r="45" ht="12.75" customHeight="1">
      <c r="A45" s="97" t="str">
        <f>IF(ISBLANK('Report '!A47)," - ",'Report '!A47)</f>
        <v> - </v>
      </c>
      <c r="B45" s="99" t="str">
        <f>IF(ISBLANK('Report '!B47)," - ",'Report '!B47)</f>
        <v>Analisis</v>
      </c>
      <c r="C45" s="101">
        <f>IF(ISBLANK('Report '!C47)," - ",'Report '!C47)</f>
        <v>0.2133333333</v>
      </c>
      <c r="D45" s="103">
        <f>IF(ISBLANK('Report '!D47)," - ",'Report '!D47)</f>
        <v>1.447936</v>
      </c>
      <c r="E45" s="97" t="str">
        <f>IF(ISBLANK('Report '!E47)," - ",'Report '!E47)</f>
        <v>Fily</v>
      </c>
      <c r="F45" s="197">
        <v>0.5</v>
      </c>
      <c r="G45" s="197">
        <v>1.0</v>
      </c>
      <c r="H45" s="197">
        <v>1.0</v>
      </c>
      <c r="I45" s="197">
        <v>1.0</v>
      </c>
      <c r="J45" s="197">
        <v>1.0</v>
      </c>
      <c r="K45" s="197">
        <v>1.0</v>
      </c>
      <c r="L45" s="197">
        <v>1.0</v>
      </c>
      <c r="M45" s="197">
        <v>1.0</v>
      </c>
      <c r="N45" s="197">
        <v>1.0</v>
      </c>
      <c r="O45" s="197">
        <v>1.0</v>
      </c>
    </row>
    <row r="46" ht="12.75" customHeight="1">
      <c r="A46" s="97" t="str">
        <f>IF(ISBLANK('Report '!A48)," - ",'Report '!A48)</f>
        <v> - </v>
      </c>
      <c r="B46" s="99" t="str">
        <f>IF(ISBLANK('Report '!B48)," - ",'Report '!B48)</f>
        <v>Diseño</v>
      </c>
      <c r="C46" s="101">
        <f>IF(ISBLANK('Report '!C48)," - ",'Report '!C48)</f>
        <v>0.16</v>
      </c>
      <c r="D46" s="103">
        <f>IF(ISBLANK('Report '!D48)," - ",'Report '!D48)</f>
        <v>1.085952</v>
      </c>
      <c r="E46" s="97" t="str">
        <f>IF(ISBLANK('Report '!E48)," - ",'Report '!E48)</f>
        <v>Fily</v>
      </c>
      <c r="F46" s="114"/>
      <c r="G46" s="107">
        <v>1.0</v>
      </c>
      <c r="H46" s="107">
        <v>1.0</v>
      </c>
      <c r="I46" s="107">
        <v>1.0</v>
      </c>
      <c r="J46" s="107">
        <v>1.0</v>
      </c>
      <c r="K46" s="107">
        <v>1.0</v>
      </c>
      <c r="L46" s="107">
        <v>1.0</v>
      </c>
      <c r="M46" s="107">
        <v>1.0</v>
      </c>
      <c r="N46" s="107">
        <v>1.0</v>
      </c>
      <c r="O46" s="107">
        <v>1.0</v>
      </c>
    </row>
    <row r="47" ht="12.75" customHeight="1">
      <c r="A47" s="97" t="str">
        <f>IF(ISBLANK('Report '!A49)," - ",'Report '!A49)</f>
        <v> - </v>
      </c>
      <c r="B47" s="99" t="str">
        <f>IF(ISBLANK('Report '!B49)," - ",'Report '!B49)</f>
        <v>Implementación</v>
      </c>
      <c r="C47" s="101">
        <f>IF(ISBLANK('Report '!C49)," - ",'Report '!C49)</f>
        <v>0.4266666667</v>
      </c>
      <c r="D47" s="103">
        <f>IF(ISBLANK('Report '!D49)," - ",'Report '!D49)</f>
        <v>2.895872</v>
      </c>
      <c r="E47" s="97" t="str">
        <f>IF(ISBLANK('Report '!E49)," - ",'Report '!E49)</f>
        <v>Fily</v>
      </c>
      <c r="F47" s="106"/>
      <c r="G47" s="106">
        <v>0.5</v>
      </c>
      <c r="H47" s="106">
        <v>1.0</v>
      </c>
      <c r="I47" s="106">
        <v>1.0</v>
      </c>
      <c r="J47" s="106">
        <v>1.0</v>
      </c>
      <c r="K47" s="106">
        <v>1.0</v>
      </c>
      <c r="L47" s="106">
        <v>1.0</v>
      </c>
      <c r="M47" s="106">
        <v>1.0</v>
      </c>
      <c r="N47" s="106">
        <v>1.0</v>
      </c>
      <c r="O47" s="106">
        <v>1.0</v>
      </c>
    </row>
    <row r="48" ht="12.75" customHeight="1">
      <c r="A48" s="97" t="str">
        <f>IF(ISBLANK('Report '!A50)," - ",'Report '!A50)</f>
        <v> - </v>
      </c>
      <c r="B48" s="99" t="str">
        <f>IF(ISBLANK('Report '!B50)," - ",'Report '!B50)</f>
        <v>Testing</v>
      </c>
      <c r="C48" s="101">
        <f>IF(ISBLANK('Report '!C50)," - ",'Report '!C50)</f>
        <v>0.028</v>
      </c>
      <c r="D48" s="103">
        <f>IF(ISBLANK('Report '!D50)," - ",'Report '!D50)</f>
        <v>1.894102326</v>
      </c>
      <c r="E48" s="97" t="str">
        <f>IF(ISBLANK('Report '!E50)," - ",'Report '!E50)</f>
        <v>Fily</v>
      </c>
      <c r="F48" s="114"/>
      <c r="G48" s="111"/>
      <c r="H48" s="111"/>
      <c r="I48" s="107">
        <v>1.0</v>
      </c>
      <c r="J48" s="107">
        <v>1.0</v>
      </c>
      <c r="K48" s="107">
        <v>1.0</v>
      </c>
      <c r="L48" s="107">
        <v>1.0</v>
      </c>
      <c r="M48" s="107">
        <v>1.0</v>
      </c>
      <c r="N48" s="107">
        <v>1.0</v>
      </c>
      <c r="O48" s="107">
        <v>1.0</v>
      </c>
    </row>
    <row r="49" ht="12.75" customHeight="1">
      <c r="A49" s="97" t="str">
        <f>IF(ISBLANK('Report '!A51)," - ",'Report '!A51)</f>
        <v> - </v>
      </c>
      <c r="B49" s="99" t="str">
        <f>IF(ISBLANK('Report '!B51)," - ",'Report '!B51)</f>
        <v>Integración</v>
      </c>
      <c r="C49" s="101">
        <f>IF(ISBLANK('Report '!C51)," - ",'Report '!C51)</f>
        <v>0.2666666667</v>
      </c>
      <c r="D49" s="103">
        <f>IF(ISBLANK('Report '!D51)," - ",'Report '!D51)</f>
        <v>1.80992</v>
      </c>
      <c r="E49" s="97" t="str">
        <f>IF(ISBLANK('Report '!E51)," - ",'Report '!E51)</f>
        <v>Santiago</v>
      </c>
      <c r="F49" s="114"/>
      <c r="G49" s="111"/>
      <c r="H49" s="111"/>
      <c r="I49" s="107">
        <v>1.0</v>
      </c>
      <c r="J49" s="107">
        <v>1.0</v>
      </c>
      <c r="K49" s="107">
        <v>1.0</v>
      </c>
      <c r="L49" s="107">
        <v>1.0</v>
      </c>
      <c r="M49" s="107">
        <v>1.0</v>
      </c>
      <c r="N49" s="107">
        <v>1.0</v>
      </c>
      <c r="O49" s="107">
        <v>1.0</v>
      </c>
    </row>
    <row r="50" ht="12.75" customHeight="1">
      <c r="A50" s="97" t="str">
        <f>IF(ISBLANK('Report '!A52)," - ",'Report '!A52)</f>
        <v> - </v>
      </c>
      <c r="B50" s="99" t="str">
        <f>IF(ISBLANK('Report '!B52)," - ",'Report '!B52)</f>
        <v>Ayuda</v>
      </c>
      <c r="C50" s="101">
        <f>IF(ISBLANK('Report '!C52)," - ",'Report '!C52)</f>
        <v>0.1627906977</v>
      </c>
      <c r="D50" s="103">
        <f>IF(ISBLANK('Report '!D52)," - ",'Report '!D52)</f>
        <v>1.104893023</v>
      </c>
      <c r="E50" s="97" t="str">
        <f>IF(ISBLANK('Report '!E52)," - ",'Report '!E52)</f>
        <v>Fily</v>
      </c>
      <c r="F50" s="114"/>
      <c r="G50" s="111"/>
      <c r="H50" s="111"/>
      <c r="I50" s="107">
        <v>1.0</v>
      </c>
      <c r="J50" s="107">
        <v>1.0</v>
      </c>
      <c r="K50" s="107">
        <v>1.0</v>
      </c>
      <c r="L50" s="107">
        <v>1.0</v>
      </c>
      <c r="M50" s="107">
        <v>1.0</v>
      </c>
      <c r="N50" s="107">
        <v>1.0</v>
      </c>
      <c r="O50" s="107">
        <v>1.0</v>
      </c>
    </row>
    <row r="51" ht="12.75" customHeight="1">
      <c r="A51" s="85">
        <f>IF(ISBLANK('Report '!A53)," - ",'Report '!A53)</f>
        <v>40</v>
      </c>
      <c r="B51" s="87" t="str">
        <f>IF(ISBLANK('Report '!B53)," - ",'Report '!B53)</f>
        <v>US37</v>
      </c>
      <c r="C51" s="117" t="str">
        <f>IF(ISBLANK('Report '!C53)," - ",'Report '!C53)</f>
        <v>-</v>
      </c>
      <c r="D51" s="149" t="str">
        <f>IF(ISBLANK('Report '!D53)," - ",'Report '!D53)</f>
        <v>-</v>
      </c>
      <c r="E51" s="85" t="str">
        <f>IF(ISBLANK('Report '!E53)," - ",'Report '!E53)</f>
        <v>-</v>
      </c>
      <c r="F51" s="93"/>
      <c r="G51" s="119"/>
      <c r="H51" s="119"/>
      <c r="I51" s="119"/>
      <c r="J51" s="119"/>
      <c r="K51" s="119"/>
      <c r="L51" s="119"/>
      <c r="M51" s="119"/>
      <c r="N51" s="119"/>
      <c r="O51" s="119"/>
    </row>
    <row r="52" ht="12.75" customHeight="1">
      <c r="A52" s="97" t="str">
        <f>IF(ISBLANK('Report '!A54)," - ",'Report '!A54)</f>
        <v> - </v>
      </c>
      <c r="B52" s="99" t="str">
        <f>IF(ISBLANK('Report '!B54)," - ",'Report '!B54)</f>
        <v>Analisis</v>
      </c>
      <c r="C52" s="101">
        <f>IF(ISBLANK('Report '!C54)," - ",'Report '!C54)</f>
        <v>0.2133333333</v>
      </c>
      <c r="D52" s="103">
        <f>IF(ISBLANK('Report '!D54)," - ",'Report '!D54)</f>
        <v>1.447936</v>
      </c>
      <c r="E52" s="97" t="str">
        <f>IF(ISBLANK('Report '!E54)," - ",'Report '!E54)</f>
        <v>Marco Luna</v>
      </c>
      <c r="F52" s="114"/>
      <c r="G52" s="111"/>
      <c r="H52" s="111"/>
      <c r="I52" s="111"/>
      <c r="J52" s="107">
        <v>1.0</v>
      </c>
      <c r="K52" s="107">
        <v>1.0</v>
      </c>
      <c r="L52" s="107">
        <v>1.0</v>
      </c>
      <c r="M52" s="107">
        <v>1.0</v>
      </c>
      <c r="N52" s="107">
        <v>1.0</v>
      </c>
      <c r="O52" s="107">
        <v>1.0</v>
      </c>
    </row>
    <row r="53" ht="12.75" customHeight="1">
      <c r="A53" s="97" t="str">
        <f>IF(ISBLANK('Report '!A55)," - ",'Report '!A55)</f>
        <v> - </v>
      </c>
      <c r="B53" s="99" t="str">
        <f>IF(ISBLANK('Report '!B55)," - ",'Report '!B55)</f>
        <v>Diseño</v>
      </c>
      <c r="C53" s="101">
        <f>IF(ISBLANK('Report '!C55)," - ",'Report '!C55)</f>
        <v>0.16</v>
      </c>
      <c r="D53" s="103">
        <f>IF(ISBLANK('Report '!D55)," - ",'Report '!D55)</f>
        <v>1.085952</v>
      </c>
      <c r="E53" s="97" t="str">
        <f>IF(ISBLANK('Report '!E55)," - ",'Report '!E55)</f>
        <v>Marco Luna</v>
      </c>
      <c r="F53" s="114"/>
      <c r="G53" s="111"/>
      <c r="H53" s="111"/>
      <c r="I53" s="111"/>
      <c r="J53" s="107">
        <v>0.5</v>
      </c>
      <c r="K53" s="107">
        <v>0.5</v>
      </c>
      <c r="L53" s="107">
        <v>1.0</v>
      </c>
      <c r="M53" s="107">
        <v>1.0</v>
      </c>
      <c r="N53" s="107">
        <v>1.0</v>
      </c>
      <c r="O53" s="107">
        <v>1.0</v>
      </c>
    </row>
    <row r="54" ht="12.75" customHeight="1">
      <c r="A54" s="97" t="str">
        <f>IF(ISBLANK('Report '!A56)," - ",'Report '!A56)</f>
        <v> - </v>
      </c>
      <c r="B54" s="99" t="str">
        <f>IF(ISBLANK('Report '!B56)," - ",'Report '!B56)</f>
        <v>Implementación</v>
      </c>
      <c r="C54" s="101">
        <f>IF(ISBLANK('Report '!C56)," - ",'Report '!C56)</f>
        <v>0.4266666667</v>
      </c>
      <c r="D54" s="103">
        <f>IF(ISBLANK('Report '!D56)," - ",'Report '!D56)</f>
        <v>2.895872</v>
      </c>
      <c r="E54" s="97" t="str">
        <f>IF(ISBLANK('Report '!E56)," - ",'Report '!E56)</f>
        <v>Luis Rodriguez</v>
      </c>
      <c r="F54" s="114"/>
      <c r="G54" s="111"/>
      <c r="H54" s="111"/>
      <c r="I54" s="111"/>
      <c r="J54" s="111"/>
      <c r="K54" s="111"/>
      <c r="L54" s="107">
        <v>1.0</v>
      </c>
      <c r="M54" s="107">
        <v>1.0</v>
      </c>
      <c r="N54" s="107">
        <v>1.0</v>
      </c>
      <c r="O54" s="107">
        <v>1.0</v>
      </c>
    </row>
    <row r="55" ht="12.75" customHeight="1">
      <c r="A55" s="97" t="str">
        <f>IF(ISBLANK('Report '!A57)," - ",'Report '!A57)</f>
        <v> - </v>
      </c>
      <c r="B55" s="99" t="str">
        <f>IF(ISBLANK('Report '!B57)," - ",'Report '!B57)</f>
        <v>Testing</v>
      </c>
      <c r="C55" s="101">
        <f>IF(ISBLANK('Report '!C57)," - ",'Report '!C57)</f>
        <v>0.02790697674</v>
      </c>
      <c r="D55" s="103">
        <f>IF(ISBLANK('Report '!D57)," - ",'Report '!D57)</f>
        <v>1.894102326</v>
      </c>
      <c r="E55" s="97" t="str">
        <f>IF(ISBLANK('Report '!E57)," - ",'Report '!E57)</f>
        <v>Luis Rodriguez</v>
      </c>
      <c r="F55" s="114"/>
      <c r="G55" s="111"/>
      <c r="H55" s="111"/>
      <c r="I55" s="107"/>
      <c r="J55" s="107"/>
      <c r="K55" s="107"/>
      <c r="L55" s="107">
        <v>1.0</v>
      </c>
      <c r="M55" s="107">
        <v>1.0</v>
      </c>
      <c r="N55" s="107">
        <v>1.0</v>
      </c>
      <c r="O55" s="107">
        <v>1.0</v>
      </c>
    </row>
    <row r="56" ht="12.75" customHeight="1">
      <c r="A56" s="97" t="str">
        <f>IF(ISBLANK('Report '!A58)," - ",'Report '!A58)</f>
        <v> - </v>
      </c>
      <c r="B56" s="99" t="str">
        <f>IF(ISBLANK('Report '!B58)," - ",'Report '!B58)</f>
        <v>Integración</v>
      </c>
      <c r="C56" s="101">
        <f>IF(ISBLANK('Report '!C58)," - ",'Report '!C58)</f>
        <v>0.2666666667</v>
      </c>
      <c r="D56" s="103">
        <f>IF(ISBLANK('Report '!D58)," - ",'Report '!D58)</f>
        <v>1.80992</v>
      </c>
      <c r="E56" s="97" t="str">
        <f>IF(ISBLANK('Report '!E58)," - ",'Report '!E58)</f>
        <v>Santiago</v>
      </c>
      <c r="F56" s="106"/>
      <c r="G56" s="107"/>
      <c r="H56" s="111"/>
      <c r="I56" s="111"/>
      <c r="J56" s="111"/>
      <c r="K56" s="107"/>
      <c r="L56" s="107"/>
      <c r="M56" s="107"/>
      <c r="N56" s="107">
        <v>1.0</v>
      </c>
      <c r="O56" s="107">
        <v>1.0</v>
      </c>
    </row>
    <row r="57" ht="12.75" customHeight="1">
      <c r="A57" s="97" t="str">
        <f>IF(ISBLANK('Report '!A59)," - ",'Report '!A59)</f>
        <v> - </v>
      </c>
      <c r="B57" s="99" t="str">
        <f>IF(ISBLANK('Report '!B59)," - ",'Report '!B59)</f>
        <v>Ayuda</v>
      </c>
      <c r="C57" s="101">
        <f>IF(ISBLANK('Report '!C59)," - ",'Report '!C59)</f>
        <v>0.1627906977</v>
      </c>
      <c r="D57" s="103">
        <f>IF(ISBLANK('Report '!D59)," - ",'Report '!D59)</f>
        <v>1.104893023</v>
      </c>
      <c r="E57" s="97" t="str">
        <f>IF(ISBLANK('Report '!E59)," - ",'Report '!E59)</f>
        <v>Santiago</v>
      </c>
      <c r="F57" s="114"/>
      <c r="G57" s="111"/>
      <c r="H57" s="111"/>
      <c r="I57" s="111"/>
      <c r="J57" s="111"/>
      <c r="K57" s="111"/>
      <c r="L57" s="111"/>
      <c r="M57" s="107"/>
      <c r="N57" s="107">
        <v>1.0</v>
      </c>
      <c r="O57" s="107">
        <v>1.0</v>
      </c>
    </row>
    <row r="58" ht="12.75" customHeight="1">
      <c r="A58" s="238">
        <f>IF(ISBLANK('Report '!A60)," - ",'Report '!A60)</f>
        <v>11</v>
      </c>
      <c r="B58" s="240" t="str">
        <f>IF(ISBLANK('Report '!B60)," - ",'Report '!B60)</f>
        <v>US8</v>
      </c>
      <c r="C58" s="242" t="str">
        <f>IF(ISBLANK('Report '!C60)," - ",'Report '!C60)</f>
        <v>-</v>
      </c>
      <c r="D58" s="244" t="str">
        <f>IF(ISBLANK('Report '!D60)," - ",'Report '!D60)</f>
        <v>-</v>
      </c>
      <c r="E58" s="238" t="str">
        <f>IF(ISBLANK('Report '!E60)," - ",'Report '!E60)</f>
        <v>-</v>
      </c>
      <c r="F58" s="245"/>
      <c r="G58" s="246"/>
      <c r="H58" s="247"/>
      <c r="I58" s="247"/>
      <c r="J58" s="247"/>
      <c r="K58" s="247"/>
      <c r="L58" s="247"/>
      <c r="M58" s="247"/>
      <c r="N58" s="247"/>
      <c r="O58" s="246"/>
      <c r="P58" s="249"/>
      <c r="Q58" s="249"/>
      <c r="R58" s="249"/>
      <c r="S58" s="249"/>
      <c r="T58" s="249"/>
      <c r="U58" s="249"/>
      <c r="V58" s="249"/>
      <c r="W58" s="249"/>
    </row>
    <row r="59" ht="12.75" customHeight="1">
      <c r="A59" s="97" t="str">
        <f>IF(ISBLANK('Report '!A61)," - ",'Report '!A61)</f>
        <v> - </v>
      </c>
      <c r="B59" s="99" t="str">
        <f>IF(ISBLANK('Report '!B61)," - ",'Report '!B61)</f>
        <v>Analisis</v>
      </c>
      <c r="C59" s="101">
        <f>IF(ISBLANK('Report '!C61)," - ",'Report '!C61)</f>
        <v>0.08</v>
      </c>
      <c r="D59" s="103">
        <f>IF(ISBLANK('Report '!D61)," - ",'Report '!D61)</f>
        <v>0.542976</v>
      </c>
      <c r="E59" s="97" t="str">
        <f>IF(ISBLANK('Report '!E61)," - ",'Report '!E61)</f>
        <v>Luis Rodriguez</v>
      </c>
      <c r="F59" s="114"/>
      <c r="G59" s="107">
        <v>1.0</v>
      </c>
      <c r="H59" s="107">
        <v>1.0</v>
      </c>
      <c r="I59" s="107">
        <v>1.0</v>
      </c>
      <c r="J59" s="107">
        <v>1.0</v>
      </c>
      <c r="K59" s="107">
        <v>1.0</v>
      </c>
      <c r="L59" s="107">
        <v>1.0</v>
      </c>
      <c r="M59" s="107">
        <v>1.0</v>
      </c>
      <c r="N59" s="107">
        <v>1.0</v>
      </c>
      <c r="O59" s="107">
        <v>1.0</v>
      </c>
    </row>
    <row r="60" ht="12.75" customHeight="1">
      <c r="A60" s="97" t="str">
        <f>IF(ISBLANK('Report '!A62)," - ",'Report '!A62)</f>
        <v> - </v>
      </c>
      <c r="B60" s="99" t="str">
        <f>IF(ISBLANK('Report '!B62)," - ",'Report '!B62)</f>
        <v>Diseño</v>
      </c>
      <c r="C60" s="101">
        <f>IF(ISBLANK('Report '!C62)," - ",'Report '!C62)</f>
        <v>0.06</v>
      </c>
      <c r="D60" s="103">
        <f>IF(ISBLANK('Report '!D62)," - ",'Report '!D62)</f>
        <v>0.407232</v>
      </c>
      <c r="E60" s="97" t="str">
        <f>IF(ISBLANK('Report '!E62)," - ",'Report '!E62)</f>
        <v>Luis Rodriguez</v>
      </c>
      <c r="F60" s="114"/>
      <c r="G60" s="107">
        <v>1.0</v>
      </c>
      <c r="H60" s="107">
        <v>1.0</v>
      </c>
      <c r="I60" s="107">
        <v>1.0</v>
      </c>
      <c r="J60" s="107">
        <v>1.0</v>
      </c>
      <c r="K60" s="107">
        <v>1.0</v>
      </c>
      <c r="L60" s="107">
        <v>1.0</v>
      </c>
      <c r="M60" s="107">
        <v>1.0</v>
      </c>
      <c r="N60" s="107">
        <v>1.0</v>
      </c>
      <c r="O60" s="107">
        <v>1.0</v>
      </c>
    </row>
    <row r="61" ht="12.75" customHeight="1">
      <c r="A61" s="97" t="str">
        <f>IF(ISBLANK('Report '!A63)," - ",'Report '!A63)</f>
        <v> - </v>
      </c>
      <c r="B61" s="99" t="str">
        <f>IF(ISBLANK('Report '!B63)," - ",'Report '!B63)</f>
        <v>Implementación</v>
      </c>
      <c r="C61" s="101">
        <f>IF(ISBLANK('Report '!C63)," - ",'Report '!C63)</f>
        <v>0.16</v>
      </c>
      <c r="D61" s="103">
        <f>IF(ISBLANK('Report '!D63)," - ",'Report '!D63)</f>
        <v>1.085952</v>
      </c>
      <c r="E61" s="97" t="str">
        <f>IF(ISBLANK('Report '!E63)," - ",'Report '!E63)</f>
        <v>Luis Rodriguez</v>
      </c>
      <c r="F61" s="114"/>
      <c r="G61" s="111"/>
      <c r="H61" s="107">
        <v>1.0</v>
      </c>
      <c r="I61" s="107">
        <v>1.0</v>
      </c>
      <c r="J61" s="107">
        <v>1.0</v>
      </c>
      <c r="K61" s="107">
        <v>1.0</v>
      </c>
      <c r="L61" s="107">
        <v>1.0</v>
      </c>
      <c r="M61" s="107">
        <v>1.0</v>
      </c>
      <c r="N61" s="107">
        <v>1.0</v>
      </c>
      <c r="O61" s="107">
        <v>1.0</v>
      </c>
    </row>
    <row r="62" ht="12.75" customHeight="1">
      <c r="A62" s="97" t="str">
        <f>IF(ISBLANK('Report '!A64)," - ",'Report '!A64)</f>
        <v> - </v>
      </c>
      <c r="B62" s="99" t="str">
        <f>IF(ISBLANK('Report '!B64)," - ",'Report '!B64)</f>
        <v>Testing</v>
      </c>
      <c r="C62" s="101">
        <f>IF(ISBLANK('Report '!C64)," - ",'Report '!C64)</f>
        <v>0.02790697674</v>
      </c>
      <c r="D62" s="103">
        <f>IF(ISBLANK('Report '!D64)," - ",'Report '!D64)</f>
        <v>1.894102326</v>
      </c>
      <c r="E62" s="97" t="str">
        <f>IF(ISBLANK('Report '!E64)," - ",'Report '!E64)</f>
        <v>Luis Rodriguez</v>
      </c>
      <c r="F62" s="114"/>
      <c r="G62" s="111"/>
      <c r="H62" s="107">
        <v>1.0</v>
      </c>
      <c r="I62" s="107">
        <v>1.0</v>
      </c>
      <c r="J62" s="107">
        <v>1.0</v>
      </c>
      <c r="K62" s="107">
        <v>1.0</v>
      </c>
      <c r="L62" s="107">
        <v>1.0</v>
      </c>
      <c r="M62" s="107">
        <v>1.0</v>
      </c>
      <c r="N62" s="107">
        <v>1.0</v>
      </c>
      <c r="O62" s="107">
        <v>1.0</v>
      </c>
    </row>
    <row r="63" ht="12.75" customHeight="1">
      <c r="A63" s="97" t="str">
        <f>IF(ISBLANK('Report '!A65)," - ",'Report '!A65)</f>
        <v> - </v>
      </c>
      <c r="B63" s="99" t="str">
        <f>IF(ISBLANK('Report '!B65)," - ",'Report '!B65)</f>
        <v>Integración</v>
      </c>
      <c r="C63" s="101">
        <f>IF(ISBLANK('Report '!C65)," - ",'Report '!C65)</f>
        <v>0.1</v>
      </c>
      <c r="D63" s="103">
        <f>IF(ISBLANK('Report '!D65)," - ",'Report '!D65)</f>
        <v>0.67872</v>
      </c>
      <c r="E63" s="97" t="str">
        <f>IF(ISBLANK('Report '!E65)," - ",'Report '!E65)</f>
        <v>Fily</v>
      </c>
      <c r="F63" s="114"/>
      <c r="G63" s="111"/>
      <c r="H63" s="111"/>
      <c r="I63" s="107"/>
      <c r="J63" s="107"/>
      <c r="K63" s="107">
        <v>1.0</v>
      </c>
      <c r="L63" s="107">
        <v>1.0</v>
      </c>
      <c r="M63" s="107">
        <v>1.0</v>
      </c>
      <c r="N63" s="107">
        <v>1.0</v>
      </c>
      <c r="O63" s="107">
        <v>1.0</v>
      </c>
    </row>
    <row r="64" ht="12.75" customHeight="1">
      <c r="A64" s="97" t="str">
        <f>IF(ISBLANK('Report '!A66)," - ",'Report '!A66)</f>
        <v> - </v>
      </c>
      <c r="B64" s="99" t="str">
        <f>IF(ISBLANK('Report '!B66)," - ",'Report '!B66)</f>
        <v>Ayuda</v>
      </c>
      <c r="C64" s="101">
        <f>IF(ISBLANK('Report '!C66)," - ",'Report '!C66)</f>
        <v>0.1627906977</v>
      </c>
      <c r="D64" s="103">
        <f>IF(ISBLANK('Report '!D66)," - ",'Report '!D66)</f>
        <v>1.104893023</v>
      </c>
      <c r="E64" s="97" t="str">
        <f>IF(ISBLANK('Report '!E66)," - ",'Report '!E66)</f>
        <v>Fily</v>
      </c>
      <c r="F64" s="114"/>
      <c r="G64" s="111"/>
      <c r="H64" s="111"/>
      <c r="I64" s="107"/>
      <c r="J64" s="107"/>
      <c r="K64" s="107">
        <v>1.0</v>
      </c>
      <c r="L64" s="107">
        <v>1.0</v>
      </c>
      <c r="M64" s="107">
        <v>1.0</v>
      </c>
      <c r="N64" s="107">
        <v>1.0</v>
      </c>
      <c r="O64" s="107">
        <v>1.0</v>
      </c>
    </row>
    <row r="65" ht="12.75" customHeight="1">
      <c r="A65" s="85">
        <f>IF(ISBLANK('Report '!A67)," - ",'Report '!A67)</f>
        <v>43</v>
      </c>
      <c r="B65" s="87" t="str">
        <f>IF(ISBLANK('Report '!B67)," - ",'Report '!B67)</f>
        <v>US40</v>
      </c>
      <c r="C65" s="117" t="str">
        <f>IF(ISBLANK('Report '!C67)," - ",'Report '!C67)</f>
        <v>-</v>
      </c>
      <c r="D65" s="149" t="str">
        <f>IF(ISBLANK('Report '!D67)," - ",'Report '!D67)</f>
        <v>-</v>
      </c>
      <c r="E65" s="85" t="str">
        <f>IF(ISBLANK('Report '!E67)," - ",'Report '!E67)</f>
        <v>-</v>
      </c>
      <c r="F65" s="93"/>
      <c r="G65" s="119"/>
      <c r="H65" s="119"/>
      <c r="I65" s="95"/>
      <c r="J65" s="95"/>
      <c r="K65" s="95"/>
      <c r="L65" s="95"/>
      <c r="M65" s="95"/>
      <c r="N65" s="95"/>
      <c r="O65" s="95"/>
    </row>
    <row r="66" ht="12.75" customHeight="1">
      <c r="A66" s="97" t="str">
        <f>IF(ISBLANK('Report '!A68)," - ",'Report '!A68)</f>
        <v> - </v>
      </c>
      <c r="B66" s="99" t="str">
        <f>IF(ISBLANK('Report '!B68)," - ",'Report '!B68)</f>
        <v>Analisis</v>
      </c>
      <c r="C66" s="101">
        <f>IF(ISBLANK('Report '!C68)," - ",'Report '!C68)</f>
        <v>0.08</v>
      </c>
      <c r="D66" s="103">
        <f>IF(ISBLANK('Report '!D68)," - ",'Report '!D68)</f>
        <v>0.542976</v>
      </c>
      <c r="E66" s="97" t="str">
        <f>IF(ISBLANK('Report '!E68)," - ",'Report '!E68)</f>
        <v>Salmon</v>
      </c>
      <c r="F66" s="114"/>
      <c r="G66" s="111"/>
      <c r="H66" s="111"/>
      <c r="I66" s="111"/>
      <c r="J66" s="111"/>
      <c r="K66" s="107">
        <v>1.0</v>
      </c>
      <c r="L66" s="107">
        <v>1.0</v>
      </c>
      <c r="M66" s="107">
        <v>1.0</v>
      </c>
      <c r="N66" s="107">
        <v>1.0</v>
      </c>
      <c r="O66" s="107">
        <v>1.0</v>
      </c>
    </row>
    <row r="67" ht="12.75" customHeight="1">
      <c r="A67" s="97" t="str">
        <f>IF(ISBLANK('Report '!A69)," - ",'Report '!A69)</f>
        <v> - </v>
      </c>
      <c r="B67" s="99" t="str">
        <f>IF(ISBLANK('Report '!B69)," - ",'Report '!B69)</f>
        <v>Diseño</v>
      </c>
      <c r="C67" s="101">
        <f>IF(ISBLANK('Report '!C69)," - ",'Report '!C69)</f>
        <v>0.06</v>
      </c>
      <c r="D67" s="103">
        <f>IF(ISBLANK('Report '!D69)," - ",'Report '!D69)</f>
        <v>0.407232</v>
      </c>
      <c r="E67" s="97" t="str">
        <f>IF(ISBLANK('Report '!E69)," - ",'Report '!E69)</f>
        <v>Salmon</v>
      </c>
      <c r="F67" s="114"/>
      <c r="G67" s="111"/>
      <c r="H67" s="111"/>
      <c r="I67" s="111"/>
      <c r="J67" s="111"/>
      <c r="K67" s="107">
        <v>1.0</v>
      </c>
      <c r="L67" s="107">
        <v>1.0</v>
      </c>
      <c r="M67" s="107">
        <v>1.0</v>
      </c>
      <c r="N67" s="107">
        <v>1.0</v>
      </c>
      <c r="O67" s="107">
        <v>1.0</v>
      </c>
    </row>
    <row r="68" ht="12.75" customHeight="1">
      <c r="A68" s="97" t="str">
        <f>IF(ISBLANK('Report '!A70)," - ",'Report '!A70)</f>
        <v> - </v>
      </c>
      <c r="B68" s="99" t="str">
        <f>IF(ISBLANK('Report '!B70)," - ",'Report '!B70)</f>
        <v>Implementación</v>
      </c>
      <c r="C68" s="101">
        <f>IF(ISBLANK('Report '!C70)," - ",'Report '!C70)</f>
        <v>0.16</v>
      </c>
      <c r="D68" s="103">
        <f>IF(ISBLANK('Report '!D70)," - ",'Report '!D70)</f>
        <v>1.085952</v>
      </c>
      <c r="E68" s="97" t="str">
        <f>IF(ISBLANK('Report '!E70)," - ",'Report '!E70)</f>
        <v>Salmon</v>
      </c>
      <c r="F68" s="114"/>
      <c r="G68" s="111"/>
      <c r="H68" s="111"/>
      <c r="I68" s="111"/>
      <c r="J68" s="111"/>
      <c r="K68" s="107">
        <v>1.0</v>
      </c>
      <c r="L68" s="107">
        <v>1.0</v>
      </c>
      <c r="M68" s="107">
        <v>1.0</v>
      </c>
      <c r="N68" s="107">
        <v>1.0</v>
      </c>
      <c r="O68" s="107">
        <v>1.0</v>
      </c>
    </row>
    <row r="69" ht="12.75" customHeight="1">
      <c r="A69" s="97" t="str">
        <f>IF(ISBLANK('Report '!A71)," - ",'Report '!A71)</f>
        <v> - </v>
      </c>
      <c r="B69" s="99" t="str">
        <f>IF(ISBLANK('Report '!B71)," - ",'Report '!B71)</f>
        <v>Testing</v>
      </c>
      <c r="C69" s="101">
        <f>IF(ISBLANK('Report '!C71)," - ",'Report '!C71)</f>
        <v>0.02790697674</v>
      </c>
      <c r="D69" s="103">
        <f>IF(ISBLANK('Report '!D71)," - ",'Report '!D71)</f>
        <v>1.894102326</v>
      </c>
      <c r="E69" s="97" t="str">
        <f>IF(ISBLANK('Report '!E71)," - ",'Report '!E71)</f>
        <v>Salmon</v>
      </c>
      <c r="F69" s="114"/>
      <c r="G69" s="111"/>
      <c r="H69" s="111"/>
      <c r="I69" s="111"/>
      <c r="J69" s="111"/>
      <c r="K69" s="111"/>
      <c r="L69" s="107"/>
      <c r="M69" s="107">
        <v>1.0</v>
      </c>
      <c r="N69" s="107">
        <v>1.0</v>
      </c>
      <c r="O69" s="107">
        <v>1.0</v>
      </c>
      <c r="P69" s="107"/>
    </row>
    <row r="70" ht="12.75" customHeight="1">
      <c r="A70" s="97" t="str">
        <f>IF(ISBLANK('Report '!A72)," - ",'Report '!A72)</f>
        <v> - </v>
      </c>
      <c r="B70" s="99" t="str">
        <f>IF(ISBLANK('Report '!B72)," - ",'Report '!B72)</f>
        <v>Integración</v>
      </c>
      <c r="C70" s="101">
        <f>IF(ISBLANK('Report '!C72)," - ",'Report '!C72)</f>
        <v>0.1</v>
      </c>
      <c r="D70" s="103">
        <f>IF(ISBLANK('Report '!D72)," - ",'Report '!D72)</f>
        <v>0.67872</v>
      </c>
      <c r="E70" s="97" t="str">
        <f>IF(ISBLANK('Report '!E72)," - ",'Report '!E72)</f>
        <v>Salmon</v>
      </c>
      <c r="F70" s="114"/>
      <c r="G70" s="111"/>
      <c r="H70" s="111"/>
      <c r="I70" s="111"/>
      <c r="J70" s="111"/>
      <c r="K70" s="111"/>
      <c r="L70" s="111"/>
      <c r="M70" s="107">
        <v>1.0</v>
      </c>
      <c r="N70" s="107">
        <v>1.0</v>
      </c>
      <c r="O70" s="107">
        <v>1.0</v>
      </c>
    </row>
    <row r="71" ht="12.75" customHeight="1">
      <c r="A71" s="97" t="str">
        <f>IF(ISBLANK('Report '!A73)," - ",'Report '!A73)</f>
        <v> - </v>
      </c>
      <c r="B71" s="99" t="str">
        <f>IF(ISBLANK('Report '!B73)," - ",'Report '!B73)</f>
        <v>Ayuda</v>
      </c>
      <c r="C71" s="101">
        <f>IF(ISBLANK('Report '!C73)," - ",'Report '!C73)</f>
        <v>0.1627906977</v>
      </c>
      <c r="D71" s="269">
        <f>IF(ISBLANK('Report '!D73)," - ",'Report '!D73)</f>
        <v>1.104893023</v>
      </c>
      <c r="E71" s="97" t="str">
        <f>IF(ISBLANK('Report '!E73)," - ",'Report '!E73)</f>
        <v>Fily</v>
      </c>
      <c r="F71" s="114"/>
      <c r="G71" s="111"/>
      <c r="H71" s="111"/>
      <c r="I71" s="111"/>
      <c r="J71" s="111"/>
      <c r="K71" s="111"/>
      <c r="L71" s="107"/>
      <c r="M71" s="107">
        <v>1.0</v>
      </c>
      <c r="N71" s="107">
        <v>1.0</v>
      </c>
      <c r="O71" s="107">
        <v>1.0</v>
      </c>
    </row>
    <row r="72" ht="12.75" customHeight="1">
      <c r="A72" s="85">
        <f>IF(ISBLANK('Report '!A74)," - ",'Report '!A74)</f>
        <v>20</v>
      </c>
      <c r="B72" s="87" t="str">
        <f>IF(ISBLANK('Report '!B74)," - ",'Report '!B74)</f>
        <v>US17</v>
      </c>
      <c r="C72" s="117" t="str">
        <f>IF(ISBLANK('Report '!C74)," - ",'Report '!C74)</f>
        <v>-</v>
      </c>
      <c r="D72" s="149" t="str">
        <f>IF(ISBLANK('Report '!D74)," - ",'Report '!D74)</f>
        <v>-</v>
      </c>
      <c r="E72" s="85" t="str">
        <f>IF(ISBLANK('Report '!E74)," - ",'Report '!E74)</f>
        <v>-</v>
      </c>
      <c r="F72" s="270"/>
      <c r="G72" s="95"/>
      <c r="H72" s="119"/>
      <c r="I72" s="119"/>
      <c r="J72" s="119"/>
      <c r="K72" s="119"/>
      <c r="L72" s="95"/>
      <c r="M72" s="95"/>
      <c r="N72" s="95"/>
      <c r="O72" s="95"/>
    </row>
    <row r="73" ht="12.75" customHeight="1">
      <c r="A73" s="97" t="str">
        <f>IF(ISBLANK('Report '!A75)," - ",'Report '!A75)</f>
        <v> - </v>
      </c>
      <c r="B73" s="99" t="str">
        <f>IF(ISBLANK('Report '!B75)," - ",'Report '!B75)</f>
        <v>Analisis</v>
      </c>
      <c r="C73" s="101">
        <f>IF(ISBLANK('Report '!C75)," - ",'Report '!C75)</f>
        <v>0.08</v>
      </c>
      <c r="D73" s="103">
        <f>IF(ISBLANK('Report '!D75)," - ",'Report '!D75)</f>
        <v>0.542976</v>
      </c>
      <c r="E73" s="97" t="str">
        <f>IF(ISBLANK('Report '!E75)," - ",'Report '!E75)</f>
        <v>Luis Rodriguez</v>
      </c>
      <c r="F73" s="114"/>
      <c r="G73" s="111"/>
      <c r="H73" s="111"/>
      <c r="I73" s="111"/>
      <c r="J73" s="111"/>
      <c r="K73" s="111"/>
      <c r="L73" s="107">
        <v>1.0</v>
      </c>
      <c r="M73" s="107">
        <v>1.0</v>
      </c>
      <c r="N73" s="107">
        <v>1.0</v>
      </c>
      <c r="O73" s="107">
        <v>1.0</v>
      </c>
    </row>
    <row r="74" ht="12.75" customHeight="1">
      <c r="A74" s="97" t="str">
        <f>IF(ISBLANK('Report '!A76)," - ",'Report '!A76)</f>
        <v> - </v>
      </c>
      <c r="B74" s="99" t="str">
        <f>IF(ISBLANK('Report '!B76)," - ",'Report '!B76)</f>
        <v>Diseño</v>
      </c>
      <c r="C74" s="101">
        <f>IF(ISBLANK('Report '!C76)," - ",'Report '!C76)</f>
        <v>0.06</v>
      </c>
      <c r="D74" s="103">
        <f>IF(ISBLANK('Report '!D76)," - ",'Report '!D76)</f>
        <v>0.407232</v>
      </c>
      <c r="E74" s="97" t="str">
        <f>IF(ISBLANK('Report '!E76)," - ",'Report '!E76)</f>
        <v>Luis Rodriguez</v>
      </c>
      <c r="F74" s="106"/>
      <c r="G74" s="106"/>
      <c r="H74" s="106"/>
      <c r="I74" s="106"/>
      <c r="J74" s="106"/>
      <c r="K74" s="106"/>
      <c r="L74" s="106">
        <v>1.0</v>
      </c>
      <c r="M74" s="106">
        <v>1.0</v>
      </c>
      <c r="N74" s="106">
        <v>1.0</v>
      </c>
      <c r="O74" s="106">
        <v>1.0</v>
      </c>
    </row>
    <row r="75" ht="12.75" customHeight="1">
      <c r="A75" s="97" t="str">
        <f>IF(ISBLANK('Report '!A77)," - ",'Report '!A77)</f>
        <v> - </v>
      </c>
      <c r="B75" s="99" t="str">
        <f>IF(ISBLANK('Report '!B77)," - ",'Report '!B77)</f>
        <v>Implementación</v>
      </c>
      <c r="C75" s="101">
        <f>IF(ISBLANK('Report '!C77)," - ",'Report '!C77)</f>
        <v>0.16</v>
      </c>
      <c r="D75" s="103">
        <f>IF(ISBLANK('Report '!D77)," - ",'Report '!D77)</f>
        <v>1.085952</v>
      </c>
      <c r="E75" s="97" t="str">
        <f>IF(ISBLANK('Report '!E77)," - ",'Report '!E77)</f>
        <v>Luis Rodriguez</v>
      </c>
      <c r="F75" s="114"/>
      <c r="G75" s="107"/>
      <c r="H75" s="107"/>
      <c r="I75" s="107"/>
      <c r="J75" s="107"/>
      <c r="K75" s="107"/>
      <c r="L75" s="107">
        <v>1.0</v>
      </c>
      <c r="M75" s="107">
        <v>1.0</v>
      </c>
      <c r="N75" s="107">
        <v>1.0</v>
      </c>
      <c r="O75" s="107">
        <v>1.0</v>
      </c>
    </row>
    <row r="76" ht="12.75" customHeight="1">
      <c r="A76" s="97" t="str">
        <f>IF(ISBLANK('Report '!A78)," - ",'Report '!A78)</f>
        <v> - </v>
      </c>
      <c r="B76" s="99" t="str">
        <f>IF(ISBLANK('Report '!B78)," - ",'Report '!B78)</f>
        <v>Testing</v>
      </c>
      <c r="C76" s="101">
        <f>IF(ISBLANK('Report '!C78)," - ",'Report '!C78)</f>
        <v>0.02790697674</v>
      </c>
      <c r="D76" s="103">
        <f>IF(ISBLANK('Report '!D78)," - ",'Report '!D78)</f>
        <v>1.894102326</v>
      </c>
      <c r="E76" s="97" t="str">
        <f>IF(ISBLANK('Report '!E78)," - ",'Report '!E78)</f>
        <v>Luis Rodriguez</v>
      </c>
      <c r="F76" s="114"/>
      <c r="G76" s="111"/>
      <c r="H76" s="107"/>
      <c r="I76" s="107"/>
      <c r="J76" s="107"/>
      <c r="K76" s="107"/>
      <c r="L76" s="107">
        <v>1.0</v>
      </c>
      <c r="M76" s="107">
        <v>1.0</v>
      </c>
      <c r="N76" s="107">
        <v>1.0</v>
      </c>
      <c r="O76" s="107">
        <v>1.0</v>
      </c>
    </row>
    <row r="77" ht="12.75" customHeight="1">
      <c r="A77" s="97" t="str">
        <f>IF(ISBLANK('Report '!A79)," - ",'Report '!A79)</f>
        <v> - </v>
      </c>
      <c r="B77" s="99" t="str">
        <f>IF(ISBLANK('Report '!B79)," - ",'Report '!B79)</f>
        <v>Integración</v>
      </c>
      <c r="C77" s="101">
        <f>IF(ISBLANK('Report '!C79)," - ",'Report '!C79)</f>
        <v>0.1</v>
      </c>
      <c r="D77" s="103">
        <f>IF(ISBLANK('Report '!D79)," - ",'Report '!D79)</f>
        <v>0.67872</v>
      </c>
      <c r="E77" s="97" t="str">
        <f>IF(ISBLANK('Report '!E79)," - ",'Report '!E79)</f>
        <v>Luis Rodriguez</v>
      </c>
      <c r="F77" s="114"/>
      <c r="G77" s="111"/>
      <c r="H77" s="107"/>
      <c r="I77" s="107"/>
      <c r="J77" s="107"/>
      <c r="K77" s="107"/>
      <c r="L77" s="107">
        <v>1.0</v>
      </c>
      <c r="M77" s="107">
        <v>1.0</v>
      </c>
      <c r="N77" s="107">
        <v>1.0</v>
      </c>
      <c r="O77" s="107">
        <v>1.0</v>
      </c>
    </row>
    <row r="78" ht="12.75" customHeight="1">
      <c r="A78" s="97" t="str">
        <f>IF(ISBLANK('Report '!A80)," - ",'Report '!A80)</f>
        <v> - </v>
      </c>
      <c r="B78" s="99" t="str">
        <f>IF(ISBLANK('Report '!B80)," - ",'Report '!B80)</f>
        <v>Ayuda</v>
      </c>
      <c r="C78" s="101">
        <f>IF(ISBLANK('Report '!C80)," - ",'Report '!C80)</f>
        <v>0.1627906977</v>
      </c>
      <c r="D78" s="103">
        <f>IF(ISBLANK('Report '!D80)," - ",'Report '!D80)</f>
        <v>1.104893023</v>
      </c>
      <c r="E78" s="97" t="str">
        <f>IF(ISBLANK('Report '!E80)," - ",'Report '!E80)</f>
        <v>Luis Rodriguez</v>
      </c>
      <c r="F78" s="106"/>
      <c r="G78" s="111"/>
      <c r="H78" s="111"/>
      <c r="I78" s="107"/>
      <c r="J78" s="107"/>
      <c r="K78" s="107"/>
      <c r="L78" s="107"/>
      <c r="M78" s="107">
        <v>1.0</v>
      </c>
      <c r="N78" s="107">
        <v>1.0</v>
      </c>
      <c r="O78" s="107">
        <v>1.0</v>
      </c>
    </row>
    <row r="79" ht="12.75" customHeight="1">
      <c r="A79" s="85">
        <f>IF(ISBLANK('Report '!A81)," - ",'Report '!A81)</f>
        <v>21</v>
      </c>
      <c r="B79" s="87" t="str">
        <f>IF(ISBLANK('Report '!B81)," - ",'Report '!B81)</f>
        <v>US18</v>
      </c>
      <c r="C79" s="117" t="str">
        <f>IF(ISBLANK('Report '!C81)," - ",'Report '!C81)</f>
        <v>-</v>
      </c>
      <c r="D79" s="149" t="str">
        <f>IF(ISBLANK('Report '!D81)," - ",'Report '!D81)</f>
        <v>-</v>
      </c>
      <c r="E79" s="85" t="str">
        <f>IF(ISBLANK('Report '!E81)," - ",'Report '!E81)</f>
        <v>-</v>
      </c>
      <c r="F79" s="93"/>
      <c r="G79" s="95"/>
      <c r="H79" s="119"/>
      <c r="I79" s="95"/>
      <c r="J79" s="95"/>
      <c r="K79" s="95"/>
      <c r="L79" s="95"/>
      <c r="M79" s="95"/>
      <c r="N79" s="95"/>
      <c r="O79" s="95"/>
    </row>
    <row r="80" ht="12.75" customHeight="1">
      <c r="A80" s="97" t="str">
        <f>IF(ISBLANK('Report '!A82)," - ",'Report '!A82)</f>
        <v> - </v>
      </c>
      <c r="B80" s="99" t="str">
        <f>IF(ISBLANK('Report '!B82)," - ",'Report '!B82)</f>
        <v>Analisis</v>
      </c>
      <c r="C80" s="101">
        <f>IF(ISBLANK('Report '!C82)," - ",'Report '!C82)</f>
        <v>0.1333333333</v>
      </c>
      <c r="D80" s="103">
        <f>IF(ISBLANK('Report '!D82)," - ",'Report '!D82)</f>
        <v>0.90496</v>
      </c>
      <c r="E80" s="97" t="str">
        <f>IF(ISBLANK('Report '!E82)," - ",'Report '!E82)</f>
        <v>Luis Rodriguez</v>
      </c>
      <c r="F80" s="114"/>
      <c r="G80" s="111"/>
      <c r="H80" s="107">
        <v>1.0</v>
      </c>
      <c r="I80" s="107">
        <v>1.0</v>
      </c>
      <c r="J80" s="107">
        <v>1.0</v>
      </c>
      <c r="K80" s="107">
        <v>1.0</v>
      </c>
      <c r="L80" s="107">
        <v>1.0</v>
      </c>
      <c r="M80" s="107">
        <v>1.0</v>
      </c>
      <c r="N80" s="107">
        <v>1.0</v>
      </c>
      <c r="O80" s="107">
        <v>1.0</v>
      </c>
    </row>
    <row r="81" ht="12.75" customHeight="1">
      <c r="A81" s="97" t="str">
        <f>IF(ISBLANK('Report '!A83)," - ",'Report '!A83)</f>
        <v> - </v>
      </c>
      <c r="B81" s="99" t="str">
        <f>IF(ISBLANK('Report '!B83)," - ",'Report '!B83)</f>
        <v>Diseño</v>
      </c>
      <c r="C81" s="101">
        <f>IF(ISBLANK('Report '!C83)," - ",'Report '!C83)</f>
        <v>0.1</v>
      </c>
      <c r="D81" s="103">
        <f>IF(ISBLANK('Report '!D83)," - ",'Report '!D83)</f>
        <v>0.67872</v>
      </c>
      <c r="E81" s="97" t="str">
        <f>IF(ISBLANK('Report '!E83)," - ",'Report '!E83)</f>
        <v>Luis Rodriguez</v>
      </c>
      <c r="F81" s="114"/>
      <c r="G81" s="111"/>
      <c r="H81" s="111"/>
      <c r="I81" s="107">
        <v>1.0</v>
      </c>
      <c r="J81" s="107">
        <v>1.0</v>
      </c>
      <c r="K81" s="107">
        <v>1.0</v>
      </c>
      <c r="L81" s="107">
        <v>1.0</v>
      </c>
      <c r="M81" s="107">
        <v>1.0</v>
      </c>
      <c r="N81" s="107">
        <v>1.0</v>
      </c>
      <c r="O81" s="107">
        <v>1.0</v>
      </c>
    </row>
    <row r="82" ht="12.75" customHeight="1">
      <c r="A82" s="97" t="str">
        <f>IF(ISBLANK('Report '!A84)," - ",'Report '!A84)</f>
        <v> - </v>
      </c>
      <c r="B82" s="99" t="str">
        <f>IF(ISBLANK('Report '!B84)," - ",'Report '!B84)</f>
        <v>Implementación</v>
      </c>
      <c r="C82" s="101">
        <f>IF(ISBLANK('Report '!C84)," - ",'Report '!C84)</f>
        <v>0.2666666667</v>
      </c>
      <c r="D82" s="103">
        <f>IF(ISBLANK('Report '!D84)," - ",'Report '!D84)</f>
        <v>1.80992</v>
      </c>
      <c r="E82" s="97" t="str">
        <f>IF(ISBLANK('Report '!E84)," - ",'Report '!E84)</f>
        <v>Luis Rodriguez</v>
      </c>
      <c r="F82" s="114"/>
      <c r="G82" s="111"/>
      <c r="H82" s="111"/>
      <c r="I82" s="111"/>
      <c r="J82" s="107">
        <v>1.0</v>
      </c>
      <c r="K82" s="107">
        <v>1.0</v>
      </c>
      <c r="L82" s="107">
        <v>1.0</v>
      </c>
      <c r="M82" s="107">
        <v>1.0</v>
      </c>
      <c r="N82" s="107">
        <v>1.0</v>
      </c>
      <c r="O82" s="107">
        <v>1.0</v>
      </c>
    </row>
    <row r="83" ht="12.75" customHeight="1">
      <c r="A83" s="97" t="str">
        <f>IF(ISBLANK('Report '!A85)," - ",'Report '!A85)</f>
        <v> - </v>
      </c>
      <c r="B83" s="99" t="str">
        <f>IF(ISBLANK('Report '!B85)," - ",'Report '!B85)</f>
        <v>Testing</v>
      </c>
      <c r="C83" s="101">
        <f>IF(ISBLANK('Report '!C85)," - ",'Report '!C85)</f>
        <v>0.02790697674</v>
      </c>
      <c r="D83" s="103">
        <f>IF(ISBLANK('Report '!D85)," - ",'Report '!D85)</f>
        <v>1.894102326</v>
      </c>
      <c r="E83" s="97" t="str">
        <f>IF(ISBLANK('Report '!E85)," - ",'Report '!E85)</f>
        <v>Luis Rodriguez</v>
      </c>
      <c r="F83" s="114"/>
      <c r="G83" s="111"/>
      <c r="H83" s="111"/>
      <c r="I83" s="111"/>
      <c r="J83" s="107">
        <v>1.0</v>
      </c>
      <c r="K83" s="107">
        <v>1.0</v>
      </c>
      <c r="L83" s="107">
        <v>1.0</v>
      </c>
      <c r="M83" s="107">
        <v>1.0</v>
      </c>
      <c r="N83" s="107">
        <v>1.0</v>
      </c>
      <c r="O83" s="107">
        <v>1.0</v>
      </c>
    </row>
    <row r="84" ht="12.75" customHeight="1">
      <c r="A84" s="97" t="str">
        <f>IF(ISBLANK('Report '!A86)," - ",'Report '!A86)</f>
        <v> - </v>
      </c>
      <c r="B84" s="99" t="str">
        <f>IF(ISBLANK('Report '!B86)," - ",'Report '!B86)</f>
        <v>Integración</v>
      </c>
      <c r="C84" s="101">
        <f>IF(ISBLANK('Report '!C86)," - ",'Report '!C86)</f>
        <v>0.1666666667</v>
      </c>
      <c r="D84" s="103">
        <f>IF(ISBLANK('Report '!D86)," - ",'Report '!D86)</f>
        <v>1.1312</v>
      </c>
      <c r="E84" s="121" t="s">
        <v>91</v>
      </c>
      <c r="F84" s="114"/>
      <c r="G84" s="111"/>
      <c r="H84" s="111"/>
      <c r="I84" s="111"/>
      <c r="J84" s="111"/>
      <c r="K84" s="111"/>
      <c r="L84" s="111"/>
      <c r="M84" s="107">
        <v>1.0</v>
      </c>
      <c r="N84" s="107">
        <v>1.0</v>
      </c>
      <c r="O84" s="107">
        <v>1.0</v>
      </c>
    </row>
    <row r="85" ht="12.75" customHeight="1">
      <c r="A85" s="97" t="str">
        <f>IF(ISBLANK('Report '!A87)," - ",'Report '!A87)</f>
        <v> - </v>
      </c>
      <c r="B85" s="99" t="str">
        <f>IF(ISBLANK('Report '!B87)," - ",'Report '!B87)</f>
        <v>Ayuda</v>
      </c>
      <c r="C85" s="101">
        <f>IF(ISBLANK('Report '!C87)," - ",'Report '!C87)</f>
        <v>0.1627906977</v>
      </c>
      <c r="D85" s="103">
        <f>IF(ISBLANK('Report '!D87)," - ",'Report '!D87)</f>
        <v>1.104893023</v>
      </c>
      <c r="E85" s="121" t="s">
        <v>91</v>
      </c>
      <c r="F85" s="114"/>
      <c r="G85" s="111"/>
      <c r="H85" s="111"/>
      <c r="I85" s="111"/>
      <c r="J85" s="111"/>
      <c r="K85" s="111"/>
      <c r="L85" s="111"/>
      <c r="M85" s="107">
        <v>1.0</v>
      </c>
      <c r="N85" s="107">
        <v>1.0</v>
      </c>
      <c r="O85" s="107">
        <v>1.0</v>
      </c>
    </row>
    <row r="86" ht="12.75" customHeight="1">
      <c r="A86" s="85">
        <f>IF(ISBLANK('Report '!A88)," - ",'Report '!A88)</f>
        <v>17</v>
      </c>
      <c r="B86" s="87" t="str">
        <f>IF(ISBLANK('Report '!B88)," - ",'Report '!B88)</f>
        <v>US14</v>
      </c>
      <c r="C86" s="117" t="str">
        <f>IF(ISBLANK('Report '!C88)," - ",'Report '!C88)</f>
        <v>-</v>
      </c>
      <c r="D86" s="149" t="str">
        <f>IF(ISBLANK('Report '!D88)," - ",'Report '!D88)</f>
        <v>-</v>
      </c>
      <c r="E86" s="85" t="str">
        <f>IF(ISBLANK('Report '!E88)," - ",'Report '!E88)</f>
        <v> - </v>
      </c>
      <c r="F86" s="93"/>
      <c r="G86" s="119"/>
      <c r="H86" s="119"/>
      <c r="I86" s="119"/>
      <c r="J86" s="119"/>
      <c r="K86" s="119"/>
      <c r="L86" s="119"/>
      <c r="M86" s="95"/>
      <c r="N86" s="95"/>
      <c r="O86" s="95"/>
    </row>
    <row r="87" ht="12.75" customHeight="1">
      <c r="A87" s="97" t="str">
        <f>IF(ISBLANK('Report '!A89)," - ",'Report '!A89)</f>
        <v> - </v>
      </c>
      <c r="B87" s="99" t="str">
        <f>IF(ISBLANK('Report '!B89)," - ",'Report '!B89)</f>
        <v>Analisis</v>
      </c>
      <c r="C87" s="101">
        <f>IF(ISBLANK('Report '!C89)," - ",'Report '!C89)</f>
        <v>0.08</v>
      </c>
      <c r="D87" s="103">
        <f>IF(ISBLANK('Report '!D89)," - ",'Report '!D89)</f>
        <v>0.542976</v>
      </c>
      <c r="E87" s="97" t="str">
        <f>IF(ISBLANK('Report '!E89)," - ",'Report '!E89)</f>
        <v>Santiago</v>
      </c>
      <c r="F87" s="106">
        <v>1.0</v>
      </c>
      <c r="G87" s="106">
        <v>1.0</v>
      </c>
      <c r="H87" s="106">
        <v>1.0</v>
      </c>
      <c r="I87" s="106">
        <v>1.0</v>
      </c>
      <c r="J87" s="106">
        <v>1.0</v>
      </c>
      <c r="K87" s="106">
        <v>1.0</v>
      </c>
      <c r="L87" s="106">
        <v>1.0</v>
      </c>
      <c r="M87" s="106">
        <v>1.0</v>
      </c>
      <c r="N87" s="106">
        <v>1.0</v>
      </c>
      <c r="O87" s="106">
        <v>1.0</v>
      </c>
    </row>
    <row r="88" ht="12.75" customHeight="1">
      <c r="A88" s="97" t="str">
        <f>IF(ISBLANK('Report '!A90)," - ",'Report '!A90)</f>
        <v> - </v>
      </c>
      <c r="B88" s="99" t="str">
        <f>IF(ISBLANK('Report '!B90)," - ",'Report '!B90)</f>
        <v>Diseño</v>
      </c>
      <c r="C88" s="101">
        <f>IF(ISBLANK('Report '!C90)," - ",'Report '!C90)</f>
        <v>0.06</v>
      </c>
      <c r="D88" s="103">
        <f>IF(ISBLANK('Report '!D90)," - ",'Report '!D90)</f>
        <v>0.407232</v>
      </c>
      <c r="E88" s="97" t="str">
        <f>IF(ISBLANK('Report '!E90)," - ",'Report '!E90)</f>
        <v>Santiago</v>
      </c>
      <c r="F88" s="114"/>
      <c r="H88" s="107">
        <v>1.0</v>
      </c>
      <c r="I88" s="107">
        <v>1.0</v>
      </c>
      <c r="J88" s="107">
        <v>1.0</v>
      </c>
      <c r="K88" s="107">
        <v>1.0</v>
      </c>
      <c r="L88" s="107">
        <v>1.0</v>
      </c>
      <c r="M88" s="107">
        <v>1.0</v>
      </c>
      <c r="N88" s="107">
        <v>1.0</v>
      </c>
      <c r="O88" s="107">
        <v>1.0</v>
      </c>
    </row>
    <row r="89" ht="12.75" customHeight="1">
      <c r="A89" s="97" t="str">
        <f>IF(ISBLANK('Report '!A91)," - ",'Report '!A91)</f>
        <v> - </v>
      </c>
      <c r="B89" s="99" t="str">
        <f>IF(ISBLANK('Report '!B91)," - ",'Report '!B91)</f>
        <v>Implementación</v>
      </c>
      <c r="C89" s="101">
        <f>IF(ISBLANK('Report '!C91)," - ",'Report '!C91)</f>
        <v>0.16</v>
      </c>
      <c r="D89" s="103">
        <f>IF(ISBLANK('Report '!D91)," - ",'Report '!D91)</f>
        <v>1.085952</v>
      </c>
      <c r="E89" s="97" t="str">
        <f>IF(ISBLANK('Report '!E91)," - ",'Report '!E91)</f>
        <v>Santiago</v>
      </c>
      <c r="F89" s="114"/>
      <c r="G89" s="111"/>
      <c r="H89" s="107">
        <v>1.0</v>
      </c>
      <c r="I89" s="107">
        <v>1.0</v>
      </c>
      <c r="J89" s="107">
        <v>1.0</v>
      </c>
      <c r="K89" s="107">
        <v>1.0</v>
      </c>
      <c r="L89" s="107">
        <v>1.0</v>
      </c>
      <c r="M89" s="107">
        <v>1.0</v>
      </c>
      <c r="N89" s="107">
        <v>1.0</v>
      </c>
      <c r="O89" s="107">
        <v>1.0</v>
      </c>
    </row>
    <row r="90" ht="12.75" customHeight="1">
      <c r="A90" s="97" t="str">
        <f>IF(ISBLANK('Report '!A92)," - ",'Report '!A92)</f>
        <v> - </v>
      </c>
      <c r="B90" s="99" t="str">
        <f>IF(ISBLANK('Report '!B92)," - ",'Report '!B92)</f>
        <v>Testing</v>
      </c>
      <c r="C90" s="101">
        <f>IF(ISBLANK('Report '!C92)," - ",'Report '!C92)</f>
        <v>0.02790697674</v>
      </c>
      <c r="D90" s="103">
        <f>IF(ISBLANK('Report '!D92)," - ",'Report '!D92)</f>
        <v>1.894102326</v>
      </c>
      <c r="E90" s="97" t="str">
        <f>IF(ISBLANK('Report '!E92)," - ",'Report '!E92)</f>
        <v>Santiago</v>
      </c>
      <c r="F90" s="114"/>
      <c r="G90" s="111"/>
      <c r="H90" s="111"/>
      <c r="I90" s="107">
        <v>1.0</v>
      </c>
      <c r="J90" s="107">
        <v>1.0</v>
      </c>
      <c r="K90" s="107">
        <v>1.0</v>
      </c>
      <c r="L90" s="107">
        <v>1.0</v>
      </c>
      <c r="M90" s="107">
        <v>1.0</v>
      </c>
      <c r="N90" s="107">
        <v>1.0</v>
      </c>
      <c r="O90" s="107">
        <v>1.0</v>
      </c>
    </row>
    <row r="91" ht="12.75" customHeight="1">
      <c r="A91" s="97" t="str">
        <f>IF(ISBLANK('Report '!A93)," - ",'Report '!A93)</f>
        <v> - </v>
      </c>
      <c r="B91" s="99" t="str">
        <f>IF(ISBLANK('Report '!B93)," - ",'Report '!B93)</f>
        <v>Integración</v>
      </c>
      <c r="C91" s="101">
        <f>IF(ISBLANK('Report '!C93)," - ",'Report '!C93)</f>
        <v>0.1</v>
      </c>
      <c r="D91" s="103">
        <f>IF(ISBLANK('Report '!D93)," - ",'Report '!D93)</f>
        <v>0.67872</v>
      </c>
      <c r="E91" s="97" t="str">
        <f>IF(ISBLANK('Report '!E93)," - ",'Report '!E93)</f>
        <v>Fily</v>
      </c>
      <c r="F91" s="114"/>
      <c r="G91" s="111"/>
      <c r="H91" s="111"/>
      <c r="I91" s="107">
        <v>1.0</v>
      </c>
      <c r="J91" s="107">
        <v>1.0</v>
      </c>
      <c r="K91" s="107">
        <v>1.0</v>
      </c>
      <c r="L91" s="107">
        <v>1.0</v>
      </c>
      <c r="M91" s="107">
        <v>1.0</v>
      </c>
      <c r="N91" s="107">
        <v>1.0</v>
      </c>
      <c r="O91" s="107">
        <v>1.0</v>
      </c>
    </row>
    <row r="92" ht="12.75" customHeight="1">
      <c r="A92" s="97" t="str">
        <f>IF(ISBLANK('Report '!A94)," - ",'Report '!A94)</f>
        <v> - </v>
      </c>
      <c r="B92" s="99" t="str">
        <f>IF(ISBLANK('Report '!B94)," - ",'Report '!B94)</f>
        <v>Ayuda</v>
      </c>
      <c r="C92" s="101">
        <f>IF(ISBLANK('Report '!C94)," - ",'Report '!C94)</f>
        <v>0.1627906977</v>
      </c>
      <c r="D92" s="103">
        <f>IF(ISBLANK('Report '!D94)," - ",'Report '!D94)</f>
        <v>1.104893023</v>
      </c>
      <c r="E92" s="97" t="str">
        <f>IF(ISBLANK('Report '!E94)," - ",'Report '!E94)</f>
        <v>Santiago</v>
      </c>
      <c r="F92" s="114"/>
      <c r="G92" s="111"/>
      <c r="H92" s="111"/>
      <c r="I92" s="107">
        <v>1.0</v>
      </c>
      <c r="J92" s="107">
        <v>1.0</v>
      </c>
      <c r="K92" s="107">
        <v>1.0</v>
      </c>
      <c r="L92" s="107">
        <v>1.0</v>
      </c>
      <c r="M92" s="107">
        <v>1.0</v>
      </c>
      <c r="N92" s="107">
        <v>1.0</v>
      </c>
      <c r="O92" s="107">
        <v>1.0</v>
      </c>
    </row>
    <row r="93" ht="12.75" customHeight="1">
      <c r="A93" s="85">
        <f>IF(ISBLANK('Report '!A95)," - ",'Report '!A95)</f>
        <v>25</v>
      </c>
      <c r="B93" s="87" t="str">
        <f>IF(ISBLANK('Report '!B95)," - ",'Report '!B95)</f>
        <v>US22</v>
      </c>
      <c r="C93" s="117" t="str">
        <f>IF(ISBLANK('Report '!C95)," - ",'Report '!C95)</f>
        <v>-</v>
      </c>
      <c r="D93" s="149" t="str">
        <f>IF(ISBLANK('Report '!D95)," - ",'Report '!D95)</f>
        <v>-</v>
      </c>
      <c r="E93" s="85" t="str">
        <f>IF(ISBLANK('Report '!E95)," - ",'Report '!E95)</f>
        <v>-</v>
      </c>
      <c r="F93" s="93"/>
      <c r="G93" s="119"/>
      <c r="H93" s="119"/>
      <c r="I93" s="119"/>
      <c r="J93" s="119"/>
      <c r="K93" s="119"/>
      <c r="L93" s="119"/>
      <c r="M93" s="119"/>
      <c r="N93" s="95"/>
      <c r="O93" s="95"/>
    </row>
    <row r="94" ht="12.75" customHeight="1">
      <c r="A94" s="97" t="str">
        <f>IF(ISBLANK('Report '!A96)," - ",'Report '!A96)</f>
        <v> - </v>
      </c>
      <c r="B94" s="99" t="str">
        <f>IF(ISBLANK('Report '!B96)," - ",'Report '!B96)</f>
        <v>Analisis</v>
      </c>
      <c r="C94" s="101">
        <f>IF(ISBLANK('Report '!C96)," - ",'Report '!C96)</f>
        <v>0.1333333333</v>
      </c>
      <c r="D94" s="103">
        <f>IF(ISBLANK('Report '!D96)," - ",'Report '!D96)</f>
        <v>0.90496</v>
      </c>
      <c r="E94" s="97" t="str">
        <f>IF(ISBLANK('Report '!E96)," - ",'Report '!E96)</f>
        <v>Salmon</v>
      </c>
      <c r="F94" s="114"/>
      <c r="G94" s="111"/>
      <c r="H94" s="111"/>
      <c r="I94" s="111"/>
      <c r="J94" s="111"/>
      <c r="K94" s="107">
        <v>1.0</v>
      </c>
      <c r="L94" s="107">
        <v>1.0</v>
      </c>
      <c r="M94" s="107">
        <v>1.0</v>
      </c>
      <c r="N94" s="107">
        <v>1.0</v>
      </c>
      <c r="O94" s="107">
        <v>1.0</v>
      </c>
    </row>
    <row r="95" ht="12.75" customHeight="1">
      <c r="A95" s="97" t="str">
        <f>IF(ISBLANK('Report '!A97)," - ",'Report '!A97)</f>
        <v> - </v>
      </c>
      <c r="B95" s="99" t="str">
        <f>IF(ISBLANK('Report '!B97)," - ",'Report '!B97)</f>
        <v>Diseño</v>
      </c>
      <c r="C95" s="101">
        <f>IF(ISBLANK('Report '!C97)," - ",'Report '!C97)</f>
        <v>0.1</v>
      </c>
      <c r="D95" s="103">
        <f>IF(ISBLANK('Report '!D97)," - ",'Report '!D97)</f>
        <v>0.67872</v>
      </c>
      <c r="E95" s="97" t="str">
        <f>IF(ISBLANK('Report '!E97)," - ",'Report '!E97)</f>
        <v>Salmon</v>
      </c>
      <c r="F95" s="114"/>
      <c r="G95" s="111"/>
      <c r="H95" s="111"/>
      <c r="I95" s="111"/>
      <c r="J95" s="111"/>
      <c r="K95" s="107">
        <v>1.0</v>
      </c>
      <c r="L95" s="107">
        <v>1.0</v>
      </c>
      <c r="M95" s="107">
        <v>1.0</v>
      </c>
      <c r="N95" s="107">
        <v>1.0</v>
      </c>
      <c r="O95" s="107">
        <v>1.0</v>
      </c>
    </row>
    <row r="96" ht="12.75" customHeight="1">
      <c r="A96" s="97" t="str">
        <f>IF(ISBLANK('Report '!A98)," - ",'Report '!A98)</f>
        <v> - </v>
      </c>
      <c r="B96" s="99" t="str">
        <f>IF(ISBLANK('Report '!B98)," - ",'Report '!B98)</f>
        <v>Implementación</v>
      </c>
      <c r="C96" s="101">
        <f>IF(ISBLANK('Report '!C98)," - ",'Report '!C98)</f>
        <v>0.2666666667</v>
      </c>
      <c r="D96" s="103">
        <f>IF(ISBLANK('Report '!D98)," - ",'Report '!D98)</f>
        <v>1.80992</v>
      </c>
      <c r="E96" s="97" t="str">
        <f>IF(ISBLANK('Report '!E98)," - ",'Report '!E98)</f>
        <v>Salmon</v>
      </c>
      <c r="F96" s="114"/>
      <c r="G96" s="111"/>
      <c r="H96" s="111"/>
      <c r="I96" s="111"/>
      <c r="J96" s="111"/>
      <c r="K96" s="111"/>
      <c r="L96" s="107">
        <v>1.0</v>
      </c>
      <c r="M96" s="107">
        <v>1.0</v>
      </c>
      <c r="N96" s="107">
        <v>1.0</v>
      </c>
      <c r="O96" s="107">
        <v>1.0</v>
      </c>
    </row>
    <row r="97" ht="12.75" customHeight="1">
      <c r="A97" s="97" t="str">
        <f>IF(ISBLANK('Report '!A99)," - ",'Report '!A99)</f>
        <v> - </v>
      </c>
      <c r="B97" s="99" t="str">
        <f>IF(ISBLANK('Report '!B99)," - ",'Report '!B99)</f>
        <v>Testing</v>
      </c>
      <c r="C97" s="101">
        <f>IF(ISBLANK('Report '!C99)," - ",'Report '!C99)</f>
        <v>0.02790697674</v>
      </c>
      <c r="D97" s="103">
        <f>IF(ISBLANK('Report '!D99)," - ",'Report '!D99)</f>
        <v>1.894102326</v>
      </c>
      <c r="E97" s="97" t="str">
        <f>IF(ISBLANK('Report '!E99)," - ",'Report '!E99)</f>
        <v>Salmon</v>
      </c>
      <c r="F97" s="114"/>
      <c r="G97" s="111"/>
      <c r="H97" s="111"/>
      <c r="I97" s="111"/>
      <c r="J97" s="111"/>
      <c r="K97" s="111"/>
      <c r="L97" s="111"/>
      <c r="M97" s="107">
        <v>1.0</v>
      </c>
      <c r="N97" s="107">
        <v>1.0</v>
      </c>
      <c r="O97" s="107">
        <v>1.0</v>
      </c>
    </row>
    <row r="98" ht="12.75" customHeight="1">
      <c r="A98" s="97" t="str">
        <f>IF(ISBLANK('Report '!A100)," - ",'Report '!A100)</f>
        <v> - </v>
      </c>
      <c r="B98" s="99" t="str">
        <f>IF(ISBLANK('Report '!B100)," - ",'Report '!B100)</f>
        <v>Integración</v>
      </c>
      <c r="C98" s="101">
        <f>IF(ISBLANK('Report '!C100)," - ",'Report '!C100)</f>
        <v>0.1666666667</v>
      </c>
      <c r="D98" s="103">
        <f>IF(ISBLANK('Report '!D100)," - ",'Report '!D100)</f>
        <v>1.1312</v>
      </c>
      <c r="E98" s="97" t="str">
        <f>IF(ISBLANK('Report '!E100)," - ",'Report '!E100)</f>
        <v>Salmon</v>
      </c>
      <c r="F98" s="114"/>
      <c r="G98" s="111"/>
      <c r="H98" s="111"/>
      <c r="I98" s="111"/>
      <c r="J98" s="111"/>
      <c r="K98" s="111"/>
      <c r="L98" s="111"/>
      <c r="M98" s="107">
        <v>1.0</v>
      </c>
      <c r="N98" s="107">
        <v>1.0</v>
      </c>
      <c r="O98" s="107">
        <v>1.0</v>
      </c>
    </row>
    <row r="99" ht="12.75" customHeight="1">
      <c r="A99" s="97" t="str">
        <f>IF(ISBLANK('Report '!A101)," - ",'Report '!A101)</f>
        <v> - </v>
      </c>
      <c r="B99" s="99" t="str">
        <f>IF(ISBLANK('Report '!B101)," - ",'Report '!B101)</f>
        <v>Ayuda</v>
      </c>
      <c r="C99" s="101">
        <f>IF(ISBLANK('Report '!C101)," - ",'Report '!C101)</f>
        <v>0.1627906977</v>
      </c>
      <c r="D99" s="103">
        <f>IF(ISBLANK('Report '!D101)," - ",'Report '!D101)</f>
        <v>1.104893023</v>
      </c>
      <c r="E99" s="97" t="str">
        <f>IF(ISBLANK('Report '!E101)," - ",'Report '!E101)</f>
        <v>Fily</v>
      </c>
      <c r="F99" s="114"/>
      <c r="G99" s="111"/>
      <c r="H99" s="111"/>
      <c r="I99" s="111"/>
      <c r="J99" s="111"/>
      <c r="K99" s="111"/>
      <c r="L99" s="107"/>
      <c r="M99" s="107">
        <v>1.0</v>
      </c>
      <c r="N99" s="107">
        <v>1.0</v>
      </c>
      <c r="O99" s="107">
        <v>1.0</v>
      </c>
    </row>
    <row r="100" ht="12.75" customHeight="1">
      <c r="A100" s="85">
        <f>IF(ISBLANK('Report '!A102)," - ",'Report '!A102)</f>
        <v>26</v>
      </c>
      <c r="B100" s="87" t="str">
        <f>IF(ISBLANK('Report '!B102)," - ",'Report '!B102)</f>
        <v>US23</v>
      </c>
      <c r="C100" s="117" t="str">
        <f>IF(ISBLANK('Report '!C102)," - ",'Report '!C102)</f>
        <v>-</v>
      </c>
      <c r="D100" s="149" t="str">
        <f>IF(ISBLANK('Report '!D102)," - ",'Report '!D102)</f>
        <v>-</v>
      </c>
      <c r="E100" s="85" t="str">
        <f>IF(ISBLANK('Report '!E102)," - ",'Report '!E102)</f>
        <v>-</v>
      </c>
      <c r="F100" s="93"/>
      <c r="G100" s="119"/>
      <c r="H100" s="119"/>
      <c r="I100" s="119"/>
      <c r="J100" s="119"/>
      <c r="K100" s="119"/>
      <c r="L100" s="119"/>
      <c r="M100" s="119"/>
      <c r="N100" s="119"/>
      <c r="O100" s="119"/>
    </row>
    <row r="101" ht="12.75" customHeight="1">
      <c r="A101" s="97" t="str">
        <f>IF(ISBLANK('Report '!A103)," - ",'Report '!A103)</f>
        <v> - </v>
      </c>
      <c r="B101" s="99" t="str">
        <f>IF(ISBLANK('Report '!B103)," - ",'Report '!B103)</f>
        <v>Analisis</v>
      </c>
      <c r="C101" s="101">
        <f>IF(ISBLANK('Report '!C103)," - ",'Report '!C103)</f>
        <v>0.08</v>
      </c>
      <c r="D101" s="103">
        <f>IF(ISBLANK('Report '!D103)," - ",'Report '!D103)</f>
        <v>0.542976</v>
      </c>
      <c r="E101" s="97" t="str">
        <f>IF(ISBLANK('Report '!E103)," - ",'Report '!E103)</f>
        <v>Salmon</v>
      </c>
      <c r="F101" s="114"/>
      <c r="G101" s="111"/>
      <c r="H101" s="111"/>
      <c r="I101" s="107">
        <v>1.0</v>
      </c>
      <c r="J101" s="107">
        <v>1.0</v>
      </c>
      <c r="K101" s="107">
        <v>1.0</v>
      </c>
      <c r="L101" s="107">
        <v>1.0</v>
      </c>
      <c r="M101" s="107">
        <v>1.0</v>
      </c>
      <c r="N101" s="107">
        <v>1.0</v>
      </c>
      <c r="O101" s="107">
        <v>1.0</v>
      </c>
    </row>
    <row r="102" ht="12.75" customHeight="1">
      <c r="A102" s="97" t="str">
        <f>IF(ISBLANK('Report '!A104)," - ",'Report '!A104)</f>
        <v> - </v>
      </c>
      <c r="B102" s="99" t="str">
        <f>IF(ISBLANK('Report '!B104)," - ",'Report '!B104)</f>
        <v>Diseño</v>
      </c>
      <c r="C102" s="101">
        <f>IF(ISBLANK('Report '!C104)," - ",'Report '!C104)</f>
        <v>0.06</v>
      </c>
      <c r="D102" s="103">
        <f>IF(ISBLANK('Report '!D104)," - ",'Report '!D104)</f>
        <v>0.407232</v>
      </c>
      <c r="E102" s="97" t="str">
        <f>IF(ISBLANK('Report '!E104)," - ",'Report '!E104)</f>
        <v>Salmon</v>
      </c>
      <c r="F102" s="114"/>
      <c r="G102" s="111"/>
      <c r="H102" s="111"/>
      <c r="I102" s="107">
        <v>0.4</v>
      </c>
      <c r="J102" s="107">
        <v>0.4</v>
      </c>
      <c r="K102" s="107">
        <v>1.0</v>
      </c>
      <c r="L102" s="107">
        <v>1.0</v>
      </c>
      <c r="M102" s="107">
        <v>1.0</v>
      </c>
      <c r="N102" s="107">
        <v>1.0</v>
      </c>
      <c r="O102" s="107">
        <v>1.0</v>
      </c>
      <c r="P102" s="107"/>
    </row>
    <row r="103" ht="12.75" customHeight="1">
      <c r="A103" s="97" t="str">
        <f>IF(ISBLANK('Report '!A105)," - ",'Report '!A105)</f>
        <v> - </v>
      </c>
      <c r="B103" s="99" t="str">
        <f>IF(ISBLANK('Report '!B105)," - ",'Report '!B105)</f>
        <v>Implementación</v>
      </c>
      <c r="C103" s="101">
        <f>IF(ISBLANK('Report '!C105)," - ",'Report '!C105)</f>
        <v>0.16</v>
      </c>
      <c r="D103" s="103">
        <f>IF(ISBLANK('Report '!D105)," - ",'Report '!D105)</f>
        <v>0.950208</v>
      </c>
      <c r="E103" s="97" t="str">
        <f>IF(ISBLANK('Report '!E105)," - ",'Report '!E105)</f>
        <v>Salmon</v>
      </c>
      <c r="F103" s="114"/>
      <c r="G103" s="111"/>
      <c r="H103" s="111"/>
      <c r="I103" s="111"/>
      <c r="J103" s="111"/>
      <c r="K103" s="111"/>
      <c r="L103" s="107">
        <v>1.0</v>
      </c>
      <c r="M103" s="107">
        <v>1.0</v>
      </c>
      <c r="N103" s="107">
        <v>1.0</v>
      </c>
      <c r="O103" s="107">
        <v>1.0</v>
      </c>
    </row>
    <row r="104" ht="12.75" customHeight="1">
      <c r="A104" s="97" t="str">
        <f>IF(ISBLANK('Report '!A106)," - ",'Report '!A106)</f>
        <v> - </v>
      </c>
      <c r="B104" s="99" t="str">
        <f>IF(ISBLANK('Report '!B106)," - ",'Report '!B106)</f>
        <v>Testing</v>
      </c>
      <c r="C104" s="101">
        <f>IF(ISBLANK('Report '!C106)," - ",'Report '!C106)</f>
        <v>0.03</v>
      </c>
      <c r="D104" s="103">
        <f>IF(ISBLANK('Report '!D106)," - ",'Report '!D106)</f>
        <v>1.894102326</v>
      </c>
      <c r="E104" s="97" t="str">
        <f>IF(ISBLANK('Report '!E106)," - ",'Report '!E106)</f>
        <v>Salmon</v>
      </c>
      <c r="F104" s="114"/>
      <c r="G104" s="111"/>
      <c r="H104" s="111"/>
      <c r="I104" s="111"/>
      <c r="J104" s="111"/>
      <c r="K104" s="111"/>
      <c r="L104" s="107">
        <v>1.0</v>
      </c>
      <c r="M104" s="107">
        <v>1.0</v>
      </c>
      <c r="N104" s="107">
        <v>1.0</v>
      </c>
      <c r="O104" s="107">
        <v>1.0</v>
      </c>
    </row>
    <row r="105" ht="12.75" customHeight="1">
      <c r="A105" s="97" t="str">
        <f>IF(ISBLANK('Report '!A107)," - ",'Report '!A107)</f>
        <v> - </v>
      </c>
      <c r="B105" s="99" t="str">
        <f>IF(ISBLANK('Report '!B107)," - ",'Report '!B107)</f>
        <v>Integración</v>
      </c>
      <c r="C105" s="101">
        <f>IF(ISBLANK('Report '!C107)," - ",'Report '!C107)</f>
        <v>0.1</v>
      </c>
      <c r="D105" s="103">
        <f>IF(ISBLANK('Report '!D107)," - ",'Report '!D107)</f>
        <v>0.67872</v>
      </c>
      <c r="E105" s="97" t="str">
        <f>IF(ISBLANK('Report '!E107)," - ",'Report '!E107)</f>
        <v>Salmon</v>
      </c>
      <c r="F105" s="114"/>
      <c r="G105" s="111"/>
      <c r="H105" s="111"/>
      <c r="I105" s="111"/>
      <c r="J105" s="111"/>
      <c r="K105" s="111"/>
      <c r="L105" s="111"/>
      <c r="M105" s="107">
        <v>1.0</v>
      </c>
      <c r="N105" s="107">
        <v>1.0</v>
      </c>
      <c r="O105" s="107">
        <v>1.0</v>
      </c>
    </row>
    <row r="106" ht="12.75" customHeight="1">
      <c r="A106" s="97" t="str">
        <f>IF(ISBLANK('Report '!A108)," - ",'Report '!A108)</f>
        <v> - </v>
      </c>
      <c r="B106" s="99" t="str">
        <f>IF(ISBLANK('Report '!B108)," - ",'Report '!B108)</f>
        <v>Ayuda</v>
      </c>
      <c r="C106" s="101">
        <f>IF(ISBLANK('Report '!C108)," - ",'Report '!C108)</f>
        <v>0.1627906977</v>
      </c>
      <c r="D106" s="103">
        <f>IF(ISBLANK('Report '!D108)," - ",'Report '!D108)</f>
        <v>1.104893023</v>
      </c>
      <c r="E106" s="97" t="str">
        <f>IF(ISBLANK('Report '!E108)," - ",'Report '!E108)</f>
        <v>Fily</v>
      </c>
      <c r="F106" s="114"/>
      <c r="G106" s="111"/>
      <c r="H106" s="111"/>
      <c r="I106" s="111"/>
      <c r="J106" s="111"/>
      <c r="K106" s="111"/>
      <c r="L106" s="107"/>
      <c r="M106" s="107">
        <v>1.0</v>
      </c>
      <c r="N106" s="107">
        <v>1.0</v>
      </c>
      <c r="O106" s="107">
        <v>1.0</v>
      </c>
    </row>
    <row r="107" ht="12.75" customHeight="1">
      <c r="A107" s="85">
        <f>IF(ISBLANK('Report '!A109)," - ",'Report '!A109)</f>
        <v>23</v>
      </c>
      <c r="B107" s="87" t="str">
        <f>IF(ISBLANK('Report '!B109)," - ",'Report '!B109)</f>
        <v>US20</v>
      </c>
      <c r="C107" s="117" t="str">
        <f>IF(ISBLANK('Report '!C109)," - ",'Report '!C109)</f>
        <v>-</v>
      </c>
      <c r="D107" s="149" t="str">
        <f>IF(ISBLANK('Report '!D109)," - ",'Report '!D109)</f>
        <v>-</v>
      </c>
      <c r="E107" s="85" t="str">
        <f>IF(ISBLANK('Report '!E109)," - ",'Report '!E109)</f>
        <v>-</v>
      </c>
      <c r="F107" s="93"/>
      <c r="G107" s="119"/>
      <c r="H107" s="119"/>
      <c r="I107" s="119"/>
      <c r="J107" s="119"/>
      <c r="K107" s="119"/>
      <c r="L107" s="119"/>
      <c r="M107" s="119"/>
      <c r="N107" s="95"/>
      <c r="O107" s="95"/>
    </row>
    <row r="108" ht="12.75" customHeight="1">
      <c r="A108" s="97" t="str">
        <f>IF(ISBLANK('Report '!A110)," - ",'Report '!A110)</f>
        <v> - </v>
      </c>
      <c r="B108" s="99" t="str">
        <f>IF(ISBLANK('Report '!B110)," - ",'Report '!B110)</f>
        <v>Analisis</v>
      </c>
      <c r="C108" s="101">
        <f>IF(ISBLANK('Report '!C110)," - ",'Report '!C110)</f>
        <v>0.2133333333</v>
      </c>
      <c r="D108" s="103">
        <f>IF(ISBLANK('Report '!D110)," - ",'Report '!D110)</f>
        <v>1.447936</v>
      </c>
      <c r="E108" s="97" t="str">
        <f>IF(ISBLANK('Report '!E110)," - ",'Report '!E110)</f>
        <v>Santiago</v>
      </c>
      <c r="F108" s="114"/>
      <c r="G108" s="111"/>
      <c r="H108" s="111"/>
      <c r="I108" s="111"/>
      <c r="J108" s="111"/>
      <c r="K108" s="107">
        <v>1.0</v>
      </c>
      <c r="L108" s="107">
        <v>1.0</v>
      </c>
      <c r="M108" s="107">
        <v>1.0</v>
      </c>
      <c r="N108" s="107">
        <v>1.0</v>
      </c>
      <c r="O108" s="107">
        <v>1.0</v>
      </c>
    </row>
    <row r="109" ht="12.75" customHeight="1">
      <c r="A109" s="97" t="str">
        <f>IF(ISBLANK('Report '!A111)," - ",'Report '!A111)</f>
        <v> - </v>
      </c>
      <c r="B109" s="99" t="str">
        <f>IF(ISBLANK('Report '!B111)," - ",'Report '!B111)</f>
        <v>Diseño</v>
      </c>
      <c r="C109" s="101">
        <f>IF(ISBLANK('Report '!C111)," - ",'Report '!C111)</f>
        <v>0.16</v>
      </c>
      <c r="D109" s="103">
        <f>IF(ISBLANK('Report '!D111)," - ",'Report '!D111)</f>
        <v>1.085952</v>
      </c>
      <c r="E109" s="97" t="str">
        <f>IF(ISBLANK('Report '!E111)," - ",'Report '!E111)</f>
        <v>Santiago</v>
      </c>
      <c r="F109" s="114"/>
      <c r="G109" s="111"/>
      <c r="H109" s="111"/>
      <c r="I109" s="111"/>
      <c r="J109" s="111"/>
      <c r="K109" s="111"/>
      <c r="L109" s="107">
        <v>1.0</v>
      </c>
      <c r="M109" s="107">
        <v>1.0</v>
      </c>
      <c r="N109" s="107">
        <v>1.0</v>
      </c>
      <c r="O109" s="107">
        <v>1.0</v>
      </c>
    </row>
    <row r="110" ht="12.75" customHeight="1">
      <c r="A110" s="97" t="str">
        <f>IF(ISBLANK('Report '!A112)," - ",'Report '!A112)</f>
        <v> - </v>
      </c>
      <c r="B110" s="99" t="str">
        <f>IF(ISBLANK('Report '!B112)," - ",'Report '!B112)</f>
        <v>Implementación</v>
      </c>
      <c r="C110" s="101">
        <f>IF(ISBLANK('Report '!C112)," - ",'Report '!C112)</f>
        <v>0.4266666667</v>
      </c>
      <c r="D110" s="103">
        <f>IF(ISBLANK('Report '!D112)," - ",'Report '!D112)</f>
        <v>2.895872</v>
      </c>
      <c r="E110" s="97" t="str">
        <f>IF(ISBLANK('Report '!E112)," - ",'Report '!E112)</f>
        <v>Santiago</v>
      </c>
      <c r="F110" s="114"/>
      <c r="G110" s="111"/>
      <c r="H110" s="111"/>
      <c r="I110" s="111"/>
      <c r="J110" s="111"/>
      <c r="K110" s="111"/>
      <c r="L110" s="107">
        <v>1.0</v>
      </c>
      <c r="M110" s="107">
        <v>1.0</v>
      </c>
      <c r="N110" s="107">
        <v>1.0</v>
      </c>
      <c r="O110" s="107">
        <v>1.0</v>
      </c>
    </row>
    <row r="111" ht="12.75" customHeight="1">
      <c r="A111" s="97" t="str">
        <f>IF(ISBLANK('Report '!A113)," - ",'Report '!A113)</f>
        <v> - </v>
      </c>
      <c r="B111" s="99" t="str">
        <f>IF(ISBLANK('Report '!B113)," - ",'Report '!B113)</f>
        <v>Testing</v>
      </c>
      <c r="C111" s="101">
        <f>IF(ISBLANK('Report '!C113)," - ",'Report '!C113)</f>
        <v>0.02790697674</v>
      </c>
      <c r="D111" s="103">
        <f>IF(ISBLANK('Report '!D113)," - ",'Report '!D113)</f>
        <v>1.894102326</v>
      </c>
      <c r="E111" s="97" t="str">
        <f>IF(ISBLANK('Report '!E113)," - ",'Report '!E113)</f>
        <v>Santiago</v>
      </c>
      <c r="F111" s="114"/>
      <c r="G111" s="111"/>
      <c r="H111" s="111"/>
      <c r="I111" s="111"/>
      <c r="J111" s="111"/>
      <c r="K111" s="111"/>
      <c r="L111" s="111"/>
      <c r="M111" s="107">
        <v>1.0</v>
      </c>
      <c r="N111" s="107">
        <v>1.0</v>
      </c>
      <c r="O111" s="107">
        <v>1.0</v>
      </c>
    </row>
    <row r="112" ht="12.75" customHeight="1">
      <c r="A112" s="97" t="str">
        <f>IF(ISBLANK('Report '!A114)," - ",'Report '!A114)</f>
        <v> - </v>
      </c>
      <c r="B112" s="99" t="str">
        <f>IF(ISBLANK('Report '!B114)," - ",'Report '!B114)</f>
        <v>Integración</v>
      </c>
      <c r="C112" s="101">
        <f>IF(ISBLANK('Report '!C114)," - ",'Report '!C114)</f>
        <v>0.2666666667</v>
      </c>
      <c r="D112" s="103">
        <f>IF(ISBLANK('Report '!D114)," - ",'Report '!D114)</f>
        <v>1.80992</v>
      </c>
      <c r="E112" s="97" t="str">
        <f>IF(ISBLANK('Report '!E114)," - ",'Report '!E114)</f>
        <v>Santiago</v>
      </c>
      <c r="F112" s="114"/>
      <c r="G112" s="111"/>
      <c r="H112" s="111"/>
      <c r="I112" s="111"/>
      <c r="J112" s="111"/>
      <c r="K112" s="111"/>
      <c r="L112" s="111"/>
      <c r="M112" s="107">
        <v>1.0</v>
      </c>
      <c r="N112" s="107">
        <v>1.0</v>
      </c>
      <c r="O112" s="107">
        <v>1.0</v>
      </c>
    </row>
    <row r="113" ht="12.75" customHeight="1">
      <c r="A113" s="97" t="str">
        <f>IF(ISBLANK('Report '!A115)," - ",'Report '!A115)</f>
        <v> - </v>
      </c>
      <c r="B113" s="99" t="str">
        <f>IF(ISBLANK('Report '!B115)," - ",'Report '!B115)</f>
        <v>Ayuda</v>
      </c>
      <c r="C113" s="101">
        <f>IF(ISBLANK('Report '!C115)," - ",'Report '!C115)</f>
        <v>0.1627906977</v>
      </c>
      <c r="D113" s="103">
        <f>IF(ISBLANK('Report '!D115)," - ",'Report '!D115)</f>
        <v>1.104893023</v>
      </c>
      <c r="E113" s="97" t="str">
        <f>IF(ISBLANK('Report '!E115)," - ",'Report '!E115)</f>
        <v>Santiago</v>
      </c>
      <c r="F113" s="114"/>
      <c r="G113" s="111"/>
      <c r="H113" s="111"/>
      <c r="I113" s="111"/>
      <c r="J113" s="111"/>
      <c r="K113" s="111"/>
      <c r="L113" s="111"/>
      <c r="M113" s="107">
        <v>1.0</v>
      </c>
      <c r="N113" s="107">
        <v>1.0</v>
      </c>
      <c r="O113" s="107">
        <v>1.0</v>
      </c>
    </row>
    <row r="114" ht="12.75" customHeight="1">
      <c r="A114" s="85">
        <f>IF(ISBLANK('Report '!A116)," - ",'Report '!A116)</f>
        <v>24</v>
      </c>
      <c r="B114" s="87" t="str">
        <f>IF(ISBLANK('Report '!B116)," - ",'Report '!B116)</f>
        <v>US21</v>
      </c>
      <c r="C114" s="117" t="str">
        <f>IF(ISBLANK('Report '!C116)," - ",'Report '!C116)</f>
        <v> - </v>
      </c>
      <c r="D114" s="149" t="str">
        <f>IF(ISBLANK('Report '!D116)," - ",'Report '!D116)</f>
        <v> - </v>
      </c>
      <c r="E114" s="85" t="str">
        <f>IF(ISBLANK('Report '!E116)," - ",'Report '!E116)</f>
        <v> - </v>
      </c>
      <c r="F114" s="93"/>
      <c r="G114" s="119"/>
      <c r="H114" s="119"/>
      <c r="I114" s="119"/>
      <c r="J114" s="119"/>
      <c r="K114" s="119"/>
      <c r="L114" s="119"/>
      <c r="M114" s="119"/>
      <c r="N114" s="95"/>
      <c r="O114" s="95"/>
    </row>
    <row r="115" ht="12.75" customHeight="1">
      <c r="A115" s="97" t="str">
        <f>IF(ISBLANK('Report '!A117)," - ",'Report '!A117)</f>
        <v> - </v>
      </c>
      <c r="B115" s="99" t="str">
        <f>IF(ISBLANK('Report '!B117)," - ",'Report '!B117)</f>
        <v>Análisis</v>
      </c>
      <c r="C115" s="101">
        <f>IF(ISBLANK('Report '!C117)," - ",'Report '!C117)</f>
        <v>0.1333333333</v>
      </c>
      <c r="D115" s="103">
        <f>IF(ISBLANK('Report '!D117)," - ",'Report '!D117)</f>
        <v>0.90496</v>
      </c>
      <c r="E115" s="97" t="str">
        <f>IF(ISBLANK('Report '!E117)," - ",'Report '!E117)</f>
        <v>Salmon</v>
      </c>
      <c r="F115" s="114"/>
      <c r="G115" s="111"/>
      <c r="H115" s="111"/>
      <c r="I115" s="107">
        <v>1.0</v>
      </c>
      <c r="J115" s="107">
        <v>1.0</v>
      </c>
      <c r="K115" s="107">
        <v>1.0</v>
      </c>
      <c r="L115" s="107">
        <v>1.0</v>
      </c>
      <c r="M115" s="107">
        <v>1.0</v>
      </c>
      <c r="N115" s="107">
        <v>1.0</v>
      </c>
      <c r="O115" s="107">
        <v>1.0</v>
      </c>
    </row>
    <row r="116" ht="12.75" customHeight="1">
      <c r="A116" s="97" t="str">
        <f>IF(ISBLANK('Report '!A118)," - ",'Report '!A118)</f>
        <v> - </v>
      </c>
      <c r="B116" s="99" t="str">
        <f>IF(ISBLANK('Report '!B118)," - ",'Report '!B118)</f>
        <v>Diseño</v>
      </c>
      <c r="C116" s="101">
        <f>IF(ISBLANK('Report '!C118)," - ",'Report '!C118)</f>
        <v>0.1</v>
      </c>
      <c r="D116" s="103">
        <f>IF(ISBLANK('Report '!D118)," - ",'Report '!D118)</f>
        <v>0.67872</v>
      </c>
      <c r="E116" s="97" t="str">
        <f>IF(ISBLANK('Report '!E118)," - ",'Report '!E118)</f>
        <v>Salmon</v>
      </c>
      <c r="F116" s="114"/>
      <c r="G116" s="111"/>
      <c r="H116" s="111"/>
      <c r="I116" s="111"/>
      <c r="J116" s="107">
        <v>1.0</v>
      </c>
      <c r="K116" s="107">
        <v>1.0</v>
      </c>
      <c r="L116" s="107">
        <v>1.0</v>
      </c>
      <c r="M116" s="107">
        <v>1.0</v>
      </c>
      <c r="N116" s="107">
        <v>1.0</v>
      </c>
      <c r="O116" s="107">
        <v>1.0</v>
      </c>
    </row>
    <row r="117" ht="12.75" customHeight="1">
      <c r="A117" s="97" t="str">
        <f>IF(ISBLANK('Report '!A119)," - ",'Report '!A119)</f>
        <v> - </v>
      </c>
      <c r="B117" s="99" t="str">
        <f>IF(ISBLANK('Report '!B119)," - ",'Report '!B119)</f>
        <v>Implementación</v>
      </c>
      <c r="C117" s="101">
        <f>IF(ISBLANK('Report '!C119)," - ",'Report '!C119)</f>
        <v>0.2666666667</v>
      </c>
      <c r="D117" s="103">
        <f>IF(ISBLANK('Report '!D119)," - ",'Report '!D119)</f>
        <v>1.80992</v>
      </c>
      <c r="E117" s="97" t="str">
        <f>IF(ISBLANK('Report '!E119)," - ",'Report '!E119)</f>
        <v>Salmon</v>
      </c>
      <c r="F117" s="114"/>
      <c r="G117" s="111"/>
      <c r="H117" s="111"/>
      <c r="I117" s="111"/>
      <c r="J117" s="107">
        <v>1.0</v>
      </c>
      <c r="K117" s="107">
        <v>1.0</v>
      </c>
      <c r="L117" s="107">
        <v>1.0</v>
      </c>
      <c r="M117" s="107">
        <v>1.0</v>
      </c>
      <c r="N117" s="107">
        <v>1.0</v>
      </c>
      <c r="O117" s="107">
        <v>1.0</v>
      </c>
    </row>
    <row r="118" ht="12.75" customHeight="1">
      <c r="A118" s="97" t="str">
        <f>IF(ISBLANK('Report '!A120)," - ",'Report '!A120)</f>
        <v> - </v>
      </c>
      <c r="B118" s="99" t="str">
        <f>IF(ISBLANK('Report '!B120)," - ",'Report '!B120)</f>
        <v>Testing</v>
      </c>
      <c r="C118" s="101">
        <f>IF(ISBLANK('Report '!C120)," - ",'Report '!C120)</f>
        <v>0.02790697674</v>
      </c>
      <c r="D118" s="103">
        <f>IF(ISBLANK('Report '!D120)," - ",'Report '!D120)</f>
        <v>1.894102326</v>
      </c>
      <c r="E118" s="97" t="str">
        <f>IF(ISBLANK('Report '!E120)," - ",'Report '!E120)</f>
        <v>Salmon</v>
      </c>
      <c r="F118" s="114"/>
      <c r="G118" s="111"/>
      <c r="H118" s="111"/>
      <c r="I118" s="111"/>
      <c r="J118" s="111"/>
      <c r="K118" s="111"/>
      <c r="L118" s="111"/>
      <c r="M118" s="107">
        <v>1.0</v>
      </c>
      <c r="N118" s="107">
        <v>1.0</v>
      </c>
      <c r="O118" s="107">
        <v>1.0</v>
      </c>
    </row>
    <row r="119" ht="12.75" customHeight="1">
      <c r="A119" s="97" t="str">
        <f>IF(ISBLANK('Report '!A121)," - ",'Report '!A121)</f>
        <v> - </v>
      </c>
      <c r="B119" s="99" t="str">
        <f>IF(ISBLANK('Report '!B121)," - ",'Report '!B121)</f>
        <v>Integración</v>
      </c>
      <c r="C119" s="101">
        <f>IF(ISBLANK('Report '!C121)," - ",'Report '!C121)</f>
        <v>0.1666666667</v>
      </c>
      <c r="D119" s="103">
        <f>IF(ISBLANK('Report '!D121)," - ",'Report '!D121)</f>
        <v>1.1312</v>
      </c>
      <c r="E119" s="97" t="str">
        <f>IF(ISBLANK('Report '!E121)," - ",'Report '!E121)</f>
        <v>Salmon</v>
      </c>
      <c r="F119" s="114"/>
      <c r="G119" s="111"/>
      <c r="H119" s="111"/>
      <c r="I119" s="111"/>
      <c r="J119" s="111"/>
      <c r="K119" s="111"/>
      <c r="L119" s="111"/>
      <c r="M119" s="107">
        <v>1.0</v>
      </c>
      <c r="N119" s="107">
        <v>1.0</v>
      </c>
      <c r="O119" s="107">
        <v>1.0</v>
      </c>
    </row>
    <row r="120" ht="12.75" customHeight="1">
      <c r="A120" s="300" t="str">
        <f>IF(ISBLANK('Report '!A122)," - ",'Report '!A122)</f>
        <v> - </v>
      </c>
      <c r="B120" s="302" t="str">
        <f>IF(ISBLANK('Report '!B122)," - ",'Report '!B122)</f>
        <v>Ayuda</v>
      </c>
      <c r="C120" s="303">
        <f>IF(ISBLANK('Report '!C122)," - ",'Report '!C122)</f>
        <v>0.1627906977</v>
      </c>
      <c r="D120" s="304">
        <f>IF(ISBLANK('Report '!D122)," - ",'Report '!D122)</f>
        <v>1.104893023</v>
      </c>
      <c r="E120" s="300" t="str">
        <f>IF(ISBLANK('Report '!E122)," - ",'Report '!E122)</f>
        <v>Fily</v>
      </c>
      <c r="F120" s="305"/>
      <c r="G120" s="306"/>
      <c r="H120" s="306"/>
      <c r="I120" s="306"/>
      <c r="J120" s="306"/>
      <c r="K120" s="306"/>
      <c r="L120" s="306"/>
      <c r="M120" s="307"/>
      <c r="N120" s="307"/>
      <c r="O120" s="307">
        <v>1.0</v>
      </c>
    </row>
    <row r="121" ht="12.75" customHeight="1">
      <c r="A121" s="308">
        <v>64.0</v>
      </c>
      <c r="B121" s="308" t="s">
        <v>208</v>
      </c>
      <c r="C121" s="309">
        <v>0.5</v>
      </c>
      <c r="D121" s="308">
        <v>3.394</v>
      </c>
      <c r="E121" s="308" t="s">
        <v>180</v>
      </c>
      <c r="F121" s="311"/>
      <c r="G121" s="311"/>
      <c r="H121" s="311"/>
      <c r="I121" s="311"/>
      <c r="J121" s="311"/>
      <c r="K121" s="311"/>
      <c r="L121" s="311"/>
      <c r="M121" s="311"/>
      <c r="N121" s="311"/>
      <c r="O121" s="307">
        <v>1.0</v>
      </c>
    </row>
    <row r="122" ht="12.75" customHeight="1">
      <c r="A122" s="313" t="s">
        <v>209</v>
      </c>
      <c r="B122" s="316"/>
      <c r="C122" s="316"/>
      <c r="D122" s="316"/>
      <c r="E122" s="316"/>
      <c r="F122" s="316"/>
      <c r="G122" s="316"/>
      <c r="H122" s="316"/>
      <c r="I122" s="316"/>
      <c r="J122" s="316"/>
      <c r="K122" s="316"/>
      <c r="L122" s="316"/>
      <c r="M122" s="316"/>
      <c r="N122" s="316"/>
      <c r="O122" s="316"/>
    </row>
    <row r="123" ht="12.75" customHeight="1">
      <c r="C123" s="221" t="s">
        <v>79</v>
      </c>
      <c r="F123" s="317">
        <f t="shared" ref="F123:O123" si="1">SUMPRODUCT(F9:F122,$C$9:$C$122)</f>
        <v>1.046666667</v>
      </c>
      <c r="G123" s="317">
        <f t="shared" si="1"/>
        <v>1.880666667</v>
      </c>
      <c r="H123" s="317">
        <f t="shared" si="1"/>
        <v>3.69248062</v>
      </c>
      <c r="I123" s="317">
        <f t="shared" si="1"/>
        <v>5.665875969</v>
      </c>
      <c r="J123" s="317">
        <f t="shared" si="1"/>
        <v>7.112697674</v>
      </c>
      <c r="K123" s="317">
        <f t="shared" si="1"/>
        <v>8.320945736</v>
      </c>
      <c r="L123" s="317">
        <f t="shared" si="1"/>
        <v>10.35466667</v>
      </c>
      <c r="M123" s="317">
        <f t="shared" si="1"/>
        <v>12.83916279</v>
      </c>
      <c r="N123" s="317">
        <f t="shared" si="1"/>
        <v>13.6259845</v>
      </c>
      <c r="O123" s="317">
        <f t="shared" si="1"/>
        <v>14.28877519</v>
      </c>
    </row>
    <row r="124" ht="12.75" customHeight="1"/>
    <row r="125" ht="12.75" customHeight="1">
      <c r="C125" s="221"/>
      <c r="D125" s="225"/>
      <c r="E125" s="225"/>
      <c r="F125" s="318"/>
      <c r="G125" s="318"/>
      <c r="H125" s="318"/>
      <c r="I125" s="318"/>
      <c r="J125" s="318"/>
      <c r="K125" s="318"/>
      <c r="L125" s="318"/>
      <c r="M125" s="318"/>
      <c r="N125" s="318"/>
      <c r="O125" s="318"/>
    </row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</sheetData>
  <conditionalFormatting sqref="F9:F120 G9:G87 H9:N120 O9:O121 G89:G120 P102">
    <cfRule type="containsText" dxfId="7" priority="1" operator="containsText" text="100%">
      <formula>NOT(ISERROR(SEARCH(("100%"),(F9))))</formula>
    </cfRule>
  </conditionalFormatting>
  <conditionalFormatting sqref="F9:F120 G9:G87 H9:N120 O9:O121 G89:G120 P102">
    <cfRule type="notContainsBlanks" dxfId="8" priority="2">
      <formula>LEN(TRIM(F9))&gt;0</formula>
    </cfRule>
  </conditionalFormatting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.57"/>
    <col customWidth="1" min="2" max="2" width="22.0"/>
    <col customWidth="1" min="3" max="3" width="10.57"/>
    <col customWidth="1" min="4" max="4" width="8.71"/>
    <col customWidth="1" min="5" max="5" width="13.57"/>
    <col customWidth="1" min="6" max="12" width="8.71"/>
    <col customWidth="1" min="13" max="18" width="8.0"/>
  </cols>
  <sheetData>
    <row r="1" ht="20.25" customHeight="1">
      <c r="A1" s="250" t="s">
        <v>190</v>
      </c>
    </row>
    <row r="2" ht="15.75" customHeight="1">
      <c r="A2" s="50"/>
      <c r="B2" s="5"/>
      <c r="C2" s="5"/>
      <c r="D2" s="5"/>
      <c r="E2" s="5"/>
      <c r="F2" s="227"/>
      <c r="G2" s="227"/>
      <c r="H2" s="227"/>
      <c r="I2" s="227"/>
      <c r="J2" s="231"/>
      <c r="K2" s="231"/>
      <c r="L2" s="231"/>
      <c r="M2" s="231"/>
      <c r="N2" s="231"/>
      <c r="O2" s="231"/>
    </row>
    <row r="3" ht="12.75" customHeight="1">
      <c r="A3" s="251" t="s">
        <v>192</v>
      </c>
      <c r="B3" s="5"/>
      <c r="C3" s="5"/>
      <c r="D3" s="5"/>
      <c r="E3" s="5"/>
      <c r="F3" s="227"/>
      <c r="G3" s="227"/>
      <c r="H3" s="227"/>
      <c r="I3" s="227"/>
      <c r="J3" s="231"/>
      <c r="K3" s="231"/>
      <c r="L3" s="231"/>
      <c r="M3" s="231"/>
      <c r="N3" s="231"/>
      <c r="O3" s="231"/>
    </row>
    <row r="4" ht="12.75" customHeight="1">
      <c r="A4" s="76"/>
      <c r="F4" s="231"/>
      <c r="G4" s="231"/>
      <c r="H4" s="231"/>
      <c r="I4" s="231"/>
      <c r="J4" s="231"/>
      <c r="K4" s="231"/>
      <c r="L4" s="231"/>
      <c r="M4" s="231"/>
      <c r="N4" s="231"/>
      <c r="O4" s="231"/>
    </row>
    <row r="5" ht="18.0" customHeight="1">
      <c r="A5" s="25" t="s">
        <v>193</v>
      </c>
      <c r="B5" s="5"/>
      <c r="C5" s="5"/>
      <c r="D5" s="5"/>
      <c r="E5" s="5"/>
      <c r="F5" s="252"/>
      <c r="G5" s="253" t="s">
        <v>195</v>
      </c>
      <c r="H5" s="227"/>
      <c r="I5" s="227"/>
      <c r="J5" s="231"/>
      <c r="K5" s="231"/>
      <c r="L5" s="231"/>
      <c r="M5" s="231"/>
      <c r="N5" s="231"/>
      <c r="O5" s="231"/>
    </row>
    <row r="6" ht="12.75" customHeight="1">
      <c r="A6" s="79" t="s">
        <v>4</v>
      </c>
      <c r="B6" s="80" t="s">
        <v>6</v>
      </c>
      <c r="C6" s="81" t="s">
        <v>0</v>
      </c>
      <c r="D6" s="81" t="s">
        <v>1</v>
      </c>
      <c r="E6" s="81" t="s">
        <v>60</v>
      </c>
      <c r="F6" s="255">
        <v>1.0</v>
      </c>
      <c r="G6" s="255">
        <v>2.0</v>
      </c>
      <c r="H6" s="255">
        <v>3.0</v>
      </c>
      <c r="I6" s="255">
        <v>4.0</v>
      </c>
      <c r="J6" s="255">
        <v>5.0</v>
      </c>
      <c r="K6" s="255">
        <v>6.0</v>
      </c>
      <c r="L6" s="255">
        <v>7.0</v>
      </c>
      <c r="M6" s="255">
        <v>8.0</v>
      </c>
      <c r="N6" s="255">
        <v>9.0</v>
      </c>
      <c r="O6" s="255">
        <v>10.0</v>
      </c>
    </row>
    <row r="7" ht="12.75" customHeight="1">
      <c r="A7" s="85">
        <f>IF(ISBLANK('Report '!A11)," - ",'Report '!A11)</f>
        <v>14</v>
      </c>
      <c r="B7" s="87" t="str">
        <f>IF(ISBLANK('Report '!B11)," - ",'Report '!B11)</f>
        <v>US11</v>
      </c>
      <c r="C7" s="89" t="str">
        <f>IF(ISBLANK('Report '!C11)," - ",'Report '!C11)</f>
        <v>-</v>
      </c>
      <c r="D7" s="91" t="str">
        <f>IF(ISBLANK('Report '!D11)," - ",'Report '!D11)</f>
        <v>-</v>
      </c>
      <c r="E7" s="85" t="str">
        <f>IF(ISBLANK('Report '!E11)," - ",'Report '!E11)</f>
        <v>-</v>
      </c>
      <c r="F7" s="258"/>
      <c r="G7" s="260"/>
      <c r="H7" s="258"/>
      <c r="I7" s="258"/>
      <c r="J7" s="258"/>
      <c r="K7" s="258"/>
      <c r="L7" s="258"/>
      <c r="M7" s="258"/>
      <c r="N7" s="258"/>
      <c r="O7" s="261"/>
    </row>
    <row r="8" ht="12.75" customHeight="1">
      <c r="A8" s="97" t="str">
        <f>IF(ISBLANK('Report '!A12)," - ",'Report '!A12)</f>
        <v> - </v>
      </c>
      <c r="B8" s="99" t="str">
        <f>IF(ISBLANK('Report '!B12)," - ",'Report '!B12)</f>
        <v>Analisis</v>
      </c>
      <c r="C8" s="101">
        <f>IF(ISBLANK('Report '!C12)," - ",'Report '!C12)</f>
        <v>0.1333333333</v>
      </c>
      <c r="D8" s="103">
        <f>IF(ISBLANK('Report '!D12)," - ",'Report '!D12)</f>
        <v>0.90496</v>
      </c>
      <c r="E8" s="97" t="str">
        <f>IF(ISBLANK('Report '!E12)," - ",'Report '!E12)</f>
        <v>Marco Luna</v>
      </c>
      <c r="F8" s="265"/>
      <c r="G8" s="265"/>
      <c r="H8" s="265">
        <f>11/60</f>
        <v>0.1833333333</v>
      </c>
      <c r="I8" s="267"/>
      <c r="J8" s="267"/>
      <c r="K8" s="267"/>
      <c r="L8" s="267"/>
      <c r="M8" s="267"/>
      <c r="N8" s="267"/>
      <c r="O8" s="267"/>
    </row>
    <row r="9" ht="12.75" customHeight="1">
      <c r="A9" s="97" t="str">
        <f>IF(ISBLANK('Report '!A13)," - ",'Report '!A13)</f>
        <v> - </v>
      </c>
      <c r="B9" s="99" t="str">
        <f>IF(ISBLANK('Report '!B13)," - ",'Report '!B13)</f>
        <v>Diseño</v>
      </c>
      <c r="C9" s="101">
        <f>IF(ISBLANK('Report '!C13)," - ",'Report '!C13)</f>
        <v>0.1</v>
      </c>
      <c r="D9" s="103">
        <f>IF(ISBLANK('Report '!D13)," - ",'Report '!D13)</f>
        <v>0.67872</v>
      </c>
      <c r="E9" s="97" t="str">
        <f>IF(ISBLANK('Report '!E13)," - ",'Report '!E13)</f>
        <v>Marco Luna</v>
      </c>
      <c r="F9" s="267"/>
      <c r="G9" s="267"/>
      <c r="H9" s="265">
        <f>3/60</f>
        <v>0.05</v>
      </c>
      <c r="I9" s="265"/>
      <c r="J9" s="267"/>
      <c r="L9" s="267"/>
      <c r="M9" s="265"/>
      <c r="N9" s="265"/>
      <c r="O9" s="267"/>
    </row>
    <row r="10" ht="12.75" customHeight="1">
      <c r="A10" s="97" t="str">
        <f>IF(ISBLANK('Report '!A14)," - ",'Report '!A14)</f>
        <v> - </v>
      </c>
      <c r="B10" s="99" t="str">
        <f>IF(ISBLANK('Report '!B14)," - ",'Report '!B14)</f>
        <v>Implementación</v>
      </c>
      <c r="C10" s="101">
        <f>IF(ISBLANK('Report '!C14)," - ",'Report '!C14)</f>
        <v>0.2666666667</v>
      </c>
      <c r="D10" s="103">
        <f>IF(ISBLANK('Report '!D14)," - ",'Report '!D14)</f>
        <v>1.80992</v>
      </c>
      <c r="E10" s="97" t="str">
        <f>IF(ISBLANK('Report '!E14)," - ",'Report '!E14)</f>
        <v>Marco Luna</v>
      </c>
      <c r="F10" s="267"/>
      <c r="G10" s="267"/>
      <c r="H10" s="267">
        <f>22/60</f>
        <v>0.3666666667</v>
      </c>
      <c r="I10" s="265"/>
      <c r="J10" s="267"/>
      <c r="K10" s="267"/>
      <c r="L10" s="267"/>
      <c r="M10" s="267"/>
      <c r="N10" s="267"/>
      <c r="O10" s="267"/>
    </row>
    <row r="11" ht="12.75" customHeight="1">
      <c r="A11" s="97" t="str">
        <f>IF(ISBLANK('Report '!A15)," - ",'Report '!A15)</f>
        <v> - </v>
      </c>
      <c r="B11" s="99" t="str">
        <f>IF(ISBLANK('Report '!B15)," - ",'Report '!B15)</f>
        <v>Testing</v>
      </c>
      <c r="C11" s="101">
        <f>IF(ISBLANK('Report '!C15)," - ",'Report '!C15)</f>
        <v>0.02790697674</v>
      </c>
      <c r="D11" s="103">
        <f>IF(ISBLANK('Report '!D15)," - ",'Report '!D15)</f>
        <v>1.894102326</v>
      </c>
      <c r="E11" s="97" t="str">
        <f>IF(ISBLANK('Report '!E15)," - ",'Report '!E15)</f>
        <v>Marco Luna</v>
      </c>
      <c r="F11" s="267"/>
      <c r="G11" s="267"/>
      <c r="H11" s="267"/>
      <c r="I11" s="265">
        <f>82/60</f>
        <v>1.366666667</v>
      </c>
      <c r="J11" s="267"/>
      <c r="K11" s="267"/>
      <c r="L11" s="267"/>
      <c r="M11" s="267"/>
      <c r="N11" s="267"/>
      <c r="O11" s="265"/>
    </row>
    <row r="12" ht="12.75" customHeight="1">
      <c r="A12" s="97" t="str">
        <f>IF(ISBLANK('Report '!A16)," - ",'Report '!A16)</f>
        <v> - </v>
      </c>
      <c r="B12" s="99" t="str">
        <f>IF(ISBLANK('Report '!B16)," - ",'Report '!B16)</f>
        <v>Integración</v>
      </c>
      <c r="C12" s="101">
        <f>IF(ISBLANK('Report '!C16)," - ",'Report '!C16)</f>
        <v>0.1666666667</v>
      </c>
      <c r="D12" s="103">
        <f>IF(ISBLANK('Report '!D16)," - ",'Report '!D16)</f>
        <v>1.1312</v>
      </c>
      <c r="E12" s="97" t="str">
        <f>IF(ISBLANK('Report '!E16)," - ",'Report '!E16)</f>
        <v>Marco Luna</v>
      </c>
      <c r="F12" s="267"/>
      <c r="G12" s="267"/>
      <c r="H12" s="267"/>
      <c r="I12" s="265">
        <f>62/60</f>
        <v>1.033333333</v>
      </c>
      <c r="J12" s="267"/>
      <c r="K12" s="267"/>
      <c r="L12" s="267"/>
      <c r="M12" s="267"/>
      <c r="N12" s="267"/>
      <c r="O12" s="267"/>
    </row>
    <row r="13" ht="12.75" customHeight="1">
      <c r="A13" s="97" t="str">
        <f>IF(ISBLANK('Report '!A17)," - ",'Report '!A17)</f>
        <v> - </v>
      </c>
      <c r="B13" s="99" t="str">
        <f>IF(ISBLANK('Report '!B17)," - ",'Report '!B17)</f>
        <v>Ayuda</v>
      </c>
      <c r="C13" s="101">
        <f>IF(ISBLANK('Report '!C17)," - ",'Report '!C17)</f>
        <v>0.1627906977</v>
      </c>
      <c r="D13" s="103">
        <f>IF(ISBLANK('Report '!D17)," - ",'Report '!D17)</f>
        <v>1.104893023</v>
      </c>
      <c r="E13" s="97" t="str">
        <f>IF(ISBLANK('Report '!E17)," - ",'Report '!E17)</f>
        <v>Marco Luna</v>
      </c>
      <c r="F13" s="267"/>
      <c r="G13" s="271"/>
      <c r="H13" s="267"/>
      <c r="I13" s="265"/>
      <c r="J13" s="265">
        <f>77/60</f>
        <v>1.283333333</v>
      </c>
      <c r="K13" s="267"/>
      <c r="L13" s="267"/>
      <c r="M13" s="267"/>
      <c r="N13" s="267"/>
      <c r="O13" s="267"/>
    </row>
    <row r="14" ht="12.75" customHeight="1">
      <c r="A14" s="85">
        <f>IF(ISBLANK('Report '!A18)," - ",'Report '!A18)</f>
        <v>13</v>
      </c>
      <c r="B14" s="87" t="str">
        <f>IF(ISBLANK('Report '!B18)," - ",'Report '!B18)</f>
        <v>US10</v>
      </c>
      <c r="C14" s="117" t="str">
        <f>IF(ISBLANK('Report '!C18)," - ",'Report '!C18)</f>
        <v>-</v>
      </c>
      <c r="D14" s="118" t="str">
        <f>IF(ISBLANK('Report '!D18)," - ",'Report '!D18)</f>
        <v>-</v>
      </c>
      <c r="E14" s="85" t="str">
        <f>IF(ISBLANK('Report '!E18)," - ",'Report '!E18)</f>
        <v>-</v>
      </c>
      <c r="F14" s="258"/>
      <c r="G14" s="258"/>
      <c r="H14" s="258"/>
      <c r="I14" s="260"/>
      <c r="J14" s="258"/>
      <c r="K14" s="258"/>
      <c r="L14" s="258"/>
      <c r="M14" s="258"/>
      <c r="N14" s="258"/>
      <c r="O14" s="258"/>
    </row>
    <row r="15" ht="12.75" customHeight="1">
      <c r="A15" s="97" t="str">
        <f>IF(ISBLANK('Report '!A19)," - ",'Report '!A19)</f>
        <v> - </v>
      </c>
      <c r="B15" s="99" t="str">
        <f>IF(ISBLANK('Report '!B19)," - ",'Report '!B19)</f>
        <v>Analisis</v>
      </c>
      <c r="C15" s="101">
        <f>IF(ISBLANK('Report '!C19)," - ",'Report '!C19)</f>
        <v>0.1333333333</v>
      </c>
      <c r="D15" s="103">
        <f>IF(ISBLANK('Report '!D19)," - ",'Report '!D19)</f>
        <v>0.90496</v>
      </c>
      <c r="E15" s="97" t="str">
        <f>IF(ISBLANK('Report '!E19)," - ",'Report '!E19)</f>
        <v>Marco Luna</v>
      </c>
      <c r="F15" s="267">
        <f>24/60</f>
        <v>0.4</v>
      </c>
      <c r="G15" s="267"/>
      <c r="H15" s="267"/>
      <c r="I15" s="265"/>
      <c r="J15" s="231"/>
      <c r="K15" s="267"/>
      <c r="L15" s="267"/>
      <c r="M15" s="267"/>
      <c r="N15" s="267"/>
      <c r="O15" s="267"/>
    </row>
    <row r="16" ht="12.75" customHeight="1">
      <c r="A16" s="97" t="str">
        <f>IF(ISBLANK('Report '!A20)," - ",'Report '!A20)</f>
        <v> - </v>
      </c>
      <c r="B16" s="99" t="str">
        <f>IF(ISBLANK('Report '!B20)," - ",'Report '!B20)</f>
        <v>Diseño</v>
      </c>
      <c r="C16" s="101">
        <f>IF(ISBLANK('Report '!C20)," - ",'Report '!C20)</f>
        <v>0.1666666667</v>
      </c>
      <c r="D16" s="103">
        <f>IF(ISBLANK('Report '!D20)," - ",'Report '!D20)</f>
        <v>1.1312</v>
      </c>
      <c r="E16" s="97" t="str">
        <f>IF(ISBLANK('Report '!E20)," - ",'Report '!E20)</f>
        <v>Marco Luna</v>
      </c>
      <c r="F16" s="267">
        <f>37/60</f>
        <v>0.6166666667</v>
      </c>
      <c r="G16" s="267"/>
      <c r="H16" s="267"/>
      <c r="I16" s="265"/>
      <c r="J16" s="267"/>
      <c r="K16" s="267"/>
      <c r="L16" s="267"/>
      <c r="M16" s="267"/>
      <c r="N16" s="267"/>
      <c r="O16" s="267"/>
    </row>
    <row r="17" ht="12.75" customHeight="1">
      <c r="A17" s="97" t="str">
        <f>IF(ISBLANK('Report '!A21)," - ",'Report '!A21)</f>
        <v> - </v>
      </c>
      <c r="B17" s="99" t="str">
        <f>IF(ISBLANK('Report '!B21)," - ",'Report '!B21)</f>
        <v>Implementación</v>
      </c>
      <c r="C17" s="101">
        <f>IF(ISBLANK('Report '!C21)," - ",'Report '!C21)</f>
        <v>0.2666666667</v>
      </c>
      <c r="D17" s="103">
        <f>IF(ISBLANK('Report '!D21)," - ",'Report '!D21)</f>
        <v>1.58368</v>
      </c>
      <c r="E17" s="121" t="s">
        <v>67</v>
      </c>
      <c r="F17" s="265">
        <f>20/60</f>
        <v>0.3333333333</v>
      </c>
      <c r="G17" s="267"/>
      <c r="H17" s="267"/>
      <c r="I17" s="265"/>
      <c r="J17" s="267"/>
      <c r="K17" s="267"/>
      <c r="L17" s="267"/>
      <c r="M17" s="267"/>
      <c r="N17" s="267"/>
      <c r="O17" s="267"/>
    </row>
    <row r="18" ht="12.75" customHeight="1">
      <c r="A18" s="97" t="str">
        <f>IF(ISBLANK('Report '!A22)," - ",'Report '!A22)</f>
        <v> - </v>
      </c>
      <c r="B18" s="99" t="str">
        <f>IF(ISBLANK('Report '!B22)," - ",'Report '!B22)</f>
        <v>Testing</v>
      </c>
      <c r="C18" s="101">
        <f>IF(ISBLANK('Report '!C22)," - ",'Report '!C22)</f>
        <v>0.03</v>
      </c>
      <c r="D18" s="103">
        <f>IF(ISBLANK('Report '!D22)," - ",'Report '!D22)</f>
        <v>1.894102326</v>
      </c>
      <c r="E18" s="121" t="s">
        <v>67</v>
      </c>
      <c r="F18" s="265"/>
      <c r="G18" s="267">
        <f>42/60</f>
        <v>0.7</v>
      </c>
      <c r="H18" s="267"/>
      <c r="I18" s="265"/>
      <c r="J18" s="267"/>
      <c r="K18" s="267"/>
      <c r="L18" s="267"/>
      <c r="M18" s="267"/>
      <c r="N18" s="265"/>
      <c r="O18" s="265"/>
    </row>
    <row r="19" ht="12.75" customHeight="1">
      <c r="A19" s="97" t="str">
        <f>IF(ISBLANK('Report '!A23)," - ",'Report '!A23)</f>
        <v> - </v>
      </c>
      <c r="B19" s="99" t="str">
        <f>IF(ISBLANK('Report '!B23)," - ",'Report '!B23)</f>
        <v>Integración</v>
      </c>
      <c r="C19" s="101">
        <f>IF(ISBLANK('Report '!C23)," - ",'Report '!C23)</f>
        <v>0.1666666667</v>
      </c>
      <c r="D19" s="103">
        <f>IF(ISBLANK('Report '!D23)," - ",'Report '!D23)</f>
        <v>1.1312</v>
      </c>
      <c r="E19" s="97" t="str">
        <f>IF(ISBLANK('Report '!E23)," - ",'Report '!E23)</f>
        <v>Marco Luna</v>
      </c>
      <c r="F19" s="267"/>
      <c r="G19" s="267"/>
      <c r="H19" s="267"/>
      <c r="I19" s="265"/>
      <c r="J19" s="267"/>
      <c r="K19" s="267">
        <f>23/60</f>
        <v>0.3833333333</v>
      </c>
      <c r="L19" s="267"/>
      <c r="M19" s="267"/>
      <c r="N19" s="265"/>
      <c r="O19" s="265"/>
    </row>
    <row r="20" ht="12.75" customHeight="1">
      <c r="A20" s="97" t="str">
        <f>IF(ISBLANK('Report '!A24)," - ",'Report '!A24)</f>
        <v> - </v>
      </c>
      <c r="B20" s="99" t="str">
        <f>IF(ISBLANK('Report '!B24)," - ",'Report '!B24)</f>
        <v>Ayuda</v>
      </c>
      <c r="C20" s="101">
        <f>IF(ISBLANK('Report '!C24)," - ",'Report '!C24)</f>
        <v>0.1627906977</v>
      </c>
      <c r="D20" s="103">
        <f>IF(ISBLANK('Report '!D24)," - ",'Report '!D24)</f>
        <v>1.104893023</v>
      </c>
      <c r="E20" s="97" t="str">
        <f>IF(ISBLANK('Report '!E24)," - ",'Report '!E24)</f>
        <v>Marco Luna</v>
      </c>
      <c r="F20" s="267"/>
      <c r="G20" s="267"/>
      <c r="H20" s="267"/>
      <c r="I20" s="265"/>
      <c r="J20" s="267">
        <f>71/60</f>
        <v>1.183333333</v>
      </c>
      <c r="K20" s="267"/>
      <c r="L20" s="267"/>
      <c r="M20" s="267"/>
      <c r="N20" s="267"/>
      <c r="O20" s="267"/>
    </row>
    <row r="21" ht="12.75" customHeight="1">
      <c r="A21" s="85">
        <f>IF(ISBLANK('Report '!A25)," - ",'Report '!A25)</f>
        <v>44</v>
      </c>
      <c r="B21" s="87" t="str">
        <f>IF(ISBLANK('Report '!B25)," - ",'Report '!B25)</f>
        <v>US41</v>
      </c>
      <c r="C21" s="117" t="str">
        <f>IF(ISBLANK('Report '!C25)," - ",'Report '!C25)</f>
        <v>-</v>
      </c>
      <c r="D21" s="118" t="str">
        <f>IF(ISBLANK('Report '!D25)," - ",'Report '!D25)</f>
        <v>-</v>
      </c>
      <c r="E21" s="85" t="str">
        <f>IF(ISBLANK('Report '!E25)," - ",'Report '!E25)</f>
        <v>-</v>
      </c>
      <c r="F21" s="258"/>
      <c r="G21" s="258"/>
      <c r="H21" s="260"/>
      <c r="I21" s="260"/>
      <c r="J21" s="258"/>
      <c r="K21" s="258"/>
      <c r="L21" s="258"/>
      <c r="M21" s="258"/>
      <c r="N21" s="258"/>
      <c r="O21" s="258"/>
    </row>
    <row r="22" ht="12.75" customHeight="1">
      <c r="A22" s="97" t="str">
        <f>IF(ISBLANK('Report '!A26)," - ",'Report '!A26)</f>
        <v> - </v>
      </c>
      <c r="B22" s="99" t="str">
        <f>IF(ISBLANK('Report '!B26)," - ",'Report '!B26)</f>
        <v>Analisis</v>
      </c>
      <c r="C22" s="101">
        <f>IF(ISBLANK('Report '!C26)," - ",'Report '!C26)</f>
        <v>0.2133333333</v>
      </c>
      <c r="D22" s="103">
        <f>IF(ISBLANK('Report '!D26)," - ",'Report '!D26)</f>
        <v>1.447936</v>
      </c>
      <c r="E22" s="97" t="str">
        <f>IF(ISBLANK('Report '!E26)," - ",'Report '!E26)</f>
        <v>Mau</v>
      </c>
      <c r="F22" s="267">
        <f>34/60</f>
        <v>0.5666666667</v>
      </c>
      <c r="G22" s="267"/>
      <c r="H22" s="267"/>
      <c r="I22" s="265"/>
      <c r="J22" s="267"/>
      <c r="K22" s="267"/>
      <c r="L22" s="267"/>
      <c r="M22" s="267"/>
      <c r="N22" s="267"/>
      <c r="O22" s="265"/>
    </row>
    <row r="23" ht="12.75" customHeight="1">
      <c r="A23" s="97" t="str">
        <f>IF(ISBLANK('Report '!A27)," - ",'Report '!A27)</f>
        <v> - </v>
      </c>
      <c r="B23" s="99" t="str">
        <f>IF(ISBLANK('Report '!B27)," - ",'Report '!B27)</f>
        <v>Diseño</v>
      </c>
      <c r="C23" s="101">
        <f>IF(ISBLANK('Report '!C27)," - ",'Report '!C27)</f>
        <v>0.16</v>
      </c>
      <c r="D23" s="103">
        <f>IF(ISBLANK('Report '!D27)," - ",'Report '!D27)</f>
        <v>1.085952</v>
      </c>
      <c r="E23" s="97" t="str">
        <f>IF(ISBLANK('Report '!E27)," - ",'Report '!E27)</f>
        <v>Mau</v>
      </c>
      <c r="F23" s="267"/>
      <c r="G23" s="265">
        <f>24/60</f>
        <v>0.4</v>
      </c>
      <c r="H23" s="267"/>
      <c r="I23" s="265"/>
      <c r="J23" s="267"/>
      <c r="K23" s="267"/>
      <c r="L23" s="267"/>
      <c r="M23" s="267"/>
      <c r="N23" s="267"/>
      <c r="O23" s="267"/>
    </row>
    <row r="24" ht="12.75" customHeight="1">
      <c r="A24" s="97" t="str">
        <f>IF(ISBLANK('Report '!A28)," - ",'Report '!A28)</f>
        <v> - </v>
      </c>
      <c r="B24" s="99" t="str">
        <f>IF(ISBLANK('Report '!B28)," - ",'Report '!B28)</f>
        <v>Implementación</v>
      </c>
      <c r="C24" s="101">
        <f>IF(ISBLANK('Report '!C28)," - ",'Report '!C28)</f>
        <v>0.4266666667</v>
      </c>
      <c r="D24" s="103">
        <f>IF(ISBLANK('Report '!D28)," - ",'Report '!D28)</f>
        <v>2.895872</v>
      </c>
      <c r="E24" s="97" t="str">
        <f>IF(ISBLANK('Report '!E28)," - ",'Report '!E28)</f>
        <v>Mau</v>
      </c>
      <c r="F24" s="267"/>
      <c r="G24" s="267"/>
      <c r="H24" s="267"/>
      <c r="I24" s="265">
        <f>28/60</f>
        <v>0.4666666667</v>
      </c>
      <c r="J24" s="267"/>
      <c r="K24" s="267"/>
      <c r="L24" s="267"/>
      <c r="M24" s="267"/>
      <c r="N24" s="267"/>
      <c r="O24" s="267"/>
    </row>
    <row r="25" ht="12.75" customHeight="1">
      <c r="A25" s="97" t="str">
        <f>IF(ISBLANK('Report '!A29)," - ",'Report '!A29)</f>
        <v> - </v>
      </c>
      <c r="B25" s="99" t="str">
        <f>IF(ISBLANK('Report '!B29)," - ",'Report '!B29)</f>
        <v>Testing</v>
      </c>
      <c r="C25" s="101">
        <f>IF(ISBLANK('Report '!C29)," - ",'Report '!C29)</f>
        <v>0.02790697674</v>
      </c>
      <c r="D25" s="103">
        <f>IF(ISBLANK('Report '!D29)," - ",'Report '!D29)</f>
        <v>1.894102326</v>
      </c>
      <c r="E25" s="97" t="str">
        <f>IF(ISBLANK('Report '!E29)," - ",'Report '!E29)</f>
        <v>Mau</v>
      </c>
      <c r="F25" s="267"/>
      <c r="G25" s="267"/>
      <c r="H25" s="267"/>
      <c r="I25" s="265"/>
      <c r="J25" s="267"/>
      <c r="K25" s="267"/>
      <c r="L25" s="265">
        <v>1.54</v>
      </c>
      <c r="M25" s="267"/>
      <c r="N25" s="265"/>
      <c r="O25" s="267"/>
    </row>
    <row r="26" ht="12.75" customHeight="1">
      <c r="A26" s="97" t="str">
        <f>IF(ISBLANK('Report '!A30)," - ",'Report '!A30)</f>
        <v> - </v>
      </c>
      <c r="B26" s="99" t="str">
        <f>IF(ISBLANK('Report '!B30)," - ",'Report '!B30)</f>
        <v>Integración</v>
      </c>
      <c r="C26" s="101">
        <f>IF(ISBLANK('Report '!C30)," - ",'Report '!C30)</f>
        <v>0.2666666667</v>
      </c>
      <c r="D26" s="103">
        <f>IF(ISBLANK('Report '!D30)," - ",'Report '!D30)</f>
        <v>1.80992</v>
      </c>
      <c r="E26" s="97" t="str">
        <f>IF(ISBLANK('Report '!E30)," - ",'Report '!E30)</f>
        <v>Mau</v>
      </c>
      <c r="F26" s="267"/>
      <c r="G26" s="267"/>
      <c r="H26" s="267"/>
      <c r="I26" s="265"/>
      <c r="J26" s="267"/>
      <c r="K26" s="267"/>
      <c r="L26" s="267"/>
      <c r="M26" s="265">
        <v>1.32</v>
      </c>
      <c r="N26" s="267"/>
      <c r="O26" s="267"/>
    </row>
    <row r="27" ht="12.75" customHeight="1">
      <c r="A27" s="97" t="str">
        <f>IF(ISBLANK('Report '!A31)," - ",'Report '!A31)</f>
        <v> - </v>
      </c>
      <c r="B27" s="99" t="str">
        <f>IF(ISBLANK('Report '!B31)," - ",'Report '!B31)</f>
        <v>Ayuda</v>
      </c>
      <c r="C27" s="101">
        <f>IF(ISBLANK('Report '!C31)," - ",'Report '!C31)</f>
        <v>0.1627906977</v>
      </c>
      <c r="D27" s="103">
        <f>IF(ISBLANK('Report '!D31)," - ",'Report '!D31)</f>
        <v>1.104893023</v>
      </c>
      <c r="E27" s="97" t="str">
        <f>IF(ISBLANK('Report '!E31)," - ",'Report '!E31)</f>
        <v>Mau</v>
      </c>
      <c r="F27" s="267"/>
      <c r="G27" s="267"/>
      <c r="H27" s="267"/>
      <c r="I27" s="265"/>
      <c r="J27" s="267"/>
      <c r="K27" s="267"/>
      <c r="L27" s="267"/>
      <c r="M27" s="265">
        <v>0.45</v>
      </c>
      <c r="N27" s="267"/>
      <c r="O27" s="267"/>
    </row>
    <row r="28" ht="12.75" customHeight="1">
      <c r="A28" s="85">
        <f>IF(ISBLANK('Report '!A32)," - ",'Report '!A32)</f>
        <v>45</v>
      </c>
      <c r="B28" s="87" t="str">
        <f>IF(ISBLANK('Report '!B32)," - ",'Report '!B32)</f>
        <v>US42</v>
      </c>
      <c r="C28" s="117" t="str">
        <f>IF(ISBLANK('Report '!C32)," - ",'Report '!C32)</f>
        <v>-</v>
      </c>
      <c r="D28" s="149" t="str">
        <f>IF(ISBLANK('Report '!D32)," - ",'Report '!D32)</f>
        <v>-</v>
      </c>
      <c r="E28" s="85" t="str">
        <f>IF(ISBLANK('Report '!E32)," - ",'Report '!E32)</f>
        <v>-</v>
      </c>
      <c r="F28" s="258"/>
      <c r="G28" s="258"/>
      <c r="H28" s="258"/>
      <c r="I28" s="258"/>
      <c r="J28" s="258"/>
      <c r="K28" s="258"/>
      <c r="L28" s="258"/>
      <c r="M28" s="258"/>
      <c r="N28" s="258"/>
      <c r="O28" s="258"/>
    </row>
    <row r="29" ht="12.75" customHeight="1">
      <c r="A29" s="97" t="str">
        <f>IF(ISBLANK('Report '!A33)," - ",'Report '!A33)</f>
        <v> - </v>
      </c>
      <c r="B29" s="99" t="str">
        <f>IF(ISBLANK('Report '!B33)," - ",'Report '!B33)</f>
        <v>Analisis</v>
      </c>
      <c r="C29" s="101">
        <f>IF(ISBLANK('Report '!C33)," - ",'Report '!C33)</f>
        <v>0.1333333333</v>
      </c>
      <c r="D29" s="103">
        <f>IF(ISBLANK('Report '!D33)," - ",'Report '!D33)</f>
        <v>0.90496</v>
      </c>
      <c r="E29" s="97" t="str">
        <f>IF(ISBLANK('Report '!E33)," - ",'Report '!E33)</f>
        <v>Mau</v>
      </c>
      <c r="F29" s="265"/>
      <c r="G29" s="267"/>
      <c r="H29" s="267">
        <f>48/60</f>
        <v>0.8</v>
      </c>
      <c r="I29" s="267"/>
      <c r="J29" s="267"/>
      <c r="K29" s="267"/>
      <c r="L29" s="267"/>
      <c r="M29" s="267"/>
      <c r="N29" s="267"/>
      <c r="O29" s="267"/>
    </row>
    <row r="30" ht="12.75" customHeight="1">
      <c r="A30" s="97" t="str">
        <f>IF(ISBLANK('Report '!A34)," - ",'Report '!A34)</f>
        <v> - </v>
      </c>
      <c r="B30" s="99" t="str">
        <f>IF(ISBLANK('Report '!B34)," - ",'Report '!B34)</f>
        <v>Diseño</v>
      </c>
      <c r="C30" s="101">
        <f>IF(ISBLANK('Report '!C34)," - ",'Report '!C34)</f>
        <v>0.1</v>
      </c>
      <c r="D30" s="103">
        <f>IF(ISBLANK('Report '!D34)," - ",'Report '!D34)</f>
        <v>0.67872</v>
      </c>
      <c r="E30" s="97" t="str">
        <f>IF(ISBLANK('Report '!E34)," - ",'Report '!E34)</f>
        <v>Mau</v>
      </c>
      <c r="F30" s="267"/>
      <c r="G30" s="267"/>
      <c r="H30" s="265"/>
      <c r="I30" s="267">
        <f>36/60</f>
        <v>0.6</v>
      </c>
      <c r="J30" s="267"/>
      <c r="K30" s="267"/>
      <c r="L30" s="267"/>
      <c r="M30" s="267"/>
      <c r="N30" s="267"/>
      <c r="O30" s="267"/>
    </row>
    <row r="31" ht="12.75" customHeight="1">
      <c r="A31" s="97" t="str">
        <f>IF(ISBLANK('Report '!A35)," - ",'Report '!A35)</f>
        <v> - </v>
      </c>
      <c r="B31" s="99" t="str">
        <f>IF(ISBLANK('Report '!B35)," - ",'Report '!B35)</f>
        <v>Implementación</v>
      </c>
      <c r="C31" s="101">
        <f>IF(ISBLANK('Report '!C35)," - ",'Report '!C35)</f>
        <v>0.2666666667</v>
      </c>
      <c r="D31" s="103">
        <f>IF(ISBLANK('Report '!D35)," - ",'Report '!D35)</f>
        <v>1.80992</v>
      </c>
      <c r="E31" s="97" t="str">
        <f>IF(ISBLANK('Report '!E35)," - ",'Report '!E35)</f>
        <v>Mau</v>
      </c>
      <c r="F31" s="272"/>
      <c r="G31" s="273"/>
      <c r="H31" s="273"/>
      <c r="I31" s="273">
        <f>78/60</f>
        <v>1.3</v>
      </c>
      <c r="J31" s="273"/>
      <c r="K31" s="272"/>
      <c r="L31" s="273"/>
      <c r="M31" s="273"/>
      <c r="N31" s="267"/>
      <c r="O31" s="267"/>
    </row>
    <row r="32" ht="12.75" customHeight="1">
      <c r="A32" s="97" t="str">
        <f>IF(ISBLANK('Report '!A36)," - ",'Report '!A36)</f>
        <v> - </v>
      </c>
      <c r="B32" s="99" t="str">
        <f>IF(ISBLANK('Report '!B36)," - ",'Report '!B36)</f>
        <v>Testing</v>
      </c>
      <c r="C32" s="101">
        <f>IF(ISBLANK('Report '!C36)," - ",'Report '!C36)</f>
        <v>0.02790697674</v>
      </c>
      <c r="D32" s="103">
        <f>IF(ISBLANK('Report '!D36)," - ",'Report '!D36)</f>
        <v>1.894102326</v>
      </c>
      <c r="E32" s="97" t="str">
        <f>IF(ISBLANK('Report '!E36)," - ",'Report '!E36)</f>
        <v>Luis Rodriguez</v>
      </c>
      <c r="F32" s="273"/>
      <c r="G32" s="273"/>
      <c r="H32" s="272"/>
      <c r="I32" s="273"/>
      <c r="J32" s="273"/>
      <c r="K32" s="273"/>
      <c r="L32" s="273"/>
      <c r="M32" s="272"/>
      <c r="N32" s="267">
        <f>1+(2/60)</f>
        <v>1.033333333</v>
      </c>
      <c r="O32" s="267"/>
    </row>
    <row r="33" ht="12.75" customHeight="1">
      <c r="A33" s="97" t="str">
        <f>IF(ISBLANK('Report '!A37)," - ",'Report '!A37)</f>
        <v> - </v>
      </c>
      <c r="B33" s="99" t="str">
        <f>IF(ISBLANK('Report '!B37)," - ",'Report '!B37)</f>
        <v>Integración</v>
      </c>
      <c r="C33" s="101">
        <f>IF(ISBLANK('Report '!C37)," - ",'Report '!C37)</f>
        <v>0.1666666667</v>
      </c>
      <c r="D33" s="103">
        <f>IF(ISBLANK('Report '!D37)," - ",'Report '!D37)</f>
        <v>1.1312</v>
      </c>
      <c r="E33" s="97" t="str">
        <f>IF(ISBLANK('Report '!E37)," - ",'Report '!E37)</f>
        <v>Luis Rodriguez</v>
      </c>
      <c r="F33" s="273"/>
      <c r="G33" s="273"/>
      <c r="H33" s="273"/>
      <c r="I33" s="273"/>
      <c r="J33" s="273"/>
      <c r="K33" s="272"/>
      <c r="L33" s="273"/>
      <c r="M33" s="231"/>
      <c r="N33" s="267">
        <f>45/60</f>
        <v>0.75</v>
      </c>
      <c r="O33" s="267"/>
    </row>
    <row r="34" ht="12.75" customHeight="1">
      <c r="A34" s="97" t="str">
        <f>IF(ISBLANK('Report '!A38)," - ",'Report '!A38)</f>
        <v> - </v>
      </c>
      <c r="B34" s="99" t="str">
        <f>IF(ISBLANK('Report '!B38)," - ",'Report '!B38)</f>
        <v>Ayuda</v>
      </c>
      <c r="C34" s="101">
        <f>IF(ISBLANK('Report '!C38)," - ",'Report '!C38)</f>
        <v>0.1627906977</v>
      </c>
      <c r="D34" s="103">
        <f>IF(ISBLANK('Report '!D38)," - ",'Report '!D38)</f>
        <v>1.104893023</v>
      </c>
      <c r="E34" s="97" t="str">
        <f>IF(ISBLANK('Report '!E38)," - ",'Report '!E38)</f>
        <v>Luis Rodriguez</v>
      </c>
      <c r="F34" s="267"/>
      <c r="G34" s="267"/>
      <c r="H34" s="267"/>
      <c r="I34" s="267"/>
      <c r="J34" s="267"/>
      <c r="K34" s="267"/>
      <c r="L34" s="267"/>
      <c r="M34" s="267"/>
      <c r="N34" s="267">
        <f>30/60</f>
        <v>0.5</v>
      </c>
      <c r="O34" s="267"/>
    </row>
    <row r="35" ht="12.75" customHeight="1">
      <c r="A35" s="85">
        <f>IF(ISBLANK('Report '!A39)," - ",'Report '!A39)</f>
        <v>8</v>
      </c>
      <c r="B35" s="87" t="str">
        <f>IF(ISBLANK('Report '!B39)," - ",'Report '!B39)</f>
        <v>US5</v>
      </c>
      <c r="C35" s="117" t="str">
        <f>IF(ISBLANK('Report '!C39)," - ",'Report '!C39)</f>
        <v>-</v>
      </c>
      <c r="D35" s="149" t="str">
        <f>IF(ISBLANK('Report '!D39)," - ",'Report '!D39)</f>
        <v>-</v>
      </c>
      <c r="E35" s="85" t="str">
        <f>IF(ISBLANK('Report '!E39)," - ",'Report '!E39)</f>
        <v>-</v>
      </c>
      <c r="F35" s="258"/>
      <c r="G35" s="258"/>
      <c r="H35" s="258"/>
      <c r="I35" s="258"/>
      <c r="J35" s="258"/>
      <c r="K35" s="258"/>
      <c r="L35" s="258"/>
      <c r="M35" s="258"/>
      <c r="N35" s="258"/>
      <c r="O35" s="258"/>
    </row>
    <row r="36" ht="12.75" customHeight="1">
      <c r="A36" s="97" t="str">
        <f>IF(ISBLANK('Report '!A40)," - ",'Report '!A40)</f>
        <v> - </v>
      </c>
      <c r="B36" s="99" t="str">
        <f>IF(ISBLANK('Report '!B40)," - ",'Report '!B40)</f>
        <v>Analisis</v>
      </c>
      <c r="C36" s="101">
        <f>IF(ISBLANK('Report '!C40)," - ",'Report '!C40)</f>
        <v>0.08</v>
      </c>
      <c r="D36" s="103">
        <f>IF(ISBLANK('Report '!D40)," - ",'Report '!D40)</f>
        <v>0.542976</v>
      </c>
      <c r="E36" s="97" t="str">
        <f>IF(ISBLANK('Report '!E40)," - ",'Report '!E40)</f>
        <v>Salmón</v>
      </c>
      <c r="F36" s="265">
        <v>0.5</v>
      </c>
      <c r="G36" s="267"/>
      <c r="H36" s="267"/>
      <c r="I36" s="267"/>
      <c r="J36" s="267"/>
      <c r="K36" s="267"/>
      <c r="L36" s="267"/>
      <c r="M36" s="267"/>
      <c r="N36" s="267"/>
      <c r="O36" s="267"/>
    </row>
    <row r="37" ht="12.75" customHeight="1">
      <c r="A37" s="97" t="str">
        <f>IF(ISBLANK('Report '!A41)," - ",'Report '!A41)</f>
        <v> - </v>
      </c>
      <c r="B37" s="99" t="str">
        <f>IF(ISBLANK('Report '!B41)," - ",'Report '!B41)</f>
        <v>Diseño</v>
      </c>
      <c r="C37" s="101">
        <f>IF(ISBLANK('Report '!C41)," - ",'Report '!C41)</f>
        <v>0.06</v>
      </c>
      <c r="D37" s="103">
        <f>IF(ISBLANK('Report '!D41)," - ",'Report '!D41)</f>
        <v>0.407232</v>
      </c>
      <c r="E37" s="97" t="str">
        <f>IF(ISBLANK('Report '!E41)," - ",'Report '!E41)</f>
        <v>Salmón</v>
      </c>
      <c r="F37" s="267"/>
      <c r="G37" s="267">
        <f>17/60</f>
        <v>0.2833333333</v>
      </c>
      <c r="H37" s="267">
        <f>92/60</f>
        <v>1.533333333</v>
      </c>
      <c r="I37" s="267"/>
      <c r="J37" s="267"/>
      <c r="K37" s="267"/>
      <c r="L37" s="267"/>
      <c r="M37" s="267"/>
      <c r="N37" s="267"/>
      <c r="O37" s="267"/>
    </row>
    <row r="38" ht="12.75" customHeight="1">
      <c r="A38" s="97" t="str">
        <f>IF(ISBLANK('Report '!A42)," - ",'Report '!A42)</f>
        <v> - </v>
      </c>
      <c r="B38" s="99" t="str">
        <f>IF(ISBLANK('Report '!B42)," - ",'Report '!B42)</f>
        <v>Implementación</v>
      </c>
      <c r="C38" s="101">
        <f>IF(ISBLANK('Report '!C42)," - ",'Report '!C42)</f>
        <v>0.16</v>
      </c>
      <c r="D38" s="103">
        <f>IF(ISBLANK('Report '!D42)," - ",'Report '!D42)</f>
        <v>1.085952</v>
      </c>
      <c r="E38" s="97" t="str">
        <f>IF(ISBLANK('Report '!E42)," - ",'Report '!E42)</f>
        <v>Salmón</v>
      </c>
      <c r="F38" s="267"/>
      <c r="G38" s="267"/>
      <c r="H38" s="267">
        <f>78/60</f>
        <v>1.3</v>
      </c>
      <c r="I38" s="267"/>
      <c r="J38" s="267"/>
      <c r="K38" s="267"/>
      <c r="L38" s="267"/>
      <c r="M38" s="267"/>
      <c r="N38" s="267"/>
      <c r="O38" s="267"/>
    </row>
    <row r="39" ht="12.75" customHeight="1">
      <c r="A39" s="97" t="str">
        <f>IF(ISBLANK('Report '!A43)," - ",'Report '!A43)</f>
        <v> - </v>
      </c>
      <c r="B39" s="99" t="str">
        <f>IF(ISBLANK('Report '!B43)," - ",'Report '!B43)</f>
        <v>Testing</v>
      </c>
      <c r="C39" s="101">
        <f>IF(ISBLANK('Report '!C43)," - ",'Report '!C43)</f>
        <v>0.02790697674</v>
      </c>
      <c r="D39" s="103">
        <f>IF(ISBLANK('Report '!D43)," - ",'Report '!D43)</f>
        <v>1.894102326</v>
      </c>
      <c r="E39" s="97" t="str">
        <f>IF(ISBLANK('Report '!E43)," - ",'Report '!E43)</f>
        <v>Salmón</v>
      </c>
      <c r="F39" s="267"/>
      <c r="G39" s="267"/>
      <c r="H39" s="267">
        <f>45/60</f>
        <v>0.75</v>
      </c>
      <c r="I39" s="267"/>
      <c r="J39" s="265"/>
      <c r="K39" s="267"/>
      <c r="L39" s="267"/>
      <c r="M39" s="267"/>
      <c r="N39" s="267"/>
      <c r="O39" s="267"/>
    </row>
    <row r="40" ht="12.75" customHeight="1">
      <c r="A40" s="97" t="str">
        <f>IF(ISBLANK('Report '!A44)," - ",'Report '!A44)</f>
        <v> - </v>
      </c>
      <c r="B40" s="99" t="str">
        <f>IF(ISBLANK('Report '!B44)," - ",'Report '!B44)</f>
        <v>Integración</v>
      </c>
      <c r="C40" s="101">
        <f>IF(ISBLANK('Report '!C44)," - ",'Report '!C44)</f>
        <v>0.1</v>
      </c>
      <c r="D40" s="103">
        <f>IF(ISBLANK('Report '!D44)," - ",'Report '!D44)</f>
        <v>0.67872</v>
      </c>
      <c r="E40" s="97" t="str">
        <f>IF(ISBLANK('Report '!E44)," - ",'Report '!E44)</f>
        <v>Fily</v>
      </c>
      <c r="F40" s="267"/>
      <c r="G40" s="267"/>
      <c r="H40" s="267">
        <f>78/60</f>
        <v>1.3</v>
      </c>
      <c r="I40" s="267"/>
      <c r="J40" s="267"/>
      <c r="K40" s="267"/>
      <c r="L40" s="267"/>
      <c r="M40" s="267"/>
      <c r="N40" s="267"/>
      <c r="O40" s="267"/>
    </row>
    <row r="41" ht="12.75" customHeight="1">
      <c r="A41" s="97" t="str">
        <f>IF(ISBLANK('Report '!A45)," - ",'Report '!A45)</f>
        <v> - </v>
      </c>
      <c r="B41" s="99" t="str">
        <f>IF(ISBLANK('Report '!B45)," - ",'Report '!B45)</f>
        <v>Ayuda</v>
      </c>
      <c r="C41" s="101">
        <f>IF(ISBLANK('Report '!C45)," - ",'Report '!C45)</f>
        <v>0.1627906977</v>
      </c>
      <c r="D41" s="103">
        <f>IF(ISBLANK('Report '!D45)," - ",'Report '!D45)</f>
        <v>1.104893023</v>
      </c>
      <c r="E41" s="97" t="str">
        <f>IF(ISBLANK('Report '!E45)," - ",'Report '!E45)</f>
        <v>Fily</v>
      </c>
      <c r="F41" s="267"/>
      <c r="G41" s="267"/>
      <c r="H41" s="267"/>
      <c r="I41" s="267"/>
      <c r="J41" s="267"/>
      <c r="K41" s="265">
        <v>0.37</v>
      </c>
      <c r="L41" s="267"/>
      <c r="M41" s="267"/>
      <c r="N41" s="267"/>
      <c r="O41" s="267"/>
    </row>
    <row r="42" ht="12.75" customHeight="1">
      <c r="A42" s="85">
        <f>IF(ISBLANK('Report '!A46)," - ",'Report '!A46)</f>
        <v>34</v>
      </c>
      <c r="B42" s="87" t="str">
        <f>IF(ISBLANK('Report '!B46)," - ",'Report '!B46)</f>
        <v>US31</v>
      </c>
      <c r="C42" s="117" t="str">
        <f>IF(ISBLANK('Report '!C46)," - ",'Report '!C46)</f>
        <v>-</v>
      </c>
      <c r="D42" s="118" t="str">
        <f>IF(ISBLANK('Report '!D46)," - ",'Report '!D46)</f>
        <v>-</v>
      </c>
      <c r="E42" s="85" t="str">
        <f>IF(ISBLANK('Report '!E46)," - ",'Report '!E46)</f>
        <v>-</v>
      </c>
      <c r="F42" s="258"/>
      <c r="G42" s="258"/>
      <c r="H42" s="258"/>
      <c r="I42" s="258"/>
      <c r="J42" s="258"/>
      <c r="K42" s="258"/>
      <c r="L42" s="258"/>
      <c r="M42" s="258"/>
      <c r="N42" s="258"/>
      <c r="O42" s="258"/>
    </row>
    <row r="43" ht="12.75" customHeight="1">
      <c r="A43" s="97" t="str">
        <f>IF(ISBLANK('Report '!A47)," - ",'Report '!A47)</f>
        <v> - </v>
      </c>
      <c r="B43" s="99" t="str">
        <f>IF(ISBLANK('Report '!B47)," - ",'Report '!B47)</f>
        <v>Analisis</v>
      </c>
      <c r="C43" s="101">
        <f>IF(ISBLANK('Report '!C47)," - ",'Report '!C47)</f>
        <v>0.2133333333</v>
      </c>
      <c r="D43" s="103">
        <f>IF(ISBLANK('Report '!D47)," - ",'Report '!D47)</f>
        <v>1.447936</v>
      </c>
      <c r="E43" s="97" t="str">
        <f>IF(ISBLANK('Report '!E47)," - ",'Report '!E47)</f>
        <v>Fily</v>
      </c>
      <c r="F43" s="265">
        <v>2.18</v>
      </c>
      <c r="G43" s="267"/>
      <c r="H43" s="267"/>
      <c r="I43" s="267"/>
      <c r="J43" s="267"/>
      <c r="K43" s="267"/>
      <c r="L43" s="267"/>
      <c r="M43" s="267"/>
      <c r="N43" s="267"/>
      <c r="O43" s="267"/>
    </row>
    <row r="44" ht="12.75" customHeight="1">
      <c r="A44" s="97" t="str">
        <f>IF(ISBLANK('Report '!A48)," - ",'Report '!A48)</f>
        <v> - </v>
      </c>
      <c r="B44" s="99" t="str">
        <f>IF(ISBLANK('Report '!B48)," - ",'Report '!B48)</f>
        <v>Diseño</v>
      </c>
      <c r="C44" s="101">
        <f>IF(ISBLANK('Report '!C48)," - ",'Report '!C48)</f>
        <v>0.16</v>
      </c>
      <c r="D44" s="103">
        <f>IF(ISBLANK('Report '!D48)," - ",'Report '!D48)</f>
        <v>1.085952</v>
      </c>
      <c r="E44" s="97" t="str">
        <f>IF(ISBLANK('Report '!E48)," - ",'Report '!E48)</f>
        <v>Fily</v>
      </c>
      <c r="F44" s="267"/>
      <c r="G44" s="265">
        <v>1.03</v>
      </c>
      <c r="H44" s="267"/>
      <c r="I44" s="267"/>
      <c r="J44" s="267"/>
      <c r="K44" s="267"/>
      <c r="L44" s="267"/>
      <c r="M44" s="267"/>
      <c r="N44" s="267"/>
      <c r="O44" s="267"/>
    </row>
    <row r="45" ht="12.75" customHeight="1">
      <c r="A45" s="97" t="str">
        <f>IF(ISBLANK('Report '!A49)," - ",'Report '!A49)</f>
        <v> - </v>
      </c>
      <c r="B45" s="99" t="str">
        <f>IF(ISBLANK('Report '!B49)," - ",'Report '!B49)</f>
        <v>Implementación</v>
      </c>
      <c r="C45" s="101">
        <f>IF(ISBLANK('Report '!C49)," - ",'Report '!C49)</f>
        <v>0.4266666667</v>
      </c>
      <c r="D45" s="103">
        <f>IF(ISBLANK('Report '!D49)," - ",'Report '!D49)</f>
        <v>2.895872</v>
      </c>
      <c r="E45" s="97" t="str">
        <f>IF(ISBLANK('Report '!E49)," - ",'Report '!E49)</f>
        <v>Fily</v>
      </c>
      <c r="F45" s="267"/>
      <c r="G45" s="265">
        <v>0.51</v>
      </c>
      <c r="H45" s="265">
        <v>6.26</v>
      </c>
      <c r="I45" s="267"/>
      <c r="J45" s="267"/>
      <c r="K45" s="267"/>
      <c r="L45" s="267"/>
      <c r="M45" s="267"/>
      <c r="N45" s="267"/>
      <c r="O45" s="267"/>
    </row>
    <row r="46" ht="12.75" customHeight="1">
      <c r="A46" s="97" t="str">
        <f>IF(ISBLANK('Report '!A50)," - ",'Report '!A50)</f>
        <v> - </v>
      </c>
      <c r="B46" s="99" t="str">
        <f>IF(ISBLANK('Report '!B50)," - ",'Report '!B50)</f>
        <v>Testing</v>
      </c>
      <c r="C46" s="101">
        <f>IF(ISBLANK('Report '!C50)," - ",'Report '!C50)</f>
        <v>0.028</v>
      </c>
      <c r="D46" s="103">
        <f>IF(ISBLANK('Report '!D50)," - ",'Report '!D50)</f>
        <v>1.894102326</v>
      </c>
      <c r="E46" s="97" t="str">
        <f>IF(ISBLANK('Report '!E50)," - ",'Report '!E50)</f>
        <v>Fily</v>
      </c>
      <c r="F46" s="267"/>
      <c r="G46" s="267"/>
      <c r="H46" s="267"/>
      <c r="I46" s="265">
        <v>2.36</v>
      </c>
      <c r="J46" s="267"/>
      <c r="K46" s="267"/>
      <c r="L46" s="267"/>
      <c r="M46" s="267"/>
      <c r="N46" s="267"/>
      <c r="O46" s="267"/>
    </row>
    <row r="47" ht="12.75" customHeight="1">
      <c r="A47" s="97" t="str">
        <f>IF(ISBLANK('Report '!A51)," - ",'Report '!A51)</f>
        <v> - </v>
      </c>
      <c r="B47" s="99" t="str">
        <f>IF(ISBLANK('Report '!B51)," - ",'Report '!B51)</f>
        <v>Integración</v>
      </c>
      <c r="C47" s="101">
        <f>IF(ISBLANK('Report '!C51)," - ",'Report '!C51)</f>
        <v>0.2666666667</v>
      </c>
      <c r="D47" s="103">
        <f>IF(ISBLANK('Report '!D51)," - ",'Report '!D51)</f>
        <v>1.80992</v>
      </c>
      <c r="E47" s="97" t="str">
        <f>IF(ISBLANK('Report '!E51)," - ",'Report '!E51)</f>
        <v>Santiago</v>
      </c>
      <c r="F47" s="267"/>
      <c r="G47" s="267"/>
      <c r="H47" s="267"/>
      <c r="I47" s="265">
        <v>2.05</v>
      </c>
      <c r="J47" s="267"/>
      <c r="K47" s="267"/>
      <c r="L47" s="267"/>
      <c r="M47" s="267"/>
      <c r="N47" s="267"/>
      <c r="O47" s="267"/>
    </row>
    <row r="48" ht="12.75" customHeight="1">
      <c r="A48" s="97" t="str">
        <f>IF(ISBLANK('Report '!A52)," - ",'Report '!A52)</f>
        <v> - </v>
      </c>
      <c r="B48" s="99" t="str">
        <f>IF(ISBLANK('Report '!B52)," - ",'Report '!B52)</f>
        <v>Ayuda</v>
      </c>
      <c r="C48" s="101">
        <f>IF(ISBLANK('Report '!C52)," - ",'Report '!C52)</f>
        <v>0.1627906977</v>
      </c>
      <c r="D48" s="103">
        <f>IF(ISBLANK('Report '!D52)," - ",'Report '!D52)</f>
        <v>1.104893023</v>
      </c>
      <c r="E48" s="97" t="str">
        <f>IF(ISBLANK('Report '!E52)," - ",'Report '!E52)</f>
        <v>Fily</v>
      </c>
      <c r="F48" s="267"/>
      <c r="G48" s="267"/>
      <c r="H48" s="267"/>
      <c r="I48" s="265">
        <v>2.06</v>
      </c>
      <c r="J48" s="267"/>
      <c r="K48" s="267"/>
      <c r="L48" s="267"/>
      <c r="M48" s="267"/>
      <c r="N48" s="267"/>
      <c r="O48" s="267"/>
    </row>
    <row r="49" ht="12.75" customHeight="1">
      <c r="A49" s="85">
        <f>IF(ISBLANK('Report '!A53)," - ",'Report '!A53)</f>
        <v>40</v>
      </c>
      <c r="B49" s="87" t="str">
        <f>IF(ISBLANK('Report '!B53)," - ",'Report '!B53)</f>
        <v>US37</v>
      </c>
      <c r="C49" s="117" t="str">
        <f>IF(ISBLANK('Report '!C53)," - ",'Report '!C53)</f>
        <v>-</v>
      </c>
      <c r="D49" s="149" t="str">
        <f>IF(ISBLANK('Report '!D53)," - ",'Report '!D53)</f>
        <v>-</v>
      </c>
      <c r="E49" s="85" t="str">
        <f>IF(ISBLANK('Report '!E53)," - ",'Report '!E53)</f>
        <v>-</v>
      </c>
      <c r="F49" s="258"/>
      <c r="G49" s="258"/>
      <c r="H49" s="258"/>
      <c r="I49" s="258"/>
      <c r="J49" s="258"/>
      <c r="K49" s="258"/>
      <c r="L49" s="258"/>
      <c r="M49" s="258"/>
      <c r="N49" s="258"/>
      <c r="O49" s="258"/>
    </row>
    <row r="50" ht="12.75" customHeight="1">
      <c r="A50" s="97" t="str">
        <f>IF(ISBLANK('Report '!A54)," - ",'Report '!A54)</f>
        <v> - </v>
      </c>
      <c r="B50" s="99" t="str">
        <f>IF(ISBLANK('Report '!B54)," - ",'Report '!B54)</f>
        <v>Analisis</v>
      </c>
      <c r="C50" s="101">
        <f>IF(ISBLANK('Report '!C54)," - ",'Report '!C54)</f>
        <v>0.2133333333</v>
      </c>
      <c r="D50" s="103">
        <f>IF(ISBLANK('Report '!D54)," - ",'Report '!D54)</f>
        <v>1.447936</v>
      </c>
      <c r="E50" s="97" t="str">
        <f>IF(ISBLANK('Report '!E54)," - ",'Report '!E54)</f>
        <v>Marco Luna</v>
      </c>
      <c r="F50" s="267"/>
      <c r="G50" s="267"/>
      <c r="H50" s="267"/>
      <c r="I50" s="267"/>
      <c r="J50" s="267">
        <f>28/60</f>
        <v>0.4666666667</v>
      </c>
      <c r="K50" s="267"/>
      <c r="L50" s="267"/>
      <c r="M50" s="267"/>
      <c r="N50" s="267"/>
      <c r="O50" s="267"/>
    </row>
    <row r="51" ht="12.75" customHeight="1">
      <c r="A51" s="97" t="str">
        <f>IF(ISBLANK('Report '!A55)," - ",'Report '!A55)</f>
        <v> - </v>
      </c>
      <c r="B51" s="99" t="str">
        <f>IF(ISBLANK('Report '!B55)," - ",'Report '!B55)</f>
        <v>Diseño</v>
      </c>
      <c r="C51" s="101">
        <f>IF(ISBLANK('Report '!C55)," - ",'Report '!C55)</f>
        <v>0.16</v>
      </c>
      <c r="D51" s="103">
        <f>IF(ISBLANK('Report '!D55)," - ",'Report '!D55)</f>
        <v>1.085952</v>
      </c>
      <c r="E51" s="97" t="str">
        <f>IF(ISBLANK('Report '!E55)," - ",'Report '!E55)</f>
        <v>Marco Luna</v>
      </c>
      <c r="F51" s="267"/>
      <c r="G51" s="267"/>
      <c r="H51" s="267"/>
      <c r="I51" s="267"/>
      <c r="J51" s="267"/>
      <c r="K51" s="267"/>
      <c r="L51" s="267">
        <f>17/60</f>
        <v>0.2833333333</v>
      </c>
      <c r="M51" s="267"/>
      <c r="N51" s="267"/>
      <c r="O51" s="267"/>
    </row>
    <row r="52" ht="12.75" customHeight="1">
      <c r="A52" s="97" t="str">
        <f>IF(ISBLANK('Report '!A56)," - ",'Report '!A56)</f>
        <v> - </v>
      </c>
      <c r="B52" s="99" t="str">
        <f>IF(ISBLANK('Report '!B56)," - ",'Report '!B56)</f>
        <v>Implementación</v>
      </c>
      <c r="C52" s="101">
        <f>IF(ISBLANK('Report '!C56)," - ",'Report '!C56)</f>
        <v>0.4266666667</v>
      </c>
      <c r="D52" s="103">
        <f>IF(ISBLANK('Report '!D56)," - ",'Report '!D56)</f>
        <v>2.895872</v>
      </c>
      <c r="E52" s="97" t="str">
        <f>IF(ISBLANK('Report '!E56)," - ",'Report '!E56)</f>
        <v>Luis Rodriguez</v>
      </c>
      <c r="F52" s="267"/>
      <c r="G52" s="267"/>
      <c r="H52" s="267"/>
      <c r="I52" s="267"/>
      <c r="J52" s="267"/>
      <c r="K52" s="267"/>
      <c r="L52" s="267">
        <f>52/60</f>
        <v>0.8666666667</v>
      </c>
      <c r="M52" s="267"/>
      <c r="N52" s="267"/>
      <c r="O52" s="267"/>
    </row>
    <row r="53" ht="12.75" customHeight="1">
      <c r="A53" s="97" t="str">
        <f>IF(ISBLANK('Report '!A57)," - ",'Report '!A57)</f>
        <v> - </v>
      </c>
      <c r="B53" s="99" t="str">
        <f>IF(ISBLANK('Report '!B57)," - ",'Report '!B57)</f>
        <v>Testing</v>
      </c>
      <c r="C53" s="101">
        <f>IF(ISBLANK('Report '!C57)," - ",'Report '!C57)</f>
        <v>0.02790697674</v>
      </c>
      <c r="D53" s="103">
        <f>IF(ISBLANK('Report '!D57)," - ",'Report '!D57)</f>
        <v>1.894102326</v>
      </c>
      <c r="E53" s="97" t="str">
        <f>IF(ISBLANK('Report '!E57)," - ",'Report '!E57)</f>
        <v>Luis Rodriguez</v>
      </c>
      <c r="F53" s="267"/>
      <c r="G53" s="267"/>
      <c r="H53" s="267"/>
      <c r="I53" s="293"/>
      <c r="J53" s="294"/>
      <c r="K53" s="294"/>
      <c r="L53" s="294">
        <f>34/60</f>
        <v>0.5666666667</v>
      </c>
      <c r="M53" s="294"/>
      <c r="N53" s="267"/>
      <c r="O53" s="267"/>
    </row>
    <row r="54" ht="12.75" customHeight="1">
      <c r="A54" s="97" t="str">
        <f>IF(ISBLANK('Report '!A58)," - ",'Report '!A58)</f>
        <v> - </v>
      </c>
      <c r="B54" s="99" t="str">
        <f>IF(ISBLANK('Report '!B58)," - ",'Report '!B58)</f>
        <v>Integración</v>
      </c>
      <c r="C54" s="101">
        <f>IF(ISBLANK('Report '!C58)," - ",'Report '!C58)</f>
        <v>0.2666666667</v>
      </c>
      <c r="D54" s="103">
        <f>IF(ISBLANK('Report '!D58)," - ",'Report '!D58)</f>
        <v>1.80992</v>
      </c>
      <c r="E54" s="97" t="str">
        <f>IF(ISBLANK('Report '!E58)," - ",'Report '!E58)</f>
        <v>Santiago</v>
      </c>
      <c r="F54" s="267"/>
      <c r="G54" s="267"/>
      <c r="H54" s="267"/>
      <c r="I54" s="296"/>
      <c r="J54" s="297"/>
      <c r="K54" s="298"/>
      <c r="L54" s="297"/>
      <c r="M54" s="297"/>
      <c r="N54" s="265">
        <v>1.93</v>
      </c>
      <c r="O54" s="267"/>
    </row>
    <row r="55" ht="12.75" customHeight="1">
      <c r="A55" s="97" t="str">
        <f>IF(ISBLANK('Report '!A59)," - ",'Report '!A59)</f>
        <v> - </v>
      </c>
      <c r="B55" s="99" t="str">
        <f>IF(ISBLANK('Report '!B59)," - ",'Report '!B59)</f>
        <v>Ayuda</v>
      </c>
      <c r="C55" s="101">
        <f>IF(ISBLANK('Report '!C59)," - ",'Report '!C59)</f>
        <v>0.1627906977</v>
      </c>
      <c r="D55" s="103">
        <f>IF(ISBLANK('Report '!D59)," - ",'Report '!D59)</f>
        <v>1.104893023</v>
      </c>
      <c r="E55" s="97" t="str">
        <f>IF(ISBLANK('Report '!E59)," - ",'Report '!E59)</f>
        <v>Santiago</v>
      </c>
      <c r="F55" s="267"/>
      <c r="G55" s="267"/>
      <c r="H55" s="267"/>
      <c r="I55" s="296"/>
      <c r="J55" s="297"/>
      <c r="K55" s="297"/>
      <c r="L55" s="298"/>
      <c r="M55" s="298"/>
      <c r="N55" s="265">
        <v>1.73</v>
      </c>
      <c r="O55" s="265"/>
    </row>
    <row r="56" ht="12.75" customHeight="1">
      <c r="A56" s="85">
        <f>IF(ISBLANK('Report '!A60)," - ",'Report '!A60)</f>
        <v>11</v>
      </c>
      <c r="B56" s="87" t="str">
        <f>IF(ISBLANK('Report '!B60)," - ",'Report '!B60)</f>
        <v>US8</v>
      </c>
      <c r="C56" s="117" t="str">
        <f>IF(ISBLANK('Report '!C60)," - ",'Report '!C60)</f>
        <v>-</v>
      </c>
      <c r="D56" s="118" t="str">
        <f>IF(ISBLANK('Report '!D60)," - ",'Report '!D60)</f>
        <v>-</v>
      </c>
      <c r="E56" s="85" t="str">
        <f>IF(ISBLANK('Report '!E60)," - ",'Report '!E60)</f>
        <v>-</v>
      </c>
      <c r="F56" s="258"/>
      <c r="G56" s="258"/>
      <c r="H56" s="258"/>
      <c r="I56" s="258"/>
      <c r="J56" s="258"/>
      <c r="K56" s="258"/>
      <c r="L56" s="258"/>
      <c r="M56" s="258"/>
      <c r="N56" s="258"/>
      <c r="O56" s="192"/>
    </row>
    <row r="57" ht="12.75" customHeight="1">
      <c r="A57" s="97" t="str">
        <f>IF(ISBLANK('Report '!A61)," - ",'Report '!A61)</f>
        <v> - </v>
      </c>
      <c r="B57" s="99" t="str">
        <f>IF(ISBLANK('Report '!B61)," - ",'Report '!B61)</f>
        <v>Analisis</v>
      </c>
      <c r="C57" s="101">
        <f>IF(ISBLANK('Report '!C61)," - ",'Report '!C61)</f>
        <v>0.08</v>
      </c>
      <c r="D57" s="103">
        <f>IF(ISBLANK('Report '!D61)," - ",'Report '!D61)</f>
        <v>0.542976</v>
      </c>
      <c r="E57" s="97" t="str">
        <f>IF(ISBLANK('Report '!E61)," - ",'Report '!E61)</f>
        <v>Luis Rodriguez</v>
      </c>
      <c r="F57" s="267"/>
      <c r="G57" s="267">
        <f>40/60</f>
        <v>0.6666666667</v>
      </c>
      <c r="H57" s="267"/>
      <c r="I57" s="267"/>
      <c r="J57" s="267"/>
      <c r="K57" s="267"/>
      <c r="L57" s="267"/>
      <c r="M57" s="267"/>
      <c r="N57" s="267"/>
      <c r="O57" s="267"/>
    </row>
    <row r="58" ht="12.75" customHeight="1">
      <c r="A58" s="97" t="str">
        <f>IF(ISBLANK('Report '!A62)," - ",'Report '!A62)</f>
        <v> - </v>
      </c>
      <c r="B58" s="99" t="str">
        <f>IF(ISBLANK('Report '!B62)," - ",'Report '!B62)</f>
        <v>Diseño</v>
      </c>
      <c r="C58" s="101">
        <f>IF(ISBLANK('Report '!C62)," - ",'Report '!C62)</f>
        <v>0.06</v>
      </c>
      <c r="D58" s="103">
        <f>IF(ISBLANK('Report '!D62)," - ",'Report '!D62)</f>
        <v>0.407232</v>
      </c>
      <c r="E58" s="97" t="str">
        <f>IF(ISBLANK('Report '!E62)," - ",'Report '!E62)</f>
        <v>Luis Rodriguez</v>
      </c>
      <c r="F58" s="267"/>
      <c r="G58" s="267">
        <f>1+(2/60)</f>
        <v>1.033333333</v>
      </c>
      <c r="H58" s="267"/>
      <c r="I58" s="267"/>
      <c r="J58" s="267"/>
      <c r="K58" s="267"/>
      <c r="L58" s="267"/>
      <c r="M58" s="267"/>
      <c r="N58" s="267"/>
    </row>
    <row r="59" ht="12.75" customHeight="1">
      <c r="A59" s="97" t="str">
        <f>IF(ISBLANK('Report '!A63)," - ",'Report '!A63)</f>
        <v> - </v>
      </c>
      <c r="B59" s="99" t="str">
        <f>IF(ISBLANK('Report '!B63)," - ",'Report '!B63)</f>
        <v>Implementación</v>
      </c>
      <c r="C59" s="101">
        <f>IF(ISBLANK('Report '!C63)," - ",'Report '!C63)</f>
        <v>0.16</v>
      </c>
      <c r="D59" s="103">
        <f>IF(ISBLANK('Report '!D63)," - ",'Report '!D63)</f>
        <v>1.085952</v>
      </c>
      <c r="E59" s="97" t="str">
        <f>IF(ISBLANK('Report '!E63)," - ",'Report '!E63)</f>
        <v>Luis Rodriguez</v>
      </c>
      <c r="F59" s="267"/>
      <c r="G59" s="267"/>
      <c r="H59" s="267">
        <f>1+(24/60)</f>
        <v>1.4</v>
      </c>
      <c r="I59" s="267"/>
      <c r="J59" s="267"/>
      <c r="K59" s="267"/>
      <c r="L59" s="267"/>
      <c r="M59" s="265"/>
      <c r="N59" s="267"/>
    </row>
    <row r="60" ht="12.75" customHeight="1">
      <c r="A60" s="97" t="str">
        <f>IF(ISBLANK('Report '!A64)," - ",'Report '!A64)</f>
        <v> - </v>
      </c>
      <c r="B60" s="99" t="str">
        <f>IF(ISBLANK('Report '!B64)," - ",'Report '!B64)</f>
        <v>Testing</v>
      </c>
      <c r="C60" s="101">
        <f>IF(ISBLANK('Report '!C64)," - ",'Report '!C64)</f>
        <v>0.02790697674</v>
      </c>
      <c r="D60" s="103">
        <f>IF(ISBLANK('Report '!D64)," - ",'Report '!D64)</f>
        <v>1.894102326</v>
      </c>
      <c r="E60" s="97" t="str">
        <f>IF(ISBLANK('Report '!E64)," - ",'Report '!E64)</f>
        <v>Luis Rodriguez</v>
      </c>
      <c r="F60" s="267"/>
      <c r="G60" s="267"/>
      <c r="H60" s="267">
        <f>51/60</f>
        <v>0.85</v>
      </c>
      <c r="I60" s="267"/>
      <c r="J60" s="267"/>
      <c r="K60" s="267"/>
      <c r="L60" s="267"/>
      <c r="M60" s="265"/>
      <c r="N60" s="267"/>
      <c r="O60" s="267"/>
    </row>
    <row r="61" ht="12.75" customHeight="1">
      <c r="A61" s="97" t="str">
        <f>IF(ISBLANK('Report '!A65)," - ",'Report '!A65)</f>
        <v> - </v>
      </c>
      <c r="B61" s="99" t="str">
        <f>IF(ISBLANK('Report '!B65)," - ",'Report '!B65)</f>
        <v>Integración</v>
      </c>
      <c r="C61" s="101">
        <f>IF(ISBLANK('Report '!C65)," - ",'Report '!C65)</f>
        <v>0.1</v>
      </c>
      <c r="D61" s="103">
        <f>IF(ISBLANK('Report '!D65)," - ",'Report '!D65)</f>
        <v>0.67872</v>
      </c>
      <c r="E61" s="97" t="str">
        <f>IF(ISBLANK('Report '!E65)," - ",'Report '!E65)</f>
        <v>Fily</v>
      </c>
      <c r="F61" s="267"/>
      <c r="G61" s="267"/>
      <c r="H61" s="267"/>
      <c r="I61" s="267"/>
      <c r="J61" s="267"/>
      <c r="K61" s="265">
        <v>0.44</v>
      </c>
      <c r="L61" s="267"/>
      <c r="M61" s="267"/>
      <c r="N61" s="267"/>
      <c r="O61" s="267"/>
    </row>
    <row r="62" ht="12.75" customHeight="1">
      <c r="A62" s="97" t="str">
        <f>IF(ISBLANK('Report '!A66)," - ",'Report '!A66)</f>
        <v> - </v>
      </c>
      <c r="B62" s="99" t="str">
        <f>IF(ISBLANK('Report '!B66)," - ",'Report '!B66)</f>
        <v>Ayuda</v>
      </c>
      <c r="C62" s="101">
        <f>IF(ISBLANK('Report '!C66)," - ",'Report '!C66)</f>
        <v>0.1627906977</v>
      </c>
      <c r="D62" s="103">
        <f>IF(ISBLANK('Report '!D66)," - ",'Report '!D66)</f>
        <v>1.104893023</v>
      </c>
      <c r="E62" s="97" t="str">
        <f>IF(ISBLANK('Report '!E66)," - ",'Report '!E66)</f>
        <v>Fily</v>
      </c>
      <c r="F62" s="267"/>
      <c r="G62" s="267"/>
      <c r="H62" s="267"/>
      <c r="I62" s="265"/>
      <c r="J62" s="267"/>
      <c r="K62" s="265">
        <v>0.23</v>
      </c>
      <c r="L62" s="267"/>
      <c r="M62" s="267"/>
      <c r="N62" s="267"/>
      <c r="O62" s="267"/>
    </row>
    <row r="63" ht="12.75" customHeight="1">
      <c r="A63" s="85">
        <f>IF(ISBLANK('Report '!A67)," - ",'Report '!A67)</f>
        <v>43</v>
      </c>
      <c r="B63" s="87" t="str">
        <f>IF(ISBLANK('Report '!B67)," - ",'Report '!B67)</f>
        <v>US40</v>
      </c>
      <c r="C63" s="117" t="str">
        <f>IF(ISBLANK('Report '!C67)," - ",'Report '!C67)</f>
        <v>-</v>
      </c>
      <c r="D63" s="149" t="str">
        <f>IF(ISBLANK('Report '!D67)," - ",'Report '!D67)</f>
        <v>-</v>
      </c>
      <c r="E63" s="85" t="str">
        <f>IF(ISBLANK('Report '!E67)," - ",'Report '!E67)</f>
        <v>-</v>
      </c>
      <c r="F63" s="258"/>
      <c r="G63" s="258"/>
      <c r="H63" s="258"/>
      <c r="I63" s="258"/>
      <c r="J63" s="258"/>
      <c r="K63" s="258"/>
      <c r="L63" s="258"/>
      <c r="M63" s="258"/>
      <c r="N63" s="258"/>
      <c r="O63" s="258"/>
    </row>
    <row r="64" ht="12.75" customHeight="1">
      <c r="A64" s="97" t="str">
        <f>IF(ISBLANK('Report '!A68)," - ",'Report '!A68)</f>
        <v> - </v>
      </c>
      <c r="B64" s="99" t="str">
        <f>IF(ISBLANK('Report '!B68)," - ",'Report '!B68)</f>
        <v>Analisis</v>
      </c>
      <c r="C64" s="101">
        <f>IF(ISBLANK('Report '!C68)," - ",'Report '!C68)</f>
        <v>0.08</v>
      </c>
      <c r="D64" s="103">
        <f>IF(ISBLANK('Report '!D68)," - ",'Report '!D68)</f>
        <v>0.542976</v>
      </c>
      <c r="E64" s="97" t="str">
        <f>IF(ISBLANK('Report '!E68)," - ",'Report '!E68)</f>
        <v>Salmon</v>
      </c>
      <c r="F64" s="267"/>
      <c r="G64" s="267"/>
      <c r="H64" s="267"/>
      <c r="I64" s="267"/>
      <c r="J64" s="267"/>
      <c r="K64" s="267">
        <f>45/60</f>
        <v>0.75</v>
      </c>
      <c r="L64" s="265"/>
      <c r="M64" s="267"/>
      <c r="N64" s="267"/>
      <c r="O64" s="267"/>
    </row>
    <row r="65" ht="12.75" customHeight="1">
      <c r="A65" s="97" t="str">
        <f>IF(ISBLANK('Report '!A69)," - ",'Report '!A69)</f>
        <v> - </v>
      </c>
      <c r="B65" s="99" t="str">
        <f>IF(ISBLANK('Report '!B69)," - ",'Report '!B69)</f>
        <v>Diseño</v>
      </c>
      <c r="C65" s="101">
        <f>IF(ISBLANK('Report '!C69)," - ",'Report '!C69)</f>
        <v>0.06</v>
      </c>
      <c r="D65" s="103">
        <f>IF(ISBLANK('Report '!D69)," - ",'Report '!D69)</f>
        <v>0.407232</v>
      </c>
      <c r="E65" s="97" t="str">
        <f>IF(ISBLANK('Report '!E69)," - ",'Report '!E69)</f>
        <v>Salmon</v>
      </c>
      <c r="F65" s="267"/>
      <c r="G65" s="267"/>
      <c r="H65" s="267"/>
      <c r="I65" s="267"/>
      <c r="J65" s="267"/>
      <c r="K65" s="267">
        <f>73/60</f>
        <v>1.216666667</v>
      </c>
      <c r="L65" s="267"/>
      <c r="M65" s="267"/>
      <c r="N65" s="267"/>
      <c r="O65" s="267"/>
    </row>
    <row r="66" ht="12.75" customHeight="1">
      <c r="A66" s="97" t="str">
        <f>IF(ISBLANK('Report '!A70)," - ",'Report '!A70)</f>
        <v> - </v>
      </c>
      <c r="B66" s="99" t="str">
        <f>IF(ISBLANK('Report '!B70)," - ",'Report '!B70)</f>
        <v>Implementación</v>
      </c>
      <c r="C66" s="101">
        <f>IF(ISBLANK('Report '!C70)," - ",'Report '!C70)</f>
        <v>0.16</v>
      </c>
      <c r="D66" s="103">
        <f>IF(ISBLANK('Report '!D70)," - ",'Report '!D70)</f>
        <v>1.085952</v>
      </c>
      <c r="E66" s="97" t="str">
        <f>IF(ISBLANK('Report '!E70)," - ",'Report '!E70)</f>
        <v>Salmon</v>
      </c>
      <c r="F66" s="267"/>
      <c r="G66" s="267"/>
      <c r="H66" s="267"/>
      <c r="I66" s="267"/>
      <c r="J66" s="267"/>
      <c r="K66" s="267">
        <f>25/60</f>
        <v>0.4166666667</v>
      </c>
      <c r="L66" s="267"/>
      <c r="M66" s="267"/>
      <c r="N66" s="267"/>
      <c r="O66" s="267"/>
    </row>
    <row r="67" ht="12.75" customHeight="1">
      <c r="A67" s="97" t="str">
        <f>IF(ISBLANK('Report '!A71)," - ",'Report '!A71)</f>
        <v> - </v>
      </c>
      <c r="B67" s="99" t="str">
        <f>IF(ISBLANK('Report '!B71)," - ",'Report '!B71)</f>
        <v>Testing</v>
      </c>
      <c r="C67" s="101">
        <f>IF(ISBLANK('Report '!C71)," - ",'Report '!C71)</f>
        <v>0.02790697674</v>
      </c>
      <c r="D67" s="103">
        <f>IF(ISBLANK('Report '!D71)," - ",'Report '!D71)</f>
        <v>1.894102326</v>
      </c>
      <c r="E67" s="97" t="str">
        <f>IF(ISBLANK('Report '!E71)," - ",'Report '!E71)</f>
        <v>Salmon</v>
      </c>
      <c r="F67" s="267"/>
      <c r="G67" s="267"/>
      <c r="H67" s="267"/>
      <c r="I67" s="267"/>
      <c r="J67" s="267"/>
      <c r="K67" s="267"/>
      <c r="L67" s="267"/>
      <c r="M67" s="267">
        <f>72/60</f>
        <v>1.2</v>
      </c>
      <c r="N67" s="267"/>
      <c r="O67" s="267"/>
    </row>
    <row r="68" ht="12.75" customHeight="1">
      <c r="A68" s="97" t="str">
        <f>IF(ISBLANK('Report '!A72)," - ",'Report '!A72)</f>
        <v> - </v>
      </c>
      <c r="B68" s="99" t="str">
        <f>IF(ISBLANK('Report '!B72)," - ",'Report '!B72)</f>
        <v>Integración</v>
      </c>
      <c r="C68" s="101">
        <f>IF(ISBLANK('Report '!C72)," - ",'Report '!C72)</f>
        <v>0.1</v>
      </c>
      <c r="D68" s="103">
        <f>IF(ISBLANK('Report '!D72)," - ",'Report '!D72)</f>
        <v>0.67872</v>
      </c>
      <c r="E68" s="97" t="str">
        <f>IF(ISBLANK('Report '!E72)," - ",'Report '!E72)</f>
        <v>Salmon</v>
      </c>
      <c r="F68" s="267"/>
      <c r="G68" s="267"/>
      <c r="H68" s="267"/>
      <c r="I68" s="267"/>
      <c r="J68" s="267"/>
      <c r="K68" s="267"/>
      <c r="L68" s="267"/>
      <c r="M68" s="267">
        <f>140/60</f>
        <v>2.333333333</v>
      </c>
      <c r="N68" s="267"/>
      <c r="O68" s="267"/>
    </row>
    <row r="69" ht="12.75" customHeight="1">
      <c r="A69" s="97" t="str">
        <f>IF(ISBLANK('Report '!A73)," - ",'Report '!A73)</f>
        <v> - </v>
      </c>
      <c r="B69" s="99" t="str">
        <f>IF(ISBLANK('Report '!B73)," - ",'Report '!B73)</f>
        <v>Ayuda</v>
      </c>
      <c r="C69" s="101">
        <f>IF(ISBLANK('Report '!C73)," - ",'Report '!C73)</f>
        <v>0.1627906977</v>
      </c>
      <c r="D69" s="269">
        <f>IF(ISBLANK('Report '!D73)," - ",'Report '!D73)</f>
        <v>1.104893023</v>
      </c>
      <c r="E69" s="97" t="str">
        <f>IF(ISBLANK('Report '!E73)," - ",'Report '!E73)</f>
        <v>Fily</v>
      </c>
      <c r="F69" s="267"/>
      <c r="G69" s="267"/>
      <c r="H69" s="267"/>
      <c r="I69" s="267"/>
      <c r="J69" s="267"/>
      <c r="K69" s="267"/>
      <c r="L69" s="267"/>
      <c r="M69" s="265">
        <v>0.46</v>
      </c>
      <c r="N69" s="267"/>
      <c r="O69" s="267"/>
    </row>
    <row r="70" ht="12.75" customHeight="1">
      <c r="A70" s="85">
        <f>IF(ISBLANK('Report '!A74)," - ",'Report '!A74)</f>
        <v>20</v>
      </c>
      <c r="B70" s="87" t="str">
        <f>IF(ISBLANK('Report '!B74)," - ",'Report '!B74)</f>
        <v>US17</v>
      </c>
      <c r="C70" s="117" t="str">
        <f>IF(ISBLANK('Report '!C74)," - ",'Report '!C74)</f>
        <v>-</v>
      </c>
      <c r="D70" s="149" t="str">
        <f>IF(ISBLANK('Report '!D74)," - ",'Report '!D74)</f>
        <v>-</v>
      </c>
      <c r="E70" s="85" t="str">
        <f>IF(ISBLANK('Report '!E74)," - ",'Report '!E74)</f>
        <v>-</v>
      </c>
      <c r="F70" s="258"/>
      <c r="G70" s="258"/>
      <c r="H70" s="258"/>
      <c r="I70" s="258"/>
      <c r="J70" s="258"/>
      <c r="K70" s="258"/>
      <c r="L70" s="258"/>
      <c r="M70" s="258"/>
      <c r="N70" s="192"/>
      <c r="O70" s="258"/>
    </row>
    <row r="71" ht="12.75" customHeight="1">
      <c r="A71" s="97" t="str">
        <f>IF(ISBLANK('Report '!A75)," - ",'Report '!A75)</f>
        <v> - </v>
      </c>
      <c r="B71" s="99" t="str">
        <f>IF(ISBLANK('Report '!B75)," - ",'Report '!B75)</f>
        <v>Analisis</v>
      </c>
      <c r="C71" s="101">
        <f>IF(ISBLANK('Report '!C75)," - ",'Report '!C75)</f>
        <v>0.08</v>
      </c>
      <c r="D71" s="103">
        <f>IF(ISBLANK('Report '!D75)," - ",'Report '!D75)</f>
        <v>0.542976</v>
      </c>
      <c r="E71" s="97" t="str">
        <f>IF(ISBLANK('Report '!E75)," - ",'Report '!E75)</f>
        <v>Luis Rodriguez</v>
      </c>
      <c r="F71" s="267"/>
      <c r="G71" s="267"/>
      <c r="H71" s="267"/>
      <c r="I71" s="267"/>
      <c r="J71" s="267"/>
      <c r="K71" s="267"/>
      <c r="L71" s="267">
        <f>16/60</f>
        <v>0.2666666667</v>
      </c>
      <c r="M71" s="267"/>
      <c r="N71" s="267"/>
      <c r="O71" s="267"/>
    </row>
    <row r="72" ht="12.75" customHeight="1">
      <c r="A72" s="97" t="str">
        <f>IF(ISBLANK('Report '!A76)," - ",'Report '!A76)</f>
        <v> - </v>
      </c>
      <c r="B72" s="99" t="str">
        <f>IF(ISBLANK('Report '!B76)," - ",'Report '!B76)</f>
        <v>Diseño</v>
      </c>
      <c r="C72" s="101">
        <f>IF(ISBLANK('Report '!C76)," - ",'Report '!C76)</f>
        <v>0.06</v>
      </c>
      <c r="D72" s="103">
        <f>IF(ISBLANK('Report '!D76)," - ",'Report '!D76)</f>
        <v>0.407232</v>
      </c>
      <c r="E72" s="97" t="str">
        <f>IF(ISBLANK('Report '!E76)," - ",'Report '!E76)</f>
        <v>Luis Rodriguez</v>
      </c>
      <c r="F72" s="265"/>
      <c r="G72" s="267"/>
      <c r="H72" s="267"/>
      <c r="I72" s="267"/>
      <c r="J72" s="267"/>
      <c r="K72" s="267"/>
      <c r="L72" s="267">
        <f>46/60</f>
        <v>0.7666666667</v>
      </c>
      <c r="M72" s="267"/>
      <c r="N72" s="267"/>
      <c r="O72" s="267"/>
    </row>
    <row r="73" ht="12.75" customHeight="1">
      <c r="A73" s="97" t="str">
        <f>IF(ISBLANK('Report '!A77)," - ",'Report '!A77)</f>
        <v> - </v>
      </c>
      <c r="B73" s="99" t="str">
        <f>IF(ISBLANK('Report '!B77)," - ",'Report '!B77)</f>
        <v>Implementación</v>
      </c>
      <c r="C73" s="101">
        <f>IF(ISBLANK('Report '!C77)," - ",'Report '!C77)</f>
        <v>0.16</v>
      </c>
      <c r="D73" s="103">
        <f>IF(ISBLANK('Report '!D77)," - ",'Report '!D77)</f>
        <v>1.085952</v>
      </c>
      <c r="E73" s="97" t="str">
        <f>IF(ISBLANK('Report '!E77)," - ",'Report '!E77)</f>
        <v>Luis Rodriguez</v>
      </c>
      <c r="F73" s="267"/>
      <c r="G73" s="265"/>
      <c r="H73" s="267"/>
      <c r="I73" s="267"/>
      <c r="J73" s="267"/>
      <c r="K73" s="267"/>
      <c r="L73" s="267">
        <f>1+46/60</f>
        <v>1.766666667</v>
      </c>
      <c r="M73" s="267"/>
      <c r="N73" s="267"/>
      <c r="O73" s="267"/>
    </row>
    <row r="74" ht="12.75" customHeight="1">
      <c r="A74" s="97" t="str">
        <f>IF(ISBLANK('Report '!A78)," - ",'Report '!A78)</f>
        <v> - </v>
      </c>
      <c r="B74" s="99" t="str">
        <f>IF(ISBLANK('Report '!B78)," - ",'Report '!B78)</f>
        <v>Testing</v>
      </c>
      <c r="C74" s="101">
        <f>IF(ISBLANK('Report '!C78)," - ",'Report '!C78)</f>
        <v>0.02790697674</v>
      </c>
      <c r="D74" s="103">
        <f>IF(ISBLANK('Report '!D78)," - ",'Report '!D78)</f>
        <v>1.894102326</v>
      </c>
      <c r="E74" s="97" t="str">
        <f>IF(ISBLANK('Report '!E78)," - ",'Report '!E78)</f>
        <v>Luis Rodriguez</v>
      </c>
      <c r="F74" s="267"/>
      <c r="G74" s="267"/>
      <c r="H74" s="265"/>
      <c r="I74" s="267"/>
      <c r="J74" s="267"/>
      <c r="K74" s="267"/>
      <c r="L74" s="267">
        <f>1+(11/60)</f>
        <v>1.183333333</v>
      </c>
      <c r="M74" s="267"/>
      <c r="N74" s="267"/>
      <c r="O74" s="267"/>
    </row>
    <row r="75" ht="12.75" customHeight="1">
      <c r="A75" s="97" t="str">
        <f>IF(ISBLANK('Report '!A79)," - ",'Report '!A79)</f>
        <v> - </v>
      </c>
      <c r="B75" s="99" t="str">
        <f>IF(ISBLANK('Report '!B79)," - ",'Report '!B79)</f>
        <v>Integración</v>
      </c>
      <c r="C75" s="101">
        <f>IF(ISBLANK('Report '!C79)," - ",'Report '!C79)</f>
        <v>0.1</v>
      </c>
      <c r="D75" s="103">
        <f>IF(ISBLANK('Report '!D79)," - ",'Report '!D79)</f>
        <v>0.67872</v>
      </c>
      <c r="E75" s="97" t="str">
        <f>IF(ISBLANK('Report '!E79)," - ",'Report '!E79)</f>
        <v>Luis Rodriguez</v>
      </c>
      <c r="F75" s="267"/>
      <c r="G75" s="267"/>
      <c r="H75" s="265"/>
      <c r="I75" s="267"/>
      <c r="J75" s="267"/>
      <c r="K75" s="267"/>
      <c r="L75" s="267">
        <f>57/60</f>
        <v>0.95</v>
      </c>
      <c r="M75" s="267"/>
      <c r="N75" s="267"/>
      <c r="O75" s="267"/>
    </row>
    <row r="76" ht="12.75" customHeight="1">
      <c r="A76" s="97" t="str">
        <f>IF(ISBLANK('Report '!A80)," - ",'Report '!A80)</f>
        <v> - </v>
      </c>
      <c r="B76" s="99" t="str">
        <f>IF(ISBLANK('Report '!B80)," - ",'Report '!B80)</f>
        <v>Ayuda</v>
      </c>
      <c r="C76" s="101">
        <f>IF(ISBLANK('Report '!C80)," - ",'Report '!C80)</f>
        <v>0.1627906977</v>
      </c>
      <c r="D76" s="103">
        <f>IF(ISBLANK('Report '!D80)," - ",'Report '!D80)</f>
        <v>1.104893023</v>
      </c>
      <c r="E76" s="97" t="str">
        <f>IF(ISBLANK('Report '!E80)," - ",'Report '!E80)</f>
        <v>Luis Rodriguez</v>
      </c>
      <c r="F76" s="267"/>
      <c r="G76" s="267"/>
      <c r="H76" s="265"/>
      <c r="I76" s="265"/>
      <c r="J76" s="267"/>
      <c r="K76" s="267"/>
      <c r="L76" s="267"/>
      <c r="M76" s="267">
        <f>1+(5/60)</f>
        <v>1.083333333</v>
      </c>
      <c r="N76" s="267"/>
      <c r="O76" s="267"/>
    </row>
    <row r="77" ht="12.75" customHeight="1">
      <c r="A77" s="85">
        <f>IF(ISBLANK('Report '!A81)," - ",'Report '!A81)</f>
        <v>21</v>
      </c>
      <c r="B77" s="87" t="str">
        <f>IF(ISBLANK('Report '!B81)," - ",'Report '!B81)</f>
        <v>US18</v>
      </c>
      <c r="C77" s="117" t="str">
        <f>IF(ISBLANK('Report '!C81)," - ",'Report '!C81)</f>
        <v>-</v>
      </c>
      <c r="D77" s="149" t="str">
        <f>IF(ISBLANK('Report '!D81)," - ",'Report '!D81)</f>
        <v>-</v>
      </c>
      <c r="E77" s="85" t="str">
        <f>IF(ISBLANK('Report '!E81)," - ",'Report '!E81)</f>
        <v>-</v>
      </c>
      <c r="F77" s="258"/>
      <c r="G77" s="258"/>
      <c r="H77" s="258"/>
      <c r="I77" s="260"/>
      <c r="J77" s="258"/>
      <c r="K77" s="258"/>
      <c r="L77" s="258"/>
      <c r="M77" s="258"/>
      <c r="N77" s="258"/>
      <c r="O77" s="258"/>
    </row>
    <row r="78" ht="12.75" customHeight="1">
      <c r="A78" s="97" t="str">
        <f>IF(ISBLANK('Report '!A82)," - ",'Report '!A82)</f>
        <v> - </v>
      </c>
      <c r="B78" s="99" t="str">
        <f>IF(ISBLANK('Report '!B82)," - ",'Report '!B82)</f>
        <v>Analisis</v>
      </c>
      <c r="C78" s="101">
        <f>IF(ISBLANK('Report '!C82)," - ",'Report '!C82)</f>
        <v>0.1333333333</v>
      </c>
      <c r="D78" s="103">
        <f>IF(ISBLANK('Report '!D82)," - ",'Report '!D82)</f>
        <v>0.90496</v>
      </c>
      <c r="E78" s="97" t="str">
        <f>IF(ISBLANK('Report '!E82)," - ",'Report '!E82)</f>
        <v>Luis Rodriguez</v>
      </c>
      <c r="F78" s="267"/>
      <c r="G78" s="267"/>
      <c r="H78" s="267">
        <f>39/60</f>
        <v>0.65</v>
      </c>
      <c r="I78" s="267"/>
      <c r="J78" s="265"/>
      <c r="K78" s="267"/>
      <c r="L78" s="267"/>
      <c r="M78" s="267"/>
      <c r="N78" s="267"/>
      <c r="O78" s="267"/>
    </row>
    <row r="79" ht="12.75" customHeight="1">
      <c r="A79" s="97" t="str">
        <f>IF(ISBLANK('Report '!A83)," - ",'Report '!A83)</f>
        <v> - </v>
      </c>
      <c r="B79" s="99" t="str">
        <f>IF(ISBLANK('Report '!B83)," - ",'Report '!B83)</f>
        <v>Diseño</v>
      </c>
      <c r="C79" s="101">
        <f>IF(ISBLANK('Report '!C83)," - ",'Report '!C83)</f>
        <v>0.1</v>
      </c>
      <c r="D79" s="103">
        <f>IF(ISBLANK('Report '!D83)," - ",'Report '!D83)</f>
        <v>0.67872</v>
      </c>
      <c r="E79" s="97" t="str">
        <f>IF(ISBLANK('Report '!E83)," - ",'Report '!E83)</f>
        <v>Luis Rodriguez</v>
      </c>
      <c r="F79" s="267"/>
      <c r="G79" s="267"/>
      <c r="H79" s="267"/>
      <c r="I79">
        <f>57/60</f>
        <v>0.95</v>
      </c>
      <c r="J79" s="267"/>
      <c r="K79" s="344"/>
      <c r="L79" s="267"/>
      <c r="M79" s="267"/>
      <c r="N79" s="267"/>
      <c r="O79" s="267"/>
    </row>
    <row r="80" ht="12.75" customHeight="1">
      <c r="A80" s="97" t="str">
        <f>IF(ISBLANK('Report '!A84)," - ",'Report '!A84)</f>
        <v> - </v>
      </c>
      <c r="B80" s="99" t="str">
        <f>IF(ISBLANK('Report '!B84)," - ",'Report '!B84)</f>
        <v>Implementación</v>
      </c>
      <c r="C80" s="101">
        <f>IF(ISBLANK('Report '!C84)," - ",'Report '!C84)</f>
        <v>0.2666666667</v>
      </c>
      <c r="D80" s="103">
        <f>IF(ISBLANK('Report '!D84)," - ",'Report '!D84)</f>
        <v>1.80992</v>
      </c>
      <c r="E80" s="97" t="str">
        <f>IF(ISBLANK('Report '!E84)," - ",'Report '!E84)</f>
        <v>Luis Rodriguez</v>
      </c>
      <c r="F80" s="267"/>
      <c r="G80" s="267"/>
      <c r="H80" s="267"/>
      <c r="I80" s="265"/>
      <c r="J80" s="267">
        <f>1+(27/60)</f>
        <v>1.45</v>
      </c>
      <c r="K80" s="267"/>
      <c r="L80" s="267"/>
      <c r="M80" s="265"/>
      <c r="N80" s="267"/>
      <c r="O80" s="267"/>
    </row>
    <row r="81" ht="12.75" customHeight="1">
      <c r="A81" s="97" t="str">
        <f>IF(ISBLANK('Report '!A85)," - ",'Report '!A85)</f>
        <v> - </v>
      </c>
      <c r="B81" s="99" t="str">
        <f>IF(ISBLANK('Report '!B85)," - ",'Report '!B85)</f>
        <v>Testing</v>
      </c>
      <c r="C81" s="101">
        <f>IF(ISBLANK('Report '!C85)," - ",'Report '!C85)</f>
        <v>0.02790697674</v>
      </c>
      <c r="D81" s="103">
        <f>IF(ISBLANK('Report '!D85)," - ",'Report '!D85)</f>
        <v>1.894102326</v>
      </c>
      <c r="E81" s="97" t="str">
        <f>IF(ISBLANK('Report '!E85)," - ",'Report '!E85)</f>
        <v>Luis Rodriguez</v>
      </c>
      <c r="F81" s="267"/>
      <c r="G81" s="267"/>
      <c r="H81" s="267"/>
      <c r="I81" s="265"/>
      <c r="J81" s="267">
        <f>50/60</f>
        <v>0.8333333333</v>
      </c>
      <c r="K81" s="267"/>
      <c r="L81" s="267"/>
      <c r="M81" s="267"/>
      <c r="N81" s="267"/>
      <c r="O81" s="265"/>
    </row>
    <row r="82" ht="12.75" customHeight="1">
      <c r="A82" s="97" t="str">
        <f>IF(ISBLANK('Report '!A86)," - ",'Report '!A86)</f>
        <v> - </v>
      </c>
      <c r="B82" s="99" t="str">
        <f>IF(ISBLANK('Report '!B86)," - ",'Report '!B86)</f>
        <v>Integración</v>
      </c>
      <c r="C82" s="101">
        <f>IF(ISBLANK('Report '!C86)," - ",'Report '!C86)</f>
        <v>0.1666666667</v>
      </c>
      <c r="D82" s="103">
        <f>IF(ISBLANK('Report '!D86)," - ",'Report '!D86)</f>
        <v>1.1312</v>
      </c>
      <c r="E82" s="97" t="str">
        <f>IF(ISBLANK('Report '!E86)," - ",'Report '!E86)</f>
        <v>Mau</v>
      </c>
      <c r="F82" s="267"/>
      <c r="G82" s="267"/>
      <c r="H82" s="267"/>
      <c r="I82" s="265"/>
      <c r="J82" s="267"/>
      <c r="K82" s="267"/>
      <c r="L82" s="267"/>
      <c r="M82" s="265">
        <v>0.43</v>
      </c>
      <c r="N82" s="267"/>
      <c r="O82" s="267"/>
    </row>
    <row r="83" ht="12.75" customHeight="1">
      <c r="A83" s="97" t="str">
        <f>IF(ISBLANK('Report '!A87)," - ",'Report '!A87)</f>
        <v> - </v>
      </c>
      <c r="B83" s="99" t="str">
        <f>IF(ISBLANK('Report '!B87)," - ",'Report '!B87)</f>
        <v>Ayuda</v>
      </c>
      <c r="C83" s="101">
        <f>IF(ISBLANK('Report '!C87)," - ",'Report '!C87)</f>
        <v>0.1627906977</v>
      </c>
      <c r="D83" s="103">
        <f>IF(ISBLANK('Report '!D87)," - ",'Report '!D87)</f>
        <v>1.104893023</v>
      </c>
      <c r="E83" s="97" t="str">
        <f>IF(ISBLANK('Report '!E87)," - ",'Report '!E87)</f>
        <v>Mau</v>
      </c>
      <c r="F83" s="267"/>
      <c r="G83" s="267"/>
      <c r="H83" s="267"/>
      <c r="I83" s="265"/>
      <c r="J83" s="267"/>
      <c r="K83" s="267"/>
      <c r="L83" s="267"/>
      <c r="M83" s="265">
        <v>0.24</v>
      </c>
      <c r="N83" s="267"/>
      <c r="O83" s="267"/>
    </row>
    <row r="84" ht="12.75" customHeight="1">
      <c r="A84" s="85">
        <f>IF(ISBLANK('Report '!A88)," - ",'Report '!A88)</f>
        <v>17</v>
      </c>
      <c r="B84" s="87" t="str">
        <f>IF(ISBLANK('Report '!B88)," - ",'Report '!B88)</f>
        <v>US14</v>
      </c>
      <c r="C84" s="117" t="str">
        <f>IF(ISBLANK('Report '!C88)," - ",'Report '!C88)</f>
        <v>-</v>
      </c>
      <c r="D84" s="149" t="str">
        <f>IF(ISBLANK('Report '!D88)," - ",'Report '!D88)</f>
        <v>-</v>
      </c>
      <c r="E84" s="85" t="str">
        <f>IF(ISBLANK('Report '!E88)," - ",'Report '!E88)</f>
        <v> - </v>
      </c>
      <c r="F84" s="258"/>
      <c r="G84" s="258"/>
      <c r="H84" s="258"/>
      <c r="I84" s="260"/>
      <c r="J84" s="258"/>
      <c r="K84" s="258"/>
      <c r="L84" s="258"/>
      <c r="M84" s="258"/>
      <c r="N84" s="258"/>
      <c r="O84" s="258"/>
    </row>
    <row r="85" ht="12.75" customHeight="1">
      <c r="A85" s="97" t="str">
        <f>IF(ISBLANK('Report '!A89)," - ",'Report '!A89)</f>
        <v> - </v>
      </c>
      <c r="B85" s="99" t="str">
        <f>IF(ISBLANK('Report '!B89)," - ",'Report '!B89)</f>
        <v>Analisis</v>
      </c>
      <c r="C85" s="101">
        <f>IF(ISBLANK('Report '!C89)," - ",'Report '!C89)</f>
        <v>0.08</v>
      </c>
      <c r="D85" s="103">
        <f>IF(ISBLANK('Report '!D89)," - ",'Report '!D89)</f>
        <v>0.542976</v>
      </c>
      <c r="E85" s="97" t="str">
        <f>IF(ISBLANK('Report '!E89)," - ",'Report '!E89)</f>
        <v>Santiago</v>
      </c>
      <c r="F85" s="265">
        <v>0.63333</v>
      </c>
      <c r="G85" s="267"/>
      <c r="H85" s="267"/>
      <c r="I85" s="265"/>
      <c r="J85" s="267"/>
      <c r="K85" s="267"/>
      <c r="L85" s="267"/>
      <c r="M85" s="265"/>
      <c r="N85" s="267"/>
      <c r="O85" s="267"/>
    </row>
    <row r="86" ht="12.75" customHeight="1">
      <c r="A86" s="97" t="str">
        <f>IF(ISBLANK('Report '!A90)," - ",'Report '!A90)</f>
        <v> - </v>
      </c>
      <c r="B86" s="99" t="str">
        <f>IF(ISBLANK('Report '!B90)," - ",'Report '!B90)</f>
        <v>Diseño</v>
      </c>
      <c r="C86" s="101">
        <f>IF(ISBLANK('Report '!C90)," - ",'Report '!C90)</f>
        <v>0.06</v>
      </c>
      <c r="D86" s="103">
        <f>IF(ISBLANK('Report '!D90)," - ",'Report '!D90)</f>
        <v>0.407232</v>
      </c>
      <c r="E86" s="97" t="str">
        <f>IF(ISBLANK('Report '!E90)," - ",'Report '!E90)</f>
        <v>Santiago</v>
      </c>
      <c r="F86" s="267"/>
      <c r="G86" s="267"/>
      <c r="H86" s="265">
        <v>0.63</v>
      </c>
      <c r="I86" s="265"/>
      <c r="J86" s="267"/>
      <c r="K86" s="267"/>
      <c r="L86" s="267"/>
      <c r="M86" s="267"/>
      <c r="N86" s="267"/>
      <c r="O86" s="267"/>
    </row>
    <row r="87" ht="12.75" customHeight="1">
      <c r="A87" s="97" t="str">
        <f>IF(ISBLANK('Report '!A91)," - ",'Report '!A91)</f>
        <v> - </v>
      </c>
      <c r="B87" s="99" t="str">
        <f>IF(ISBLANK('Report '!B91)," - ",'Report '!B91)</f>
        <v>Implementación</v>
      </c>
      <c r="C87" s="101">
        <f>IF(ISBLANK('Report '!C91)," - ",'Report '!C91)</f>
        <v>0.16</v>
      </c>
      <c r="D87" s="103">
        <f>IF(ISBLANK('Report '!D91)," - ",'Report '!D91)</f>
        <v>1.085952</v>
      </c>
      <c r="E87" s="97" t="str">
        <f>IF(ISBLANK('Report '!E91)," - ",'Report '!E91)</f>
        <v>Santiago</v>
      </c>
      <c r="F87" s="267"/>
      <c r="G87" s="267"/>
      <c r="H87" s="265">
        <v>0.48</v>
      </c>
      <c r="I87" s="265"/>
      <c r="J87" s="267"/>
      <c r="K87" s="267"/>
      <c r="L87" s="267"/>
      <c r="M87" s="267"/>
      <c r="N87" s="267"/>
      <c r="O87" s="267"/>
    </row>
    <row r="88" ht="12.75" customHeight="1">
      <c r="A88" s="97" t="str">
        <f>IF(ISBLANK('Report '!A92)," - ",'Report '!A92)</f>
        <v> - </v>
      </c>
      <c r="B88" s="99" t="str">
        <f>IF(ISBLANK('Report '!B92)," - ",'Report '!B92)</f>
        <v>Testing</v>
      </c>
      <c r="C88" s="101">
        <f>IF(ISBLANK('Report '!C92)," - ",'Report '!C92)</f>
        <v>0.02790697674</v>
      </c>
      <c r="D88" s="103">
        <f>IF(ISBLANK('Report '!D92)," - ",'Report '!D92)</f>
        <v>1.894102326</v>
      </c>
      <c r="E88" s="97" t="str">
        <f>IF(ISBLANK('Report '!E92)," - ",'Report '!E92)</f>
        <v>Santiago</v>
      </c>
      <c r="F88" s="267"/>
      <c r="G88" s="267"/>
      <c r="H88" s="267"/>
      <c r="I88" s="265">
        <v>3.18</v>
      </c>
      <c r="J88" s="267"/>
      <c r="K88" s="267"/>
      <c r="L88" s="267"/>
      <c r="M88" s="267"/>
      <c r="N88" s="265"/>
      <c r="O88" s="267"/>
    </row>
    <row r="89" ht="12.75" customHeight="1">
      <c r="A89" s="97" t="str">
        <f>IF(ISBLANK('Report '!A93)," - ",'Report '!A93)</f>
        <v> - </v>
      </c>
      <c r="B89" s="99" t="str">
        <f>IF(ISBLANK('Report '!B93)," - ",'Report '!B93)</f>
        <v>Integración</v>
      </c>
      <c r="C89" s="101">
        <f>IF(ISBLANK('Report '!C93)," - ",'Report '!C93)</f>
        <v>0.1</v>
      </c>
      <c r="D89" s="103">
        <f>IF(ISBLANK('Report '!D93)," - ",'Report '!D93)</f>
        <v>0.67872</v>
      </c>
      <c r="E89" s="97" t="str">
        <f>IF(ISBLANK('Report '!E93)," - ",'Report '!E93)</f>
        <v>Fily</v>
      </c>
      <c r="F89" s="267"/>
      <c r="G89" s="267"/>
      <c r="H89" s="267"/>
      <c r="I89" s="265">
        <v>1.04</v>
      </c>
      <c r="J89" s="267"/>
      <c r="K89" s="267"/>
      <c r="L89" s="267"/>
      <c r="M89" s="267"/>
      <c r="N89" s="267"/>
      <c r="O89" s="267"/>
    </row>
    <row r="90" ht="12.75" customHeight="1">
      <c r="A90" s="97" t="str">
        <f>IF(ISBLANK('Report '!A94)," - ",'Report '!A94)</f>
        <v> - </v>
      </c>
      <c r="B90" s="99" t="str">
        <f>IF(ISBLANK('Report '!B94)," - ",'Report '!B94)</f>
        <v>Ayuda</v>
      </c>
      <c r="C90" s="101">
        <f>IF(ISBLANK('Report '!C94)," - ",'Report '!C94)</f>
        <v>0.1627906977</v>
      </c>
      <c r="D90" s="103">
        <f>IF(ISBLANK('Report '!D94)," - ",'Report '!D94)</f>
        <v>1.104893023</v>
      </c>
      <c r="E90" s="97" t="str">
        <f>IF(ISBLANK('Report '!E94)," - ",'Report '!E94)</f>
        <v>Santiago</v>
      </c>
      <c r="F90" s="267"/>
      <c r="G90" s="267"/>
      <c r="H90" s="267"/>
      <c r="I90" s="265">
        <v>2.21</v>
      </c>
      <c r="J90" s="267"/>
      <c r="K90" s="267"/>
      <c r="L90" s="267"/>
      <c r="M90" s="267"/>
      <c r="N90" s="267"/>
      <c r="O90" s="267"/>
    </row>
    <row r="91" ht="12.75" customHeight="1">
      <c r="A91" s="85">
        <f>IF(ISBLANK('Report '!A95)," - ",'Report '!A95)</f>
        <v>25</v>
      </c>
      <c r="B91" s="87" t="str">
        <f>IF(ISBLANK('Report '!B95)," - ",'Report '!B95)</f>
        <v>US22</v>
      </c>
      <c r="C91" s="117" t="str">
        <f>IF(ISBLANK('Report '!C95)," - ",'Report '!C95)</f>
        <v>-</v>
      </c>
      <c r="D91" s="149" t="str">
        <f>IF(ISBLANK('Report '!D95)," - ",'Report '!D95)</f>
        <v>-</v>
      </c>
      <c r="E91" s="85" t="str">
        <f>IF(ISBLANK('Report '!E95)," - ",'Report '!E95)</f>
        <v>-</v>
      </c>
      <c r="F91" s="258"/>
      <c r="G91" s="258"/>
      <c r="H91" s="258"/>
      <c r="I91" s="260"/>
      <c r="J91" s="258"/>
      <c r="K91" s="258"/>
      <c r="L91" s="258"/>
      <c r="M91" s="258"/>
      <c r="N91" s="258"/>
      <c r="O91" s="258"/>
    </row>
    <row r="92" ht="12.75" customHeight="1">
      <c r="A92" s="97" t="str">
        <f>IF(ISBLANK('Report '!A96)," - ",'Report '!A96)</f>
        <v> - </v>
      </c>
      <c r="B92" s="99" t="str">
        <f>IF(ISBLANK('Report '!B96)," - ",'Report '!B96)</f>
        <v>Analisis</v>
      </c>
      <c r="C92" s="101">
        <f>IF(ISBLANK('Report '!C96)," - ",'Report '!C96)</f>
        <v>0.1333333333</v>
      </c>
      <c r="D92" s="103">
        <f>IF(ISBLANK('Report '!D96)," - ",'Report '!D96)</f>
        <v>0.90496</v>
      </c>
      <c r="E92" s="97" t="str">
        <f>IF(ISBLANK('Report '!E96)," - ",'Report '!E96)</f>
        <v>Salmon</v>
      </c>
      <c r="F92" s="267"/>
      <c r="G92" s="267"/>
      <c r="H92" s="267"/>
      <c r="I92" s="265"/>
      <c r="J92" s="267"/>
      <c r="K92" s="265">
        <f>45/60</f>
        <v>0.75</v>
      </c>
      <c r="L92" s="267"/>
      <c r="M92" s="267"/>
      <c r="N92" s="267"/>
      <c r="O92" s="267"/>
    </row>
    <row r="93" ht="12.75" customHeight="1">
      <c r="A93" s="97" t="str">
        <f>IF(ISBLANK('Report '!A97)," - ",'Report '!A97)</f>
        <v> - </v>
      </c>
      <c r="B93" s="99" t="str">
        <f>IF(ISBLANK('Report '!B97)," - ",'Report '!B97)</f>
        <v>Diseño</v>
      </c>
      <c r="C93" s="101">
        <f>IF(ISBLANK('Report '!C97)," - ",'Report '!C97)</f>
        <v>0.1</v>
      </c>
      <c r="D93" s="103">
        <f>IF(ISBLANK('Report '!D97)," - ",'Report '!D97)</f>
        <v>0.67872</v>
      </c>
      <c r="E93" s="97" t="str">
        <f>IF(ISBLANK('Report '!E97)," - ",'Report '!E97)</f>
        <v>Salmon</v>
      </c>
      <c r="F93" s="267"/>
      <c r="G93" s="267"/>
      <c r="H93" s="267"/>
      <c r="I93" s="265"/>
      <c r="J93" s="267"/>
      <c r="K93" s="265">
        <f>92/60</f>
        <v>1.533333333</v>
      </c>
      <c r="L93" s="267"/>
      <c r="M93" s="265"/>
      <c r="N93" s="267"/>
      <c r="O93" s="265"/>
    </row>
    <row r="94" ht="12.75" customHeight="1">
      <c r="A94" s="97" t="str">
        <f>IF(ISBLANK('Report '!A98)," - ",'Report '!A98)</f>
        <v> - </v>
      </c>
      <c r="B94" s="99" t="str">
        <f>IF(ISBLANK('Report '!B98)," - ",'Report '!B98)</f>
        <v>Implementación</v>
      </c>
      <c r="C94" s="101">
        <f>IF(ISBLANK('Report '!C98)," - ",'Report '!C98)</f>
        <v>0.2666666667</v>
      </c>
      <c r="D94" s="103">
        <f>IF(ISBLANK('Report '!D98)," - ",'Report '!D98)</f>
        <v>1.80992</v>
      </c>
      <c r="E94" s="97" t="str">
        <f>IF(ISBLANK('Report '!E98)," - ",'Report '!E98)</f>
        <v>Salmon</v>
      </c>
      <c r="F94" s="267"/>
      <c r="G94" s="267"/>
      <c r="H94" s="267"/>
      <c r="I94" s="265"/>
      <c r="J94" s="267"/>
      <c r="K94" s="265"/>
      <c r="L94" s="265">
        <f>40/60</f>
        <v>0.6666666667</v>
      </c>
      <c r="M94" s="267"/>
      <c r="N94" s="267"/>
      <c r="O94" s="267"/>
    </row>
    <row r="95" ht="12.75" customHeight="1">
      <c r="A95" s="97" t="str">
        <f>IF(ISBLANK('Report '!A99)," - ",'Report '!A99)</f>
        <v> - </v>
      </c>
      <c r="B95" s="99" t="str">
        <f>IF(ISBLANK('Report '!B99)," - ",'Report '!B99)</f>
        <v>Testing</v>
      </c>
      <c r="C95" s="101">
        <f>IF(ISBLANK('Report '!C99)," - ",'Report '!C99)</f>
        <v>0.02790697674</v>
      </c>
      <c r="D95" s="103">
        <f>IF(ISBLANK('Report '!D99)," - ",'Report '!D99)</f>
        <v>1.894102326</v>
      </c>
      <c r="E95" s="97" t="str">
        <f>IF(ISBLANK('Report '!E99)," - ",'Report '!E99)</f>
        <v>Salmon</v>
      </c>
      <c r="F95" s="267"/>
      <c r="G95" s="267"/>
      <c r="H95" s="267"/>
      <c r="I95" s="265"/>
      <c r="J95" s="267"/>
      <c r="K95" s="267"/>
      <c r="L95" s="267"/>
      <c r="M95" s="267">
        <f>72/60</f>
        <v>1.2</v>
      </c>
      <c r="N95" s="267"/>
      <c r="O95" s="267"/>
    </row>
    <row r="96" ht="12.75" customHeight="1">
      <c r="A96" s="97" t="str">
        <f>IF(ISBLANK('Report '!A100)," - ",'Report '!A100)</f>
        <v> - </v>
      </c>
      <c r="B96" s="99" t="str">
        <f>IF(ISBLANK('Report '!B100)," - ",'Report '!B100)</f>
        <v>Integración</v>
      </c>
      <c r="C96" s="101">
        <f>IF(ISBLANK('Report '!C100)," - ",'Report '!C100)</f>
        <v>0.1666666667</v>
      </c>
      <c r="D96" s="103">
        <f>IF(ISBLANK('Report '!D100)," - ",'Report '!D100)</f>
        <v>1.1312</v>
      </c>
      <c r="E96" s="97" t="str">
        <f>IF(ISBLANK('Report '!E100)," - ",'Report '!E100)</f>
        <v>Salmon</v>
      </c>
      <c r="F96" s="267"/>
      <c r="G96" s="267"/>
      <c r="H96" s="267"/>
      <c r="I96" s="265"/>
      <c r="J96" s="267"/>
      <c r="K96" s="267"/>
      <c r="L96" s="267"/>
      <c r="M96" s="267">
        <f>134/60</f>
        <v>2.233333333</v>
      </c>
      <c r="N96" s="267"/>
      <c r="O96" s="265"/>
    </row>
    <row r="97" ht="12.75" customHeight="1">
      <c r="A97" s="97" t="str">
        <f>IF(ISBLANK('Report '!A101)," - ",'Report '!A101)</f>
        <v> - </v>
      </c>
      <c r="B97" s="99" t="str">
        <f>IF(ISBLANK('Report '!B101)," - ",'Report '!B101)</f>
        <v>Ayuda</v>
      </c>
      <c r="C97" s="101">
        <f>IF(ISBLANK('Report '!C101)," - ",'Report '!C101)</f>
        <v>0.1627906977</v>
      </c>
      <c r="D97" s="103">
        <f>IF(ISBLANK('Report '!D101)," - ",'Report '!D101)</f>
        <v>1.104893023</v>
      </c>
      <c r="E97" s="97" t="str">
        <f>IF(ISBLANK('Report '!E101)," - ",'Report '!E101)</f>
        <v>Fily</v>
      </c>
      <c r="F97" s="267"/>
      <c r="G97" s="267"/>
      <c r="H97" s="267"/>
      <c r="I97" s="265"/>
      <c r="J97" s="267"/>
      <c r="K97" s="267"/>
      <c r="L97" s="267"/>
      <c r="M97" s="265">
        <v>0.32</v>
      </c>
      <c r="N97" s="267"/>
      <c r="O97" s="267"/>
    </row>
    <row r="98" ht="12.75" customHeight="1">
      <c r="A98" s="85">
        <f>IF(ISBLANK('Report '!A102)," - ",'Report '!A102)</f>
        <v>26</v>
      </c>
      <c r="B98" s="87" t="str">
        <f>IF(ISBLANK('Report '!B102)," - ",'Report '!B102)</f>
        <v>US23</v>
      </c>
      <c r="C98" s="117" t="str">
        <f>IF(ISBLANK('Report '!C102)," - ",'Report '!C102)</f>
        <v>-</v>
      </c>
      <c r="D98" s="149" t="str">
        <f>IF(ISBLANK('Report '!D102)," - ",'Report '!D102)</f>
        <v>-</v>
      </c>
      <c r="E98" s="85" t="str">
        <f>IF(ISBLANK('Report '!E102)," - ",'Report '!E102)</f>
        <v>-</v>
      </c>
      <c r="F98" s="258"/>
      <c r="G98" s="258"/>
      <c r="H98" s="258"/>
      <c r="I98" s="260"/>
      <c r="J98" s="258"/>
      <c r="K98" s="258"/>
      <c r="L98" s="258"/>
      <c r="M98" s="258"/>
      <c r="N98" s="258"/>
      <c r="O98" s="258"/>
    </row>
    <row r="99" ht="12.75" customHeight="1">
      <c r="A99" s="97" t="str">
        <f>IF(ISBLANK('Report '!A103)," - ",'Report '!A103)</f>
        <v> - </v>
      </c>
      <c r="B99" s="99" t="str">
        <f>IF(ISBLANK('Report '!B103)," - ",'Report '!B103)</f>
        <v>Analisis</v>
      </c>
      <c r="C99" s="101">
        <f>IF(ISBLANK('Report '!C103)," - ",'Report '!C103)</f>
        <v>0.08</v>
      </c>
      <c r="D99" s="103">
        <f>IF(ISBLANK('Report '!D103)," - ",'Report '!D103)</f>
        <v>0.542976</v>
      </c>
      <c r="E99" s="121" t="s">
        <v>132</v>
      </c>
      <c r="F99" s="267"/>
      <c r="G99" s="267"/>
      <c r="H99" s="267"/>
      <c r="I99" s="265">
        <f>45/60</f>
        <v>0.75</v>
      </c>
      <c r="J99" s="267"/>
      <c r="K99" s="267"/>
      <c r="L99" s="267"/>
      <c r="M99" s="267"/>
      <c r="N99" s="267"/>
      <c r="O99" s="267"/>
    </row>
    <row r="100" ht="12.75" customHeight="1">
      <c r="A100" s="97" t="str">
        <f>IF(ISBLANK('Report '!A104)," - ",'Report '!A104)</f>
        <v> - </v>
      </c>
      <c r="B100" s="99" t="str">
        <f>IF(ISBLANK('Report '!B104)," - ",'Report '!B104)</f>
        <v>Diseño</v>
      </c>
      <c r="C100" s="101">
        <f>IF(ISBLANK('Report '!C104)," - ",'Report '!C104)</f>
        <v>0.06</v>
      </c>
      <c r="D100" s="103">
        <f>IF(ISBLANK('Report '!D104)," - ",'Report '!D104)</f>
        <v>0.407232</v>
      </c>
      <c r="E100" s="121" t="s">
        <v>132</v>
      </c>
      <c r="F100" s="267"/>
      <c r="G100" s="267"/>
      <c r="H100" s="267"/>
      <c r="I100" s="265">
        <f>35/60</f>
        <v>0.5833333333</v>
      </c>
      <c r="J100" s="267"/>
      <c r="K100" s="267">
        <f>64/60</f>
        <v>1.066666667</v>
      </c>
      <c r="L100" s="267"/>
      <c r="M100" s="267"/>
      <c r="N100" s="267"/>
      <c r="O100" s="267"/>
    </row>
    <row r="101" ht="12.75" customHeight="1">
      <c r="A101" s="97" t="str">
        <f>IF(ISBLANK('Report '!A105)," - ",'Report '!A105)</f>
        <v> - </v>
      </c>
      <c r="B101" s="99" t="str">
        <f>IF(ISBLANK('Report '!B105)," - ",'Report '!B105)</f>
        <v>Implementación</v>
      </c>
      <c r="C101" s="101">
        <f>IF(ISBLANK('Report '!C105)," - ",'Report '!C105)</f>
        <v>0.16</v>
      </c>
      <c r="D101" s="103">
        <f>IF(ISBLANK('Report '!D105)," - ",'Report '!D105)</f>
        <v>0.950208</v>
      </c>
      <c r="E101" s="121" t="s">
        <v>132</v>
      </c>
      <c r="F101" s="267"/>
      <c r="G101" s="267"/>
      <c r="H101" s="267"/>
      <c r="I101" s="265"/>
      <c r="J101" s="267"/>
      <c r="K101" s="267"/>
      <c r="L101" s="265">
        <f>46/60</f>
        <v>0.7666666667</v>
      </c>
      <c r="M101" s="267"/>
      <c r="N101" s="267"/>
      <c r="O101" s="267"/>
    </row>
    <row r="102" ht="12.75" customHeight="1">
      <c r="A102" s="97" t="str">
        <f>IF(ISBLANK('Report '!A106)," - ",'Report '!A106)</f>
        <v> - </v>
      </c>
      <c r="B102" s="99" t="str">
        <f>IF(ISBLANK('Report '!B106)," - ",'Report '!B106)</f>
        <v>Testing</v>
      </c>
      <c r="C102" s="101">
        <f>IF(ISBLANK('Report '!C106)," - ",'Report '!C106)</f>
        <v>0.03</v>
      </c>
      <c r="D102" s="103">
        <f>IF(ISBLANK('Report '!D106)," - ",'Report '!D106)</f>
        <v>1.894102326</v>
      </c>
      <c r="E102" s="121" t="s">
        <v>132</v>
      </c>
      <c r="F102" s="267"/>
      <c r="G102" s="267"/>
      <c r="H102" s="267"/>
      <c r="I102" s="265"/>
      <c r="J102" s="267"/>
      <c r="K102" s="267"/>
      <c r="L102" s="265">
        <f>92/60</f>
        <v>1.533333333</v>
      </c>
      <c r="M102" s="267"/>
      <c r="N102" s="267"/>
      <c r="O102" s="267"/>
    </row>
    <row r="103" ht="12.75" customHeight="1">
      <c r="A103" s="97" t="str">
        <f>IF(ISBLANK('Report '!A107)," - ",'Report '!A107)</f>
        <v> - </v>
      </c>
      <c r="B103" s="99" t="str">
        <f>IF(ISBLANK('Report '!B107)," - ",'Report '!B107)</f>
        <v>Integración</v>
      </c>
      <c r="C103" s="101">
        <f>IF(ISBLANK('Report '!C107)," - ",'Report '!C107)</f>
        <v>0.1</v>
      </c>
      <c r="D103" s="103">
        <f>IF(ISBLANK('Report '!D107)," - ",'Report '!D107)</f>
        <v>0.67872</v>
      </c>
      <c r="E103" s="121" t="s">
        <v>132</v>
      </c>
      <c r="F103" s="267"/>
      <c r="G103" s="267"/>
      <c r="H103" s="267"/>
      <c r="I103" s="265"/>
      <c r="J103" s="267"/>
      <c r="K103" s="267"/>
      <c r="L103" s="267"/>
      <c r="M103" s="267">
        <f>82/60</f>
        <v>1.366666667</v>
      </c>
      <c r="N103" s="267"/>
      <c r="O103" s="267"/>
    </row>
    <row r="104" ht="12.75" customHeight="1">
      <c r="A104" s="97" t="str">
        <f>IF(ISBLANK('Report '!A108)," - ",'Report '!A108)</f>
        <v> - </v>
      </c>
      <c r="B104" s="99" t="str">
        <f>IF(ISBLANK('Report '!B108)," - ",'Report '!B108)</f>
        <v>Ayuda</v>
      </c>
      <c r="C104" s="101">
        <f>IF(ISBLANK('Report '!C108)," - ",'Report '!C108)</f>
        <v>0.1627906977</v>
      </c>
      <c r="D104" s="103">
        <f>IF(ISBLANK('Report '!D108)," - ",'Report '!D108)</f>
        <v>1.104893023</v>
      </c>
      <c r="E104" s="97" t="str">
        <f>IF(ISBLANK('Report '!E108)," - ",'Report '!E108)</f>
        <v>Fily</v>
      </c>
      <c r="F104" s="267"/>
      <c r="G104" s="267"/>
      <c r="H104" s="267"/>
      <c r="I104" s="265"/>
      <c r="J104" s="267"/>
      <c r="K104" s="267"/>
      <c r="L104" s="267"/>
      <c r="M104" s="265">
        <v>0.28</v>
      </c>
      <c r="N104" s="267"/>
      <c r="O104" s="267"/>
    </row>
    <row r="105" ht="12.75" customHeight="1">
      <c r="A105" s="85">
        <f>IF(ISBLANK('Report '!A109)," - ",'Report '!A109)</f>
        <v>23</v>
      </c>
      <c r="B105" s="87" t="str">
        <f>IF(ISBLANK('Report '!B109)," - ",'Report '!B109)</f>
        <v>US20</v>
      </c>
      <c r="C105" s="117" t="str">
        <f>IF(ISBLANK('Report '!C109)," - ",'Report '!C109)</f>
        <v>-</v>
      </c>
      <c r="D105" s="149" t="str">
        <f>IF(ISBLANK('Report '!D109)," - ",'Report '!D109)</f>
        <v>-</v>
      </c>
      <c r="E105" s="85" t="str">
        <f>IF(ISBLANK('Report '!E109)," - ",'Report '!E109)</f>
        <v>-</v>
      </c>
      <c r="F105" s="258"/>
      <c r="G105" s="258"/>
      <c r="H105" s="258"/>
      <c r="I105" s="260"/>
      <c r="J105" s="258"/>
      <c r="K105" s="258"/>
      <c r="L105" s="258"/>
      <c r="M105" s="258"/>
      <c r="N105" s="258"/>
      <c r="O105" s="258"/>
    </row>
    <row r="106" ht="12.75" customHeight="1">
      <c r="A106" s="97" t="str">
        <f>IF(ISBLANK('Report '!A110)," - ",'Report '!A110)</f>
        <v> - </v>
      </c>
      <c r="B106" s="99" t="str">
        <f>IF(ISBLANK('Report '!B110)," - ",'Report '!B110)</f>
        <v>Analisis</v>
      </c>
      <c r="C106" s="101">
        <f>IF(ISBLANK('Report '!C110)," - ",'Report '!C110)</f>
        <v>0.2133333333</v>
      </c>
      <c r="D106" s="103">
        <f>IF(ISBLANK('Report '!D110)," - ",'Report '!D110)</f>
        <v>1.447936</v>
      </c>
      <c r="E106" s="121" t="s">
        <v>125</v>
      </c>
      <c r="F106" s="267"/>
      <c r="G106" s="267"/>
      <c r="H106" s="267"/>
      <c r="I106" s="265"/>
      <c r="J106" s="267"/>
      <c r="K106" s="265">
        <v>1.5</v>
      </c>
      <c r="L106" s="267"/>
      <c r="M106" s="267"/>
      <c r="N106" s="267"/>
      <c r="O106" s="267"/>
    </row>
    <row r="107" ht="12.75" customHeight="1">
      <c r="A107" s="97" t="str">
        <f>IF(ISBLANK('Report '!A111)," - ",'Report '!A111)</f>
        <v> - </v>
      </c>
      <c r="B107" s="99" t="str">
        <f>IF(ISBLANK('Report '!B111)," - ",'Report '!B111)</f>
        <v>Diseño</v>
      </c>
      <c r="C107" s="101">
        <f>IF(ISBLANK('Report '!C111)," - ",'Report '!C111)</f>
        <v>0.16</v>
      </c>
      <c r="D107" s="103">
        <f>IF(ISBLANK('Report '!D111)," - ",'Report '!D111)</f>
        <v>1.085952</v>
      </c>
      <c r="E107" s="121" t="s">
        <v>125</v>
      </c>
      <c r="F107" s="267"/>
      <c r="G107" s="267"/>
      <c r="H107" s="267"/>
      <c r="I107" s="265"/>
      <c r="J107" s="267"/>
      <c r="K107" s="267"/>
      <c r="L107" s="265">
        <v>1.3333</v>
      </c>
      <c r="M107" s="267"/>
      <c r="N107" s="267"/>
      <c r="O107" s="267"/>
    </row>
    <row r="108" ht="12.75" customHeight="1">
      <c r="A108" s="97" t="str">
        <f>IF(ISBLANK('Report '!A112)," - ",'Report '!A112)</f>
        <v> - </v>
      </c>
      <c r="B108" s="99" t="str">
        <f>IF(ISBLANK('Report '!B112)," - ",'Report '!B112)</f>
        <v>Implementación</v>
      </c>
      <c r="C108" s="101">
        <f>IF(ISBLANK('Report '!C112)," - ",'Report '!C112)</f>
        <v>0.4266666667</v>
      </c>
      <c r="D108" s="103">
        <f>IF(ISBLANK('Report '!D112)," - ",'Report '!D112)</f>
        <v>2.895872</v>
      </c>
      <c r="E108" s="121" t="s">
        <v>125</v>
      </c>
      <c r="F108" s="267"/>
      <c r="G108" s="267"/>
      <c r="H108" s="267"/>
      <c r="I108" s="265"/>
      <c r="J108" s="267"/>
      <c r="K108" s="267"/>
      <c r="L108" s="265">
        <v>2.75</v>
      </c>
      <c r="N108" s="267"/>
      <c r="O108" s="267"/>
    </row>
    <row r="109" ht="12.75" customHeight="1">
      <c r="A109" s="97" t="str">
        <f>IF(ISBLANK('Report '!A113)," - ",'Report '!A113)</f>
        <v> - </v>
      </c>
      <c r="B109" s="99" t="str">
        <f>IF(ISBLANK('Report '!B113)," - ",'Report '!B113)</f>
        <v>Testing</v>
      </c>
      <c r="C109" s="101">
        <f>IF(ISBLANK('Report '!C113)," - ",'Report '!C113)</f>
        <v>0.02790697674</v>
      </c>
      <c r="D109" s="103">
        <f>IF(ISBLANK('Report '!D113)," - ",'Report '!D113)</f>
        <v>1.894102326</v>
      </c>
      <c r="E109" s="97" t="str">
        <f>IF(ISBLANK('Report '!E113)," - ",'Report '!E113)</f>
        <v>Santiago</v>
      </c>
      <c r="F109" s="267"/>
      <c r="G109" s="267"/>
      <c r="H109" s="267"/>
      <c r="I109" s="265"/>
      <c r="J109" s="267"/>
      <c r="K109" s="267"/>
      <c r="L109" s="267"/>
      <c r="M109" s="265">
        <v>1.55</v>
      </c>
      <c r="N109" s="267"/>
      <c r="O109" s="267"/>
    </row>
    <row r="110" ht="12.75" customHeight="1">
      <c r="A110" s="97" t="str">
        <f>IF(ISBLANK('Report '!A114)," - ",'Report '!A114)</f>
        <v> - </v>
      </c>
      <c r="B110" s="99" t="str">
        <f>IF(ISBLANK('Report '!B114)," - ",'Report '!B114)</f>
        <v>Integración</v>
      </c>
      <c r="C110" s="101">
        <f>IF(ISBLANK('Report '!C114)," - ",'Report '!C114)</f>
        <v>0.2666666667</v>
      </c>
      <c r="D110" s="103">
        <f>IF(ISBLANK('Report '!D114)," - ",'Report '!D114)</f>
        <v>1.80992</v>
      </c>
      <c r="E110" s="97" t="str">
        <f>IF(ISBLANK('Report '!E114)," - ",'Report '!E114)</f>
        <v>Santiago</v>
      </c>
      <c r="F110" s="267"/>
      <c r="G110" s="267"/>
      <c r="H110" s="267"/>
      <c r="I110" s="265"/>
      <c r="J110" s="267"/>
      <c r="K110" s="267"/>
      <c r="L110" s="267"/>
      <c r="M110" s="265">
        <v>1.65</v>
      </c>
      <c r="N110" s="267"/>
      <c r="O110" s="267"/>
    </row>
    <row r="111" ht="12.75" customHeight="1">
      <c r="A111" s="97" t="str">
        <f>IF(ISBLANK('Report '!A115)," - ",'Report '!A115)</f>
        <v> - </v>
      </c>
      <c r="B111" s="99" t="str">
        <f>IF(ISBLANK('Report '!B115)," - ",'Report '!B115)</f>
        <v>Ayuda</v>
      </c>
      <c r="C111" s="101">
        <f>IF(ISBLANK('Report '!C115)," - ",'Report '!C115)</f>
        <v>0.1627906977</v>
      </c>
      <c r="D111" s="103">
        <f>IF(ISBLANK('Report '!D115)," - ",'Report '!D115)</f>
        <v>1.104893023</v>
      </c>
      <c r="E111" s="97" t="str">
        <f>IF(ISBLANK('Report '!E115)," - ",'Report '!E115)</f>
        <v>Santiago</v>
      </c>
      <c r="F111" s="97"/>
      <c r="G111" s="267"/>
      <c r="H111" s="267"/>
      <c r="I111" s="265"/>
      <c r="J111" s="267"/>
      <c r="K111" s="267"/>
      <c r="L111" s="267"/>
      <c r="M111" s="265">
        <v>1.05</v>
      </c>
      <c r="N111" s="267"/>
      <c r="O111" s="267"/>
    </row>
    <row r="112" ht="12.75" customHeight="1">
      <c r="A112" s="85">
        <v>23.0</v>
      </c>
      <c r="B112" s="87" t="s">
        <v>101</v>
      </c>
      <c r="C112" s="117" t="s">
        <v>62</v>
      </c>
      <c r="D112" s="149" t="s">
        <v>62</v>
      </c>
      <c r="E112" s="85" t="s">
        <v>62</v>
      </c>
      <c r="F112" s="258"/>
      <c r="G112" s="258"/>
      <c r="H112" s="258"/>
      <c r="I112" s="260"/>
      <c r="J112" s="258"/>
      <c r="K112" s="258"/>
      <c r="L112" s="258"/>
      <c r="M112" s="258"/>
      <c r="N112" s="258"/>
      <c r="O112" s="258"/>
    </row>
    <row r="113" ht="12.75" customHeight="1">
      <c r="A113" s="97" t="str">
        <f>IF(ISBLANK('Report '!A117)," - ",'Report '!A117)</f>
        <v> - </v>
      </c>
      <c r="B113" s="99" t="str">
        <f>IF(ISBLANK('Report '!B117)," - ",'Report '!B117)</f>
        <v>Análisis</v>
      </c>
      <c r="C113" s="101">
        <f>IF(ISBLANK('Report '!C117)," - ",'Report '!C117)</f>
        <v>0.1333333333</v>
      </c>
      <c r="D113" s="103">
        <f>IF(ISBLANK('Report '!D117)," - ",'Report '!D117)</f>
        <v>0.90496</v>
      </c>
      <c r="E113" s="97" t="str">
        <f>IF(ISBLANK('Report '!E117)," - ",'Report '!E117)</f>
        <v>Salmon</v>
      </c>
      <c r="F113" s="97"/>
      <c r="G113" s="267"/>
      <c r="H113" s="267"/>
      <c r="I113" s="265">
        <f>72/60</f>
        <v>1.2</v>
      </c>
      <c r="L113" s="267"/>
      <c r="N113" s="267"/>
      <c r="O113" s="267"/>
    </row>
    <row r="114" ht="12.75" customHeight="1">
      <c r="A114" s="97" t="str">
        <f>IF(ISBLANK('Report '!A118)," - ",'Report '!A118)</f>
        <v> - </v>
      </c>
      <c r="B114" s="99" t="str">
        <f>IF(ISBLANK('Report '!B118)," - ",'Report '!B118)</f>
        <v>Diseño</v>
      </c>
      <c r="C114" s="101">
        <f>IF(ISBLANK('Report '!C118)," - ",'Report '!C118)</f>
        <v>0.1</v>
      </c>
      <c r="D114" s="103">
        <f>IF(ISBLANK('Report '!D118)," - ",'Report '!D118)</f>
        <v>0.67872</v>
      </c>
      <c r="E114" s="97" t="str">
        <f>IF(ISBLANK('Report '!E118)," - ",'Report '!E118)</f>
        <v>Salmon</v>
      </c>
      <c r="F114" s="97"/>
      <c r="G114" s="267"/>
      <c r="H114" s="267"/>
      <c r="I114" s="265"/>
      <c r="J114" s="265">
        <f>34/60</f>
        <v>0.5666666667</v>
      </c>
      <c r="L114" s="267"/>
      <c r="N114" s="267"/>
      <c r="O114" s="267"/>
    </row>
    <row r="115" ht="12.75" customHeight="1">
      <c r="A115" s="97" t="str">
        <f>IF(ISBLANK('Report '!A119)," - ",'Report '!A119)</f>
        <v> - </v>
      </c>
      <c r="B115" s="99" t="str">
        <f>IF(ISBLANK('Report '!B119)," - ",'Report '!B119)</f>
        <v>Implementación</v>
      </c>
      <c r="C115" s="101">
        <f>IF(ISBLANK('Report '!C119)," - ",'Report '!C119)</f>
        <v>0.2666666667</v>
      </c>
      <c r="D115" s="103">
        <f>IF(ISBLANK('Report '!D119)," - ",'Report '!D119)</f>
        <v>1.80992</v>
      </c>
      <c r="E115" s="97" t="str">
        <f>IF(ISBLANK('Report '!E119)," - ",'Report '!E119)</f>
        <v>Salmon</v>
      </c>
      <c r="F115" s="97"/>
      <c r="G115" s="267"/>
      <c r="H115" s="267"/>
      <c r="I115" s="265"/>
      <c r="J115" s="265">
        <f>120/60</f>
        <v>2</v>
      </c>
      <c r="K115" s="267"/>
      <c r="N115" s="267"/>
      <c r="O115" s="267"/>
    </row>
    <row r="116" ht="12.75" customHeight="1">
      <c r="A116" s="97" t="str">
        <f>IF(ISBLANK('Report '!A120)," - ",'Report '!A120)</f>
        <v> - </v>
      </c>
      <c r="B116" s="99" t="str">
        <f>IF(ISBLANK('Report '!B120)," - ",'Report '!B120)</f>
        <v>Testing</v>
      </c>
      <c r="C116" s="101">
        <f>IF(ISBLANK('Report '!C120)," - ",'Report '!C120)</f>
        <v>0.02790697674</v>
      </c>
      <c r="D116" s="103">
        <f>IF(ISBLANK('Report '!D120)," - ",'Report '!D120)</f>
        <v>1.894102326</v>
      </c>
      <c r="E116" s="97" t="str">
        <f>IF(ISBLANK('Report '!E120)," - ",'Report '!E120)</f>
        <v>Salmon</v>
      </c>
      <c r="F116" s="97"/>
      <c r="G116" s="267"/>
      <c r="H116" s="267"/>
      <c r="I116" s="265"/>
      <c r="J116" s="267"/>
      <c r="K116" s="267"/>
      <c r="L116" s="267"/>
      <c r="M116" s="265">
        <f>105/60</f>
        <v>1.75</v>
      </c>
      <c r="N116" s="267"/>
      <c r="O116" s="267"/>
    </row>
    <row r="117" ht="12.75" customHeight="1">
      <c r="A117" s="97" t="str">
        <f>IF(ISBLANK('Report '!A121)," - ",'Report '!A121)</f>
        <v> - </v>
      </c>
      <c r="B117" s="99" t="str">
        <f>IF(ISBLANK('Report '!B121)," - ",'Report '!B121)</f>
        <v>Integración</v>
      </c>
      <c r="C117" s="101">
        <f>IF(ISBLANK('Report '!C121)," - ",'Report '!C121)</f>
        <v>0.1666666667</v>
      </c>
      <c r="D117" s="103">
        <f>IF(ISBLANK('Report '!D121)," - ",'Report '!D121)</f>
        <v>1.1312</v>
      </c>
      <c r="E117" s="97" t="str">
        <f>IF(ISBLANK('Report '!E121)," - ",'Report '!E121)</f>
        <v>Salmon</v>
      </c>
      <c r="F117" s="97"/>
      <c r="G117" s="267"/>
      <c r="H117" s="267"/>
      <c r="I117" s="265"/>
      <c r="J117" s="267"/>
      <c r="K117" s="267"/>
      <c r="L117" s="267"/>
      <c r="M117" s="265">
        <f>70/60</f>
        <v>1.166666667</v>
      </c>
      <c r="N117" s="267"/>
      <c r="O117" s="267"/>
    </row>
    <row r="118" ht="12.75" customHeight="1">
      <c r="A118" s="97" t="str">
        <f>IF(ISBLANK('Report '!A122)," - ",'Report '!A122)</f>
        <v> - </v>
      </c>
      <c r="B118" s="99" t="str">
        <f>IF(ISBLANK('Report '!B122)," - ",'Report '!B122)</f>
        <v>Ayuda</v>
      </c>
      <c r="C118" s="101">
        <f>IF(ISBLANK('Report '!C122)," - ",'Report '!C122)</f>
        <v>0.1627906977</v>
      </c>
      <c r="D118" s="269">
        <f>IF(ISBLANK('Report '!D122)," - ",'Report '!D122)</f>
        <v>1.104893023</v>
      </c>
      <c r="E118" s="97" t="str">
        <f>IF(ISBLANK('Report '!E122)," - ",'Report '!E122)</f>
        <v>Fily</v>
      </c>
      <c r="F118" s="97"/>
      <c r="G118" s="267"/>
      <c r="H118" s="267"/>
      <c r="I118" s="265"/>
      <c r="J118" s="267"/>
      <c r="K118" s="267"/>
      <c r="L118" s="267"/>
      <c r="M118" s="265"/>
      <c r="N118" s="267"/>
      <c r="O118" s="265">
        <v>0.23</v>
      </c>
    </row>
    <row r="119" ht="12.75" customHeight="1">
      <c r="A119" s="85" t="str">
        <f>IF(ISBLANK('Report '!A123)," - ",'Report '!A123)</f>
        <v>-</v>
      </c>
      <c r="B119" s="346" t="str">
        <f>IF(ISBLANK('Report '!B123)," - ",'Report '!B123)</f>
        <v>Tasks Calidad</v>
      </c>
      <c r="C119" s="117" t="str">
        <f>IF(ISBLANK('Report '!C123)," - ",'Report '!C123)</f>
        <v>-</v>
      </c>
      <c r="D119" s="149" t="str">
        <f>IF(ISBLANK('Report '!D123)," - ",'Report '!D123)</f>
        <v>-</v>
      </c>
      <c r="E119" s="85" t="str">
        <f>IF(ISBLANK('Report '!E123)," - ",'Report '!E123)</f>
        <v>-</v>
      </c>
      <c r="F119" s="347"/>
      <c r="G119" s="258"/>
      <c r="H119" s="258"/>
      <c r="I119" s="260"/>
      <c r="J119" s="258"/>
      <c r="K119" s="258"/>
      <c r="L119" s="258"/>
      <c r="M119" s="258"/>
      <c r="N119" s="258"/>
      <c r="O119" s="258"/>
    </row>
    <row r="120" ht="12.75" customHeight="1">
      <c r="A120" s="97" t="str">
        <f>IF(ISBLANK('Report '!A124)," - ",'Report '!A124)</f>
        <v> - </v>
      </c>
      <c r="B120" s="99" t="str">
        <f>IF(ISBLANK('Report '!B124)," - ",'Report '!B124)</f>
        <v>ID1</v>
      </c>
      <c r="C120" s="101" t="str">
        <f>IF(ISBLANK('Report '!C124)," - ",'Report '!C124)</f>
        <v>-</v>
      </c>
      <c r="D120" s="103" t="str">
        <f>IF(ISBLANK('Report '!D124)," - ",'Report '!D124)</f>
        <v>-</v>
      </c>
      <c r="E120" s="101" t="str">
        <f>IF(ISBLANK('Report '!E124)," - ",'Report '!E124)</f>
        <v>Salmon</v>
      </c>
      <c r="F120" s="348"/>
      <c r="G120" s="267">
        <f>40/60</f>
        <v>0.6666666667</v>
      </c>
      <c r="H120" s="267"/>
      <c r="I120" s="265"/>
      <c r="J120" s="267"/>
      <c r="K120" s="267"/>
      <c r="L120" s="267"/>
      <c r="M120" s="267"/>
      <c r="N120" s="267"/>
      <c r="O120" s="267"/>
    </row>
    <row r="121" ht="12.75" customHeight="1">
      <c r="A121" s="97" t="str">
        <f>IF(ISBLANK('Report '!A125)," - ",'Report '!A125)</f>
        <v> - </v>
      </c>
      <c r="B121" s="99" t="str">
        <f>IF(ISBLANK('Report '!B125)," - ",'Report '!B125)</f>
        <v>IT2</v>
      </c>
      <c r="C121" s="101" t="str">
        <f>IF(ISBLANK('Report '!C125)," - ",'Report '!C125)</f>
        <v>-</v>
      </c>
      <c r="D121" s="103" t="str">
        <f>IF(ISBLANK('Report '!D125)," - ",'Report '!D125)</f>
        <v>-</v>
      </c>
      <c r="E121" s="101" t="str">
        <f>IF(ISBLANK('Report '!E125)," - ",'Report '!E125)</f>
        <v>Marco Luna</v>
      </c>
      <c r="F121" s="348"/>
      <c r="G121" s="267">
        <f>2/60</f>
        <v>0.03333333333</v>
      </c>
      <c r="H121" s="267"/>
      <c r="I121" s="265"/>
      <c r="J121" s="267"/>
      <c r="K121" s="267"/>
      <c r="L121" s="267"/>
      <c r="M121" s="267"/>
      <c r="N121" s="267"/>
      <c r="O121" s="267"/>
    </row>
    <row r="122" ht="12.75" customHeight="1">
      <c r="A122" s="97" t="str">
        <f>IF(ISBLANK('Report '!A126)," - ",'Report '!A126)</f>
        <v> - </v>
      </c>
      <c r="B122" s="99" t="str">
        <f>IF(ISBLANK('Report '!B126)," - ",'Report '!B126)</f>
        <v>IT3</v>
      </c>
      <c r="C122" s="101" t="str">
        <f>IF(ISBLANK('Report '!C126)," - ",'Report '!C126)</f>
        <v>-</v>
      </c>
      <c r="D122" s="103" t="str">
        <f>IF(ISBLANK('Report '!D126)," - ",'Report '!D126)</f>
        <v>-</v>
      </c>
      <c r="E122" s="101" t="str">
        <f>IF(ISBLANK('Report '!E126)," - ",'Report '!E126)</f>
        <v>Santiago</v>
      </c>
      <c r="F122" s="348"/>
      <c r="G122" s="267"/>
      <c r="H122" s="265">
        <v>0.43</v>
      </c>
      <c r="I122" s="265"/>
      <c r="J122" s="267"/>
      <c r="K122" s="267"/>
      <c r="L122" s="267"/>
      <c r="M122" s="267"/>
      <c r="N122" s="267"/>
      <c r="O122" s="267"/>
    </row>
    <row r="123" ht="12.75" customHeight="1">
      <c r="A123" s="97" t="str">
        <f>IF(ISBLANK('Report '!A127)," - ",'Report '!A127)</f>
        <v> - </v>
      </c>
      <c r="B123" s="99" t="str">
        <f>IF(ISBLANK('Report '!B127)," - ",'Report '!B127)</f>
        <v>IT4</v>
      </c>
      <c r="C123" s="101" t="str">
        <f>IF(ISBLANK('Report '!C127)," - ",'Report '!C127)</f>
        <v>-</v>
      </c>
      <c r="D123" s="103" t="str">
        <f>IF(ISBLANK('Report '!D127)," - ",'Report '!D127)</f>
        <v>-</v>
      </c>
      <c r="E123" s="101" t="str">
        <f>IF(ISBLANK('Report '!E127)," - ",'Report '!E127)</f>
        <v>Marco Luna</v>
      </c>
      <c r="F123" s="348"/>
      <c r="G123" s="267">
        <f>2/60</f>
        <v>0.03333333333</v>
      </c>
      <c r="H123" s="267"/>
      <c r="I123" s="265"/>
      <c r="J123" s="267"/>
      <c r="K123" s="267"/>
      <c r="L123" s="267"/>
      <c r="M123" s="267"/>
      <c r="N123" s="267"/>
      <c r="O123" s="267"/>
    </row>
    <row r="124" ht="12.75" customHeight="1">
      <c r="A124" s="97" t="str">
        <f>IF(ISBLANK('Report '!A128)," - ",'Report '!A128)</f>
        <v> - </v>
      </c>
      <c r="B124" s="99" t="str">
        <f>IF(ISBLANK('Report '!B128)," - ",'Report '!B128)</f>
        <v>IT5</v>
      </c>
      <c r="C124" s="101" t="str">
        <f>IF(ISBLANK('Report '!C128)," - ",'Report '!C128)</f>
        <v>-</v>
      </c>
      <c r="D124" s="103" t="str">
        <f>IF(ISBLANK('Report '!D128)," - ",'Report '!D128)</f>
        <v>-</v>
      </c>
      <c r="E124" s="101" t="str">
        <f>IF(ISBLANK('Report '!E128)," - ",'Report '!E128)</f>
        <v>Luis Rodriguez</v>
      </c>
      <c r="G124" s="348">
        <f>22/60</f>
        <v>0.3666666667</v>
      </c>
      <c r="H124" s="267"/>
      <c r="I124" s="265"/>
      <c r="J124" s="267"/>
      <c r="K124" s="267"/>
      <c r="L124" s="267"/>
      <c r="M124" s="267"/>
      <c r="N124" s="267"/>
      <c r="O124" s="267"/>
    </row>
    <row r="125" ht="12.75" customHeight="1">
      <c r="A125" s="97" t="str">
        <f>IF(ISBLANK('Report '!A129)," - ",'Report '!A129)</f>
        <v> - </v>
      </c>
      <c r="B125" s="99" t="str">
        <f>IF(ISBLANK('Report '!B129)," - ",'Report '!B129)</f>
        <v>IT6</v>
      </c>
      <c r="C125" s="101" t="str">
        <f>IF(ISBLANK('Report '!C129)," - ",'Report '!C129)</f>
        <v>-</v>
      </c>
      <c r="D125" s="103" t="str">
        <f>IF(ISBLANK('Report '!D129)," - ",'Report '!D129)</f>
        <v>-</v>
      </c>
      <c r="E125" s="101" t="str">
        <f>IF(ISBLANK('Report '!E129)," - ",'Report '!E129)</f>
        <v>Salmon</v>
      </c>
      <c r="F125" s="348"/>
      <c r="G125" s="267"/>
      <c r="H125" s="267"/>
      <c r="I125" s="265"/>
      <c r="J125" s="267"/>
      <c r="K125" s="267"/>
      <c r="L125" s="267"/>
      <c r="M125" s="267">
        <f>46/60</f>
        <v>0.7666666667</v>
      </c>
      <c r="N125" s="267"/>
      <c r="O125" s="267"/>
    </row>
    <row r="126" ht="12.75" customHeight="1">
      <c r="A126" s="97" t="str">
        <f>IF(ISBLANK('Report '!A130)," - ",'Report '!A130)</f>
        <v> - </v>
      </c>
      <c r="B126" s="99" t="str">
        <f>IF(ISBLANK('Report '!B130)," - ",'Report '!B130)</f>
        <v>IT7</v>
      </c>
      <c r="C126" s="101" t="str">
        <f>IF(ISBLANK('Report '!C130)," - ",'Report '!C130)</f>
        <v>-</v>
      </c>
      <c r="D126" s="103" t="str">
        <f>IF(ISBLANK('Report '!D130)," - ",'Report '!D130)</f>
        <v>-</v>
      </c>
      <c r="E126" s="101" t="str">
        <f>IF(ISBLANK('Report '!E130)," - ",'Report '!E130)</f>
        <v>Santiago</v>
      </c>
      <c r="F126" s="348"/>
      <c r="G126" s="267"/>
      <c r="H126" s="265">
        <v>1.31</v>
      </c>
      <c r="I126" s="265"/>
      <c r="J126" s="267"/>
      <c r="K126" s="267"/>
      <c r="L126" s="267"/>
      <c r="M126" s="267"/>
      <c r="N126" s="267"/>
      <c r="O126" s="267"/>
    </row>
    <row r="127" ht="12.75" customHeight="1">
      <c r="A127" s="97" t="str">
        <f>IF(ISBLANK('Report '!A131)," - ",'Report '!A131)</f>
        <v> - </v>
      </c>
      <c r="B127" s="99" t="str">
        <f>IF(ISBLANK('Report '!B131)," - ",'Report '!B131)</f>
        <v>IT8</v>
      </c>
      <c r="C127" s="101" t="str">
        <f>IF(ISBLANK('Report '!C131)," - ",'Report '!C131)</f>
        <v>-</v>
      </c>
      <c r="D127" s="103" t="str">
        <f>IF(ISBLANK('Report '!D131)," - ",'Report '!D131)</f>
        <v>-</v>
      </c>
      <c r="E127" s="101" t="str">
        <f>IF(ISBLANK('Report '!E131)," - ",'Report '!E131)</f>
        <v>Mau</v>
      </c>
      <c r="F127" s="348"/>
      <c r="G127" s="265">
        <v>0.48</v>
      </c>
      <c r="H127" s="267"/>
      <c r="I127" s="265"/>
      <c r="J127" s="267"/>
      <c r="K127" s="267"/>
      <c r="L127" s="267"/>
      <c r="M127" s="267"/>
      <c r="N127" s="267"/>
      <c r="O127" s="267"/>
    </row>
    <row r="128" ht="12.75" customHeight="1">
      <c r="A128" s="97" t="str">
        <f>IF(ISBLANK('Report '!A132)," - ",'Report '!A132)</f>
        <v> - </v>
      </c>
      <c r="B128" s="99" t="str">
        <f>IF(ISBLANK('Report '!B132)," - ",'Report '!B132)</f>
        <v>IT9</v>
      </c>
      <c r="C128" s="101" t="str">
        <f>IF(ISBLANK('Report '!C132)," - ",'Report '!C132)</f>
        <v>-</v>
      </c>
      <c r="D128" s="103" t="str">
        <f>IF(ISBLANK('Report '!D132)," - ",'Report '!D132)</f>
        <v>-</v>
      </c>
      <c r="E128" s="101" t="str">
        <f>IF(ISBLANK('Report '!E132)," - ",'Report '!E132)</f>
        <v>Mau</v>
      </c>
      <c r="F128" s="348"/>
      <c r="G128" s="267"/>
      <c r="H128" s="267"/>
      <c r="I128" s="265"/>
      <c r="J128" s="267"/>
      <c r="K128" s="265">
        <v>0.68</v>
      </c>
      <c r="L128" s="267"/>
      <c r="M128" s="267"/>
      <c r="N128" s="267"/>
      <c r="O128" s="267"/>
    </row>
    <row r="129" ht="12.75" customHeight="1">
      <c r="A129" s="97" t="str">
        <f>IF(ISBLANK('Report '!A133)," - ",'Report '!A133)</f>
        <v> - </v>
      </c>
      <c r="B129" s="99" t="str">
        <f>IF(ISBLANK('Report '!B133)," - ",'Report '!B133)</f>
        <v>IT10</v>
      </c>
      <c r="C129" s="101" t="str">
        <f>IF(ISBLANK('Report '!C133)," - ",'Report '!C133)</f>
        <v>-</v>
      </c>
      <c r="D129" s="103" t="str">
        <f>IF(ISBLANK('Report '!D133)," - ",'Report '!D133)</f>
        <v>-</v>
      </c>
      <c r="E129" s="97" t="str">
        <f>IF(ISBLANK('Report '!E133)," - ",'Report '!E133)</f>
        <v>Fily</v>
      </c>
      <c r="F129" s="348"/>
      <c r="G129" s="267"/>
      <c r="H129" s="265">
        <v>1.42</v>
      </c>
      <c r="I129" s="265"/>
      <c r="J129" s="267"/>
      <c r="K129" s="267"/>
      <c r="L129" s="267"/>
      <c r="M129" s="267"/>
      <c r="N129" s="267"/>
      <c r="O129" s="267"/>
    </row>
    <row r="130" ht="12.75" customHeight="1">
      <c r="A130" s="97" t="str">
        <f>IF(ISBLANK('Report '!A134)," - ",'Report '!A134)</f>
        <v> - </v>
      </c>
      <c r="B130" s="99" t="str">
        <f>IF(ISBLANK('Report '!B134)," - ",'Report '!B134)</f>
        <v>IT11</v>
      </c>
      <c r="C130" s="101" t="str">
        <f>IF(ISBLANK('Report '!C134)," - ",'Report '!C134)</f>
        <v>-</v>
      </c>
      <c r="D130" s="103" t="str">
        <f>IF(ISBLANK('Report '!D134)," - ",'Report '!D134)</f>
        <v>-</v>
      </c>
      <c r="E130" s="101" t="str">
        <f>IF(ISBLANK('Report '!E134)," - ",'Report '!E134)</f>
        <v>Santiago</v>
      </c>
      <c r="F130" s="348"/>
      <c r="G130" s="267"/>
      <c r="H130" s="265">
        <v>0.88</v>
      </c>
      <c r="I130" s="265"/>
      <c r="J130" s="267"/>
      <c r="K130" s="267"/>
      <c r="L130" s="267"/>
      <c r="M130" s="267"/>
      <c r="N130" s="267"/>
      <c r="O130" s="267"/>
    </row>
    <row r="131" ht="12.75" customHeight="1">
      <c r="A131" s="97" t="str">
        <f>IF(ISBLANK('Report '!A135)," - ",'Report '!A135)</f>
        <v> - </v>
      </c>
      <c r="B131" s="99" t="str">
        <f>IF(ISBLANK('Report '!B135)," - ",'Report '!B135)</f>
        <v>IT12</v>
      </c>
      <c r="C131" s="101" t="str">
        <f>IF(ISBLANK('Report '!C135)," - ",'Report '!C135)</f>
        <v>-</v>
      </c>
      <c r="D131" s="103" t="str">
        <f>IF(ISBLANK('Report '!D135)," - ",'Report '!D135)</f>
        <v>-</v>
      </c>
      <c r="E131" s="101" t="str">
        <f>IF(ISBLANK('Report '!E135)," - ",'Report '!E135)</f>
        <v>Salmon</v>
      </c>
      <c r="F131" s="348"/>
      <c r="G131" s="267"/>
      <c r="H131" s="267">
        <f>13/60</f>
        <v>0.2166666667</v>
      </c>
      <c r="I131" s="265"/>
      <c r="J131" s="267"/>
      <c r="K131" s="267"/>
      <c r="L131" s="267"/>
      <c r="M131" s="267"/>
      <c r="N131" s="267"/>
      <c r="O131" s="267"/>
    </row>
    <row r="132" ht="12.75" customHeight="1">
      <c r="A132" s="97" t="str">
        <f>IF(ISBLANK('Report '!A136)," - ",'Report '!A136)</f>
        <v> - </v>
      </c>
      <c r="B132" s="99" t="str">
        <f>IF(ISBLANK('Report '!B136)," - ",'Report '!B136)</f>
        <v>IT13</v>
      </c>
      <c r="C132" s="101" t="str">
        <f>IF(ISBLANK('Report '!C136)," - ",'Report '!C136)</f>
        <v>-</v>
      </c>
      <c r="D132" s="103" t="str">
        <f>IF(ISBLANK('Report '!D136)," - ",'Report '!D136)</f>
        <v>-</v>
      </c>
      <c r="E132" s="101" t="str">
        <f>IF(ISBLANK('Report '!E136)," - ",'Report '!E136)</f>
        <v>Salmon</v>
      </c>
      <c r="F132" s="348"/>
      <c r="G132" s="267"/>
      <c r="H132" s="267">
        <f>39/60</f>
        <v>0.65</v>
      </c>
      <c r="I132" s="265"/>
      <c r="J132" s="267"/>
      <c r="K132" s="267"/>
      <c r="L132" s="267"/>
      <c r="M132" s="267"/>
      <c r="N132" s="267"/>
      <c r="O132" s="267"/>
    </row>
    <row r="133" ht="12.75" customHeight="1">
      <c r="A133" s="85" t="str">
        <f>IF(ISBLANK('Report '!A137)," - ",'Report '!A137)</f>
        <v> - </v>
      </c>
      <c r="B133" s="346" t="str">
        <f>IF(ISBLANK('Report '!B137)," - ",'Report '!B137)</f>
        <v>Refactoring</v>
      </c>
      <c r="C133" s="85" t="str">
        <f>IF(ISBLANK('Report '!C137)," - ",'Report '!C137)</f>
        <v> - </v>
      </c>
      <c r="D133" s="87" t="str">
        <f>IF(ISBLANK('Report '!D137)," - ",'Report '!D137)</f>
        <v> - </v>
      </c>
      <c r="E133" s="85" t="str">
        <f>IF(ISBLANK('Report '!E137)," - ",'Report '!E137)</f>
        <v> - </v>
      </c>
      <c r="F133" s="351"/>
      <c r="G133" s="258"/>
      <c r="H133" s="258"/>
      <c r="I133" s="260"/>
      <c r="J133" s="258"/>
      <c r="K133" s="258"/>
      <c r="L133" s="258"/>
      <c r="M133" s="192"/>
      <c r="N133" s="192"/>
      <c r="O133" s="258"/>
    </row>
    <row r="134" ht="12.75" customHeight="1">
      <c r="A134" s="97" t="str">
        <f>IF(ISBLANK('Report '!A138)," - ",'Report '!A138)</f>
        <v> - </v>
      </c>
      <c r="B134" s="99" t="str">
        <f>IF(ISBLANK('Report '!B138)," - ",'Report '!B138)</f>
        <v>RF 1</v>
      </c>
      <c r="C134" s="101" t="str">
        <f>IF(ISBLANK('Report '!C138)," - ",'Report '!C138)</f>
        <v>-</v>
      </c>
      <c r="D134" s="269" t="str">
        <f>IF(ISBLANK('Report '!D138)," - ",'Report '!D138)</f>
        <v>-</v>
      </c>
      <c r="E134" s="97" t="str">
        <f>IF(ISBLANK('Report '!E138)," - ",'Report '!E138)</f>
        <v>Salmon</v>
      </c>
      <c r="F134" s="348"/>
      <c r="G134" s="267"/>
      <c r="H134" s="267"/>
      <c r="I134" s="265"/>
      <c r="J134" s="267"/>
      <c r="K134" s="267"/>
      <c r="L134" s="267"/>
      <c r="M134" s="267">
        <f>75/60</f>
        <v>1.25</v>
      </c>
      <c r="N134" s="267">
        <f>(110/60)+(0.56)</f>
        <v>2.393333333</v>
      </c>
      <c r="O134" s="267"/>
    </row>
    <row r="135" ht="12.75" customHeight="1">
      <c r="A135" s="97" t="str">
        <f>IF(ISBLANK('Report '!A139)," - ",'Report '!A139)</f>
        <v> - </v>
      </c>
      <c r="B135" s="99" t="str">
        <f>IF(ISBLANK('Report '!B139)," - ",'Report '!B139)</f>
        <v>RF 2</v>
      </c>
      <c r="C135" s="101" t="str">
        <f>IF(ISBLANK('Report '!C139)," - ",'Report '!C139)</f>
        <v>-</v>
      </c>
      <c r="D135" s="269" t="str">
        <f>IF(ISBLANK('Report '!D139)," - ",'Report '!D139)</f>
        <v>-</v>
      </c>
      <c r="E135" s="97" t="str">
        <f>IF(ISBLANK('Report '!E139)," - ",'Report '!E139)</f>
        <v>Fily</v>
      </c>
      <c r="F135" s="348"/>
      <c r="G135" s="267"/>
      <c r="H135" s="267"/>
      <c r="I135" s="265"/>
      <c r="J135" s="267"/>
      <c r="K135" s="267"/>
      <c r="L135" s="267"/>
      <c r="M135" s="265">
        <v>1.12</v>
      </c>
      <c r="N135" s="265">
        <v>0.56</v>
      </c>
      <c r="O135" s="267"/>
    </row>
    <row r="136" ht="12.75" customHeight="1">
      <c r="A136" s="97" t="str">
        <f>IF(ISBLANK('Report '!A140)," - ",'Report '!A140)</f>
        <v> - </v>
      </c>
      <c r="B136" s="99" t="str">
        <f>IF(ISBLANK('Report '!B140)," - ",'Report '!B140)</f>
        <v>RF 3</v>
      </c>
      <c r="C136" s="101" t="str">
        <f>IF(ISBLANK('Report '!C140)," - ",'Report '!C140)</f>
        <v>-</v>
      </c>
      <c r="D136" s="269" t="str">
        <f>IF(ISBLANK('Report '!D140)," - ",'Report '!D140)</f>
        <v>-</v>
      </c>
      <c r="E136" s="97" t="str">
        <f>IF(ISBLANK('Report '!E140)," - ",'Report '!E140)</f>
        <v>Santiago</v>
      </c>
      <c r="F136" s="348"/>
      <c r="G136" s="267"/>
      <c r="H136" s="267"/>
      <c r="I136" s="265"/>
      <c r="J136" s="267"/>
      <c r="K136" s="267"/>
      <c r="L136" s="267"/>
      <c r="M136" s="265">
        <v>0.43</v>
      </c>
      <c r="N136" s="267"/>
      <c r="O136" s="267"/>
    </row>
    <row r="137" ht="12.75" customHeight="1">
      <c r="A137" s="97" t="str">
        <f>IF(ISBLANK('Report '!A141)," - ",'Report '!A141)</f>
        <v> - </v>
      </c>
      <c r="B137" s="99" t="str">
        <f>IF(ISBLANK('Report '!B141)," - ",'Report '!B141)</f>
        <v>RF 4</v>
      </c>
      <c r="C137" s="101" t="str">
        <f>IF(ISBLANK('Report '!C141)," - ",'Report '!C141)</f>
        <v>-</v>
      </c>
      <c r="D137" s="269" t="str">
        <f>IF(ISBLANK('Report '!D141)," - ",'Report '!D141)</f>
        <v>-</v>
      </c>
      <c r="E137" s="97" t="str">
        <f>IF(ISBLANK('Report '!E141)," - ",'Report '!E141)</f>
        <v>Mau</v>
      </c>
      <c r="F137" s="348"/>
      <c r="G137" s="267"/>
      <c r="H137" s="267"/>
      <c r="I137" s="265"/>
      <c r="J137" s="267"/>
      <c r="K137" s="267"/>
      <c r="L137" s="267"/>
      <c r="M137" s="344">
        <v>1.1</v>
      </c>
      <c r="N137" s="265">
        <v>0.54</v>
      </c>
      <c r="O137" s="267"/>
    </row>
    <row r="138" ht="12.75" customHeight="1">
      <c r="A138" s="97" t="str">
        <f>IF(ISBLANK('Report '!A142)," - ",'Report '!A142)</f>
        <v> - </v>
      </c>
      <c r="B138" s="99" t="str">
        <f>IF(ISBLANK('Report '!B142)," - ",'Report '!B142)</f>
        <v>RF 5</v>
      </c>
      <c r="C138" s="101" t="str">
        <f>IF(ISBLANK('Report '!C142)," - ",'Report '!C142)</f>
        <v>-</v>
      </c>
      <c r="D138" s="269" t="str">
        <f>IF(ISBLANK('Report '!D142)," - ",'Report '!D142)</f>
        <v>-</v>
      </c>
      <c r="E138" s="97" t="str">
        <f>IF(ISBLANK('Report '!E142)," - ",'Report '!E142)</f>
        <v>Marco</v>
      </c>
      <c r="F138" s="348"/>
      <c r="G138" s="267"/>
      <c r="H138" s="267"/>
      <c r="I138" s="265"/>
      <c r="J138" s="267"/>
      <c r="K138" s="267"/>
      <c r="L138" s="267"/>
      <c r="M138" s="265">
        <f>107/60</f>
        <v>1.783333333</v>
      </c>
      <c r="N138" s="267">
        <f>77/60</f>
        <v>1.283333333</v>
      </c>
      <c r="O138" s="267"/>
    </row>
    <row r="139" ht="12.75" customHeight="1">
      <c r="A139" s="97" t="str">
        <f>IF(ISBLANK('Report '!A143)," - ",'Report '!A143)</f>
        <v> - </v>
      </c>
      <c r="B139" s="99" t="str">
        <f>IF(ISBLANK('Report '!B143)," - ",'Report '!B143)</f>
        <v>RF 6</v>
      </c>
      <c r="C139" s="101" t="str">
        <f>IF(ISBLANK('Report '!C143)," - ",'Report '!C143)</f>
        <v>-</v>
      </c>
      <c r="D139" s="99"/>
      <c r="E139" s="97" t="str">
        <f>IF(ISBLANK('Report '!E143)," - ",'Report '!E143)</f>
        <v>Luis Rodriguez</v>
      </c>
      <c r="F139" s="348"/>
      <c r="G139" s="267"/>
      <c r="H139" s="267"/>
      <c r="I139" s="265"/>
      <c r="J139" s="267"/>
      <c r="K139" s="267"/>
      <c r="L139" s="267"/>
      <c r="M139" s="267">
        <f>1+(4/60)</f>
        <v>1.066666667</v>
      </c>
      <c r="N139" s="267">
        <f>17/60</f>
        <v>0.2833333333</v>
      </c>
      <c r="O139" s="267"/>
    </row>
    <row r="140" ht="12.75" customHeight="1">
      <c r="A140" s="97">
        <f>IF(ISBLANK('Report '!A144)," - ",'Report '!A144)</f>
        <v>62</v>
      </c>
      <c r="B140" s="99" t="str">
        <f>IF(ISBLANK('Report '!B144)," - ",'Report '!B144)</f>
        <v>Despliegue Iteración 2</v>
      </c>
      <c r="C140" s="354">
        <f>IF(ISBLANK('Report '!C144)," - ",'Report '!C144)</f>
        <v>0.5</v>
      </c>
      <c r="D140" s="355">
        <f>IF(ISBLANK('Report '!D144)," - ",'Report '!D144)</f>
        <v>3.394</v>
      </c>
      <c r="E140" s="356" t="str">
        <f>IF(ISBLANK('Report '!E144)," - ",'Report '!E144)</f>
        <v>Todos</v>
      </c>
      <c r="F140" s="348"/>
      <c r="G140" s="267"/>
      <c r="H140" s="267"/>
      <c r="I140" s="265"/>
      <c r="J140" s="267"/>
      <c r="K140" s="267"/>
      <c r="L140" s="267"/>
      <c r="M140" s="267"/>
      <c r="N140" s="267"/>
      <c r="O140" s="267">
        <f>40/60</f>
        <v>0.6666666667</v>
      </c>
    </row>
    <row r="141" ht="12.75" customHeight="1">
      <c r="A141" s="97" t="str">
        <f>IF(ISBLANK('Report '!A145)," - ",'Report '!A145)</f>
        <v> - </v>
      </c>
      <c r="B141" s="99" t="str">
        <f>IF(ISBLANK('Report '!B145)," - ",'Report '!B145)</f>
        <v> - </v>
      </c>
      <c r="C141" s="97" t="str">
        <f>IF(ISBLANK('Report '!C145)," - ",'Report '!C145)</f>
        <v> - </v>
      </c>
      <c r="D141" s="99" t="str">
        <f>IF(ISBLANK('Report '!D145)," - ",'Report '!D145)</f>
        <v> - </v>
      </c>
      <c r="E141" s="97" t="str">
        <f>IF(ISBLANK('Report '!E145)," - ",'Report '!E145)</f>
        <v> - </v>
      </c>
      <c r="F141" s="348"/>
      <c r="G141" s="267"/>
      <c r="H141" s="267"/>
      <c r="I141" s="265"/>
      <c r="J141" s="267"/>
      <c r="K141" s="267"/>
      <c r="L141" s="267"/>
      <c r="M141" s="267"/>
      <c r="N141" s="267"/>
      <c r="O141" s="267"/>
    </row>
    <row r="142" ht="12.75" customHeight="1">
      <c r="A142" s="97" t="str">
        <f>IF(ISBLANK('Report '!A146)," - ",'Report '!A146)</f>
        <v> - </v>
      </c>
      <c r="B142" s="357" t="s">
        <v>62</v>
      </c>
      <c r="C142" s="121" t="s">
        <v>62</v>
      </c>
      <c r="D142" s="357" t="s">
        <v>62</v>
      </c>
      <c r="E142" s="97" t="str">
        <f>IF(ISBLANK('Report '!E146)," - ",'Report '!E146)</f>
        <v> - </v>
      </c>
      <c r="F142" s="348"/>
      <c r="G142" s="267"/>
      <c r="H142" s="267"/>
      <c r="I142" s="265"/>
      <c r="J142" s="267"/>
      <c r="K142" s="267"/>
      <c r="L142" s="267"/>
      <c r="M142" s="267"/>
      <c r="N142" s="267"/>
      <c r="O142" s="267"/>
    </row>
    <row r="143" ht="12.75" customHeight="1">
      <c r="A143" s="313" t="s">
        <v>209</v>
      </c>
      <c r="B143" s="316"/>
      <c r="C143" s="316"/>
      <c r="D143" s="316"/>
      <c r="E143" s="316"/>
      <c r="F143" s="358"/>
      <c r="G143" s="358"/>
      <c r="H143" s="358"/>
      <c r="I143" s="358"/>
      <c r="J143" s="358"/>
      <c r="K143" s="358"/>
      <c r="L143" s="358"/>
      <c r="M143" s="358"/>
      <c r="N143" s="358"/>
      <c r="O143" s="358"/>
    </row>
    <row r="144" ht="12.75" customHeight="1">
      <c r="C144" s="28" t="s">
        <v>219</v>
      </c>
      <c r="D144" s="28"/>
      <c r="E144" s="28"/>
      <c r="F144" s="359">
        <f t="shared" ref="F144:O144" si="1">SUM(F7:F143)</f>
        <v>5.229996667</v>
      </c>
      <c r="G144" s="359">
        <f t="shared" si="1"/>
        <v>6.203333333</v>
      </c>
      <c r="H144" s="359">
        <f t="shared" si="1"/>
        <v>21.46</v>
      </c>
      <c r="I144" s="359">
        <f t="shared" si="1"/>
        <v>21.15</v>
      </c>
      <c r="J144" s="359">
        <f t="shared" si="1"/>
        <v>7.783333333</v>
      </c>
      <c r="K144" s="359">
        <f t="shared" si="1"/>
        <v>9.336666667</v>
      </c>
      <c r="L144" s="359">
        <f t="shared" si="1"/>
        <v>15.23996667</v>
      </c>
      <c r="M144" s="359">
        <f t="shared" si="1"/>
        <v>27.6</v>
      </c>
      <c r="N144" s="359">
        <f t="shared" si="1"/>
        <v>11.00333333</v>
      </c>
      <c r="O144" s="359">
        <f t="shared" si="1"/>
        <v>0.8966666667</v>
      </c>
    </row>
    <row r="145" ht="12.75" customHeight="1">
      <c r="F145" s="231"/>
      <c r="G145" s="231"/>
      <c r="H145" s="231"/>
      <c r="I145" s="231"/>
      <c r="J145" s="231"/>
      <c r="K145" s="231"/>
      <c r="L145" s="231"/>
      <c r="M145" s="231"/>
      <c r="N145" s="231"/>
      <c r="O145" s="231"/>
    </row>
    <row r="146" ht="12.75" customHeight="1">
      <c r="C146" s="221" t="s">
        <v>186</v>
      </c>
      <c r="D146" s="225"/>
      <c r="E146" s="225"/>
      <c r="F146" s="318">
        <f t="shared" ref="F146:O146" si="2">SUM($F144:F144)</f>
        <v>5.229996667</v>
      </c>
      <c r="G146" s="318">
        <f t="shared" si="2"/>
        <v>11.43333</v>
      </c>
      <c r="H146" s="318">
        <f t="shared" si="2"/>
        <v>32.89333</v>
      </c>
      <c r="I146" s="318">
        <f t="shared" si="2"/>
        <v>54.04333</v>
      </c>
      <c r="J146" s="318">
        <f t="shared" si="2"/>
        <v>61.82666333</v>
      </c>
      <c r="K146" s="318">
        <f t="shared" si="2"/>
        <v>71.16333</v>
      </c>
      <c r="L146" s="318">
        <f t="shared" si="2"/>
        <v>86.40329667</v>
      </c>
      <c r="M146" s="318">
        <f t="shared" si="2"/>
        <v>114.0032967</v>
      </c>
      <c r="N146" s="318">
        <f t="shared" si="2"/>
        <v>125.00663</v>
      </c>
      <c r="O146" s="318">
        <f t="shared" si="2"/>
        <v>125.9032967</v>
      </c>
    </row>
    <row r="147" ht="12.75" customHeight="1">
      <c r="F147" s="231"/>
      <c r="G147" s="231"/>
      <c r="H147" s="231"/>
      <c r="I147" s="231"/>
      <c r="J147" s="231"/>
      <c r="K147" s="231"/>
      <c r="L147" s="231"/>
      <c r="M147" s="231"/>
      <c r="N147" s="231"/>
      <c r="O147" s="231"/>
    </row>
    <row r="148" ht="12.75" customHeight="1">
      <c r="F148" s="231"/>
      <c r="G148" s="231"/>
      <c r="H148" s="231"/>
      <c r="I148" s="231"/>
      <c r="J148" s="231"/>
      <c r="K148" s="231"/>
      <c r="L148" s="231"/>
      <c r="M148" s="231"/>
      <c r="N148" s="231"/>
      <c r="O148" s="231"/>
    </row>
    <row r="149" ht="12.75" customHeight="1">
      <c r="F149" s="231"/>
      <c r="G149" s="231"/>
      <c r="H149" s="231"/>
      <c r="I149" s="231"/>
      <c r="J149" s="231"/>
      <c r="K149" s="231"/>
      <c r="L149" s="231"/>
      <c r="M149" s="231"/>
      <c r="N149" s="231"/>
      <c r="O149" s="231"/>
    </row>
    <row r="150" ht="12.75" customHeight="1">
      <c r="F150" s="231"/>
      <c r="G150" s="231"/>
      <c r="H150" s="231"/>
      <c r="I150" s="231"/>
      <c r="J150" s="231"/>
      <c r="K150" s="231"/>
      <c r="L150" s="231"/>
      <c r="M150" s="231"/>
      <c r="N150" s="231"/>
      <c r="O150" s="231"/>
    </row>
    <row r="151" ht="12.75" customHeight="1">
      <c r="F151" s="231"/>
      <c r="G151" s="231"/>
      <c r="H151" s="231"/>
      <c r="I151" s="231"/>
      <c r="J151" s="231"/>
      <c r="K151" s="231"/>
      <c r="L151" s="231"/>
      <c r="M151" s="231"/>
      <c r="N151" s="231"/>
      <c r="O151" s="231"/>
    </row>
    <row r="152" ht="12.75" customHeight="1">
      <c r="F152" s="231"/>
      <c r="G152" s="231"/>
      <c r="H152" s="231"/>
      <c r="I152" s="231"/>
      <c r="J152" s="231"/>
      <c r="K152" s="231"/>
      <c r="L152" s="231"/>
      <c r="M152" s="231"/>
      <c r="N152" s="231"/>
      <c r="O152" s="231"/>
    </row>
    <row r="153" ht="12.75" customHeight="1">
      <c r="F153" s="231"/>
      <c r="G153" s="231"/>
      <c r="H153" s="231"/>
      <c r="I153" s="231"/>
      <c r="J153" s="231"/>
      <c r="K153" s="231"/>
      <c r="L153" s="231"/>
      <c r="M153" s="231"/>
      <c r="N153" s="231"/>
      <c r="O153" s="231"/>
    </row>
    <row r="154" ht="12.75" customHeight="1">
      <c r="F154" s="231"/>
      <c r="G154" s="231"/>
      <c r="H154" s="231"/>
      <c r="I154" s="231"/>
      <c r="J154" s="231"/>
      <c r="K154" s="231"/>
      <c r="L154" s="231"/>
      <c r="M154" s="231"/>
      <c r="N154" s="231"/>
      <c r="O154" s="231"/>
    </row>
    <row r="155" ht="12.75" customHeight="1">
      <c r="F155" s="231"/>
      <c r="G155" s="231"/>
      <c r="H155" s="231"/>
      <c r="I155" s="231"/>
      <c r="J155" s="231"/>
      <c r="K155" s="231"/>
      <c r="L155" s="231"/>
      <c r="M155" s="231"/>
      <c r="N155" s="231"/>
      <c r="O155" s="231"/>
    </row>
    <row r="156" ht="12.75" customHeight="1">
      <c r="F156" s="231"/>
      <c r="G156" s="231"/>
      <c r="H156" s="231"/>
      <c r="I156" s="231"/>
      <c r="J156" s="231"/>
      <c r="K156" s="231"/>
      <c r="L156" s="231"/>
      <c r="M156" s="231"/>
      <c r="N156" s="231"/>
      <c r="O156" s="231"/>
    </row>
    <row r="157" ht="12.75" customHeight="1">
      <c r="F157" s="231"/>
      <c r="G157" s="231"/>
      <c r="H157" s="231"/>
      <c r="I157" s="231"/>
      <c r="J157" s="231"/>
      <c r="K157" s="231"/>
      <c r="L157" s="231"/>
      <c r="M157" s="231"/>
      <c r="N157" s="231"/>
      <c r="O157" s="231"/>
    </row>
    <row r="158" ht="12.75" customHeight="1">
      <c r="F158" s="231"/>
      <c r="G158" s="231"/>
      <c r="H158" s="231"/>
      <c r="I158" s="231"/>
      <c r="J158" s="231"/>
      <c r="K158" s="231"/>
      <c r="L158" s="231"/>
      <c r="M158" s="231"/>
      <c r="N158" s="231"/>
      <c r="O158" s="231"/>
    </row>
    <row r="159" ht="12.75" customHeight="1">
      <c r="F159" s="231"/>
      <c r="G159" s="231"/>
      <c r="H159" s="231"/>
      <c r="I159" s="231"/>
      <c r="J159" s="231"/>
      <c r="K159" s="231"/>
      <c r="L159" s="231"/>
      <c r="M159" s="231"/>
      <c r="N159" s="231"/>
      <c r="O159" s="231"/>
    </row>
    <row r="160" ht="12.75" customHeight="1">
      <c r="F160" s="231"/>
      <c r="G160" s="231"/>
      <c r="H160" s="231"/>
      <c r="I160" s="231"/>
      <c r="J160" s="231"/>
      <c r="K160" s="231"/>
      <c r="L160" s="231"/>
      <c r="M160" s="231"/>
      <c r="N160" s="231"/>
      <c r="O160" s="231"/>
    </row>
    <row r="161" ht="12.75" customHeight="1">
      <c r="F161" s="231"/>
      <c r="G161" s="231"/>
      <c r="H161" s="231"/>
      <c r="I161" s="231"/>
      <c r="J161" s="231"/>
      <c r="K161" s="231"/>
      <c r="L161" s="231"/>
      <c r="M161" s="231"/>
      <c r="N161" s="231"/>
      <c r="O161" s="231"/>
    </row>
    <row r="162" ht="12.75" customHeight="1">
      <c r="F162" s="231"/>
      <c r="G162" s="231"/>
      <c r="H162" s="231"/>
      <c r="I162" s="231"/>
      <c r="J162" s="231"/>
      <c r="K162" s="231"/>
      <c r="L162" s="231"/>
      <c r="M162" s="231"/>
      <c r="N162" s="231"/>
      <c r="O162" s="231"/>
    </row>
    <row r="163" ht="12.75" customHeight="1">
      <c r="F163" s="231"/>
      <c r="G163" s="231"/>
      <c r="H163" s="231"/>
      <c r="I163" s="231"/>
      <c r="J163" s="231"/>
      <c r="K163" s="231"/>
      <c r="L163" s="231"/>
      <c r="M163" s="231"/>
      <c r="N163" s="231"/>
      <c r="O163" s="231"/>
    </row>
    <row r="164" ht="12.75" customHeight="1">
      <c r="F164" s="231"/>
      <c r="G164" s="231"/>
      <c r="H164" s="231"/>
      <c r="I164" s="231"/>
      <c r="J164" s="231"/>
      <c r="K164" s="231"/>
      <c r="L164" s="231"/>
      <c r="M164" s="231"/>
      <c r="N164" s="231"/>
      <c r="O164" s="231"/>
    </row>
    <row r="165" ht="12.75" customHeight="1">
      <c r="F165" s="231"/>
      <c r="G165" s="231"/>
      <c r="H165" s="231"/>
      <c r="I165" s="231"/>
      <c r="J165" s="231"/>
      <c r="K165" s="231"/>
      <c r="L165" s="231"/>
      <c r="M165" s="231"/>
      <c r="N165" s="231"/>
      <c r="O165" s="231"/>
    </row>
    <row r="166" ht="12.75" customHeight="1">
      <c r="F166" s="231"/>
      <c r="G166" s="231"/>
      <c r="H166" s="231"/>
      <c r="I166" s="231"/>
      <c r="J166" s="231"/>
      <c r="K166" s="231"/>
      <c r="L166" s="231"/>
      <c r="M166" s="231"/>
      <c r="N166" s="231"/>
      <c r="O166" s="231"/>
    </row>
    <row r="167" ht="12.75" customHeight="1">
      <c r="F167" s="231"/>
      <c r="G167" s="231"/>
      <c r="H167" s="231"/>
      <c r="I167" s="231"/>
      <c r="J167" s="231"/>
      <c r="K167" s="231"/>
      <c r="L167" s="231"/>
      <c r="M167" s="231"/>
      <c r="N167" s="231"/>
      <c r="O167" s="231"/>
    </row>
    <row r="168" ht="12.75" customHeight="1">
      <c r="F168" s="231"/>
      <c r="G168" s="231"/>
      <c r="H168" s="231"/>
      <c r="I168" s="231"/>
      <c r="J168" s="231"/>
      <c r="K168" s="231"/>
      <c r="L168" s="231"/>
      <c r="M168" s="231"/>
      <c r="N168" s="231"/>
      <c r="O168" s="231"/>
    </row>
    <row r="169" ht="12.75" customHeight="1">
      <c r="F169" s="231"/>
      <c r="G169" s="231"/>
      <c r="H169" s="231"/>
      <c r="I169" s="231"/>
      <c r="J169" s="231"/>
      <c r="K169" s="231"/>
      <c r="L169" s="231"/>
      <c r="M169" s="231"/>
      <c r="N169" s="231"/>
      <c r="O169" s="231"/>
    </row>
    <row r="170" ht="12.75" customHeight="1">
      <c r="F170" s="231"/>
      <c r="G170" s="231"/>
      <c r="H170" s="231"/>
      <c r="I170" s="231"/>
      <c r="J170" s="231"/>
      <c r="K170" s="231"/>
      <c r="L170" s="231"/>
      <c r="M170" s="231"/>
      <c r="N170" s="231"/>
      <c r="O170" s="231"/>
    </row>
    <row r="171" ht="12.75" customHeight="1">
      <c r="F171" s="231"/>
      <c r="G171" s="231"/>
      <c r="H171" s="231"/>
      <c r="I171" s="231"/>
      <c r="J171" s="231"/>
      <c r="K171" s="231"/>
      <c r="L171" s="231"/>
      <c r="M171" s="231"/>
      <c r="N171" s="231"/>
      <c r="O171" s="231"/>
    </row>
    <row r="172" ht="12.75" customHeight="1">
      <c r="F172" s="231"/>
      <c r="G172" s="231"/>
      <c r="H172" s="231"/>
      <c r="I172" s="231"/>
      <c r="J172" s="231"/>
      <c r="K172" s="231"/>
      <c r="L172" s="231"/>
      <c r="M172" s="231"/>
      <c r="N172" s="231"/>
      <c r="O172" s="231"/>
    </row>
    <row r="173" ht="12.75" customHeight="1">
      <c r="F173" s="231"/>
      <c r="G173" s="231"/>
      <c r="H173" s="231"/>
      <c r="I173" s="231"/>
      <c r="J173" s="231"/>
      <c r="K173" s="231"/>
      <c r="L173" s="231"/>
      <c r="M173" s="231"/>
      <c r="N173" s="231"/>
      <c r="O173" s="231"/>
    </row>
    <row r="174" ht="12.75" customHeight="1">
      <c r="F174" s="231"/>
      <c r="G174" s="231"/>
      <c r="H174" s="231"/>
      <c r="I174" s="231"/>
      <c r="J174" s="231"/>
      <c r="K174" s="231"/>
      <c r="L174" s="231"/>
      <c r="M174" s="231"/>
      <c r="N174" s="231"/>
      <c r="O174" s="231"/>
    </row>
    <row r="175" ht="12.75" customHeight="1">
      <c r="F175" s="231"/>
      <c r="G175" s="231"/>
      <c r="H175" s="231"/>
      <c r="I175" s="231"/>
      <c r="J175" s="231"/>
      <c r="K175" s="231"/>
      <c r="L175" s="231"/>
      <c r="M175" s="231"/>
      <c r="N175" s="231"/>
      <c r="O175" s="231"/>
    </row>
    <row r="176" ht="12.75" customHeight="1">
      <c r="F176" s="231"/>
      <c r="G176" s="231"/>
      <c r="H176" s="231"/>
      <c r="I176" s="231"/>
      <c r="J176" s="231"/>
      <c r="K176" s="231"/>
      <c r="L176" s="231"/>
      <c r="M176" s="231"/>
      <c r="N176" s="231"/>
      <c r="O176" s="231"/>
    </row>
    <row r="177" ht="12.75" customHeight="1">
      <c r="F177" s="231"/>
      <c r="G177" s="231"/>
      <c r="H177" s="231"/>
      <c r="I177" s="231"/>
      <c r="J177" s="231"/>
      <c r="K177" s="231"/>
      <c r="L177" s="231"/>
      <c r="M177" s="231"/>
      <c r="N177" s="231"/>
      <c r="O177" s="231"/>
    </row>
    <row r="178" ht="12.75" customHeight="1">
      <c r="F178" s="231"/>
      <c r="G178" s="231"/>
      <c r="H178" s="231"/>
      <c r="I178" s="231"/>
      <c r="J178" s="231"/>
      <c r="K178" s="231"/>
      <c r="L178" s="231"/>
      <c r="M178" s="231"/>
      <c r="N178" s="231"/>
      <c r="O178" s="231"/>
    </row>
    <row r="179" ht="12.75" customHeight="1">
      <c r="F179" s="231"/>
      <c r="G179" s="231"/>
      <c r="H179" s="231"/>
      <c r="I179" s="231"/>
      <c r="J179" s="231"/>
      <c r="K179" s="231"/>
      <c r="L179" s="231"/>
      <c r="M179" s="231"/>
      <c r="N179" s="231"/>
      <c r="O179" s="231"/>
    </row>
    <row r="180" ht="12.75" customHeight="1">
      <c r="F180" s="231"/>
      <c r="G180" s="231"/>
      <c r="H180" s="231"/>
      <c r="I180" s="231"/>
      <c r="J180" s="231"/>
      <c r="K180" s="231"/>
      <c r="L180" s="231"/>
      <c r="M180" s="231"/>
      <c r="N180" s="231"/>
      <c r="O180" s="231"/>
    </row>
    <row r="181" ht="12.75" customHeight="1">
      <c r="F181" s="231"/>
      <c r="G181" s="231"/>
      <c r="H181" s="231"/>
      <c r="I181" s="231"/>
      <c r="J181" s="231"/>
      <c r="K181" s="231"/>
      <c r="L181" s="231"/>
      <c r="M181" s="231"/>
      <c r="N181" s="231"/>
      <c r="O181" s="231"/>
    </row>
    <row r="182" ht="12.75" customHeight="1">
      <c r="F182" s="231"/>
      <c r="G182" s="231"/>
      <c r="H182" s="231"/>
      <c r="I182" s="231"/>
      <c r="J182" s="231"/>
      <c r="K182" s="231"/>
      <c r="L182" s="231"/>
      <c r="M182" s="231"/>
      <c r="N182" s="231"/>
      <c r="O182" s="231"/>
    </row>
    <row r="183" ht="12.75" customHeight="1">
      <c r="F183" s="231"/>
      <c r="G183" s="231"/>
      <c r="H183" s="231"/>
      <c r="I183" s="231"/>
      <c r="J183" s="231"/>
      <c r="K183" s="231"/>
      <c r="L183" s="231"/>
      <c r="M183" s="231"/>
      <c r="N183" s="231"/>
      <c r="O183" s="231"/>
    </row>
    <row r="184" ht="12.75" customHeight="1">
      <c r="F184" s="231"/>
      <c r="G184" s="231"/>
      <c r="H184" s="231"/>
      <c r="I184" s="231"/>
      <c r="J184" s="231"/>
      <c r="K184" s="231"/>
      <c r="L184" s="231"/>
      <c r="M184" s="231"/>
      <c r="N184" s="231"/>
      <c r="O184" s="231"/>
    </row>
    <row r="185" ht="12.75" customHeight="1">
      <c r="F185" s="231"/>
      <c r="G185" s="231"/>
      <c r="H185" s="231"/>
      <c r="I185" s="231"/>
      <c r="J185" s="231"/>
      <c r="K185" s="231"/>
      <c r="L185" s="231"/>
      <c r="M185" s="231"/>
      <c r="N185" s="231"/>
      <c r="O185" s="231"/>
    </row>
    <row r="186" ht="12.75" customHeight="1">
      <c r="F186" s="231"/>
      <c r="G186" s="231"/>
      <c r="H186" s="231"/>
      <c r="I186" s="231"/>
      <c r="J186" s="231"/>
      <c r="K186" s="231"/>
      <c r="L186" s="231"/>
      <c r="M186" s="231"/>
      <c r="N186" s="231"/>
      <c r="O186" s="231"/>
    </row>
    <row r="187" ht="12.75" customHeight="1">
      <c r="F187" s="231"/>
      <c r="G187" s="231"/>
      <c r="H187" s="231"/>
      <c r="I187" s="231"/>
      <c r="J187" s="231"/>
      <c r="K187" s="231"/>
      <c r="L187" s="231"/>
      <c r="M187" s="231"/>
      <c r="N187" s="231"/>
      <c r="O187" s="231"/>
    </row>
    <row r="188" ht="12.75" customHeight="1">
      <c r="F188" s="231"/>
      <c r="G188" s="231"/>
      <c r="H188" s="231"/>
      <c r="I188" s="231"/>
      <c r="J188" s="231"/>
      <c r="K188" s="231"/>
      <c r="L188" s="231"/>
      <c r="M188" s="231"/>
      <c r="N188" s="231"/>
      <c r="O188" s="231"/>
    </row>
    <row r="189" ht="12.75" customHeight="1">
      <c r="F189" s="231"/>
      <c r="G189" s="231"/>
      <c r="H189" s="231"/>
      <c r="I189" s="231"/>
      <c r="J189" s="231"/>
      <c r="K189" s="231"/>
      <c r="L189" s="231"/>
      <c r="M189" s="231"/>
      <c r="N189" s="231"/>
      <c r="O189" s="231"/>
    </row>
    <row r="190" ht="12.75" customHeight="1">
      <c r="F190" s="231"/>
      <c r="G190" s="231"/>
      <c r="H190" s="231"/>
      <c r="I190" s="231"/>
      <c r="J190" s="231"/>
      <c r="K190" s="231"/>
      <c r="L190" s="231"/>
      <c r="M190" s="231"/>
      <c r="N190" s="231"/>
      <c r="O190" s="231"/>
    </row>
    <row r="191" ht="12.75" customHeight="1">
      <c r="F191" s="231"/>
      <c r="G191" s="231"/>
      <c r="H191" s="231"/>
      <c r="I191" s="231"/>
      <c r="J191" s="231"/>
      <c r="K191" s="231"/>
      <c r="L191" s="231"/>
      <c r="M191" s="231"/>
      <c r="N191" s="231"/>
      <c r="O191" s="231"/>
    </row>
    <row r="192" ht="12.75" customHeight="1">
      <c r="F192" s="231"/>
      <c r="G192" s="231"/>
      <c r="H192" s="231"/>
      <c r="I192" s="231"/>
      <c r="J192" s="231"/>
      <c r="K192" s="231"/>
      <c r="L192" s="231"/>
      <c r="M192" s="231"/>
      <c r="N192" s="231"/>
      <c r="O192" s="231"/>
    </row>
    <row r="193" ht="12.75" customHeight="1">
      <c r="F193" s="231"/>
      <c r="G193" s="231"/>
      <c r="H193" s="231"/>
      <c r="I193" s="231"/>
      <c r="J193" s="231"/>
      <c r="K193" s="231"/>
      <c r="L193" s="231"/>
      <c r="M193" s="231"/>
      <c r="N193" s="231"/>
      <c r="O193" s="231"/>
    </row>
    <row r="194" ht="12.75" customHeight="1">
      <c r="F194" s="231"/>
      <c r="G194" s="231"/>
      <c r="H194" s="231"/>
      <c r="I194" s="231"/>
      <c r="J194" s="231"/>
      <c r="K194" s="231"/>
      <c r="L194" s="231"/>
      <c r="M194" s="231"/>
      <c r="N194" s="231"/>
      <c r="O194" s="231"/>
    </row>
    <row r="195" ht="12.75" customHeight="1">
      <c r="F195" s="231"/>
      <c r="G195" s="231"/>
      <c r="H195" s="231"/>
      <c r="I195" s="231"/>
      <c r="J195" s="231"/>
      <c r="K195" s="231"/>
      <c r="L195" s="231"/>
      <c r="M195" s="231"/>
      <c r="N195" s="231"/>
      <c r="O195" s="231"/>
    </row>
    <row r="196" ht="12.75" customHeight="1">
      <c r="F196" s="231"/>
      <c r="G196" s="231"/>
      <c r="H196" s="231"/>
      <c r="I196" s="231"/>
      <c r="J196" s="231"/>
      <c r="K196" s="231"/>
      <c r="L196" s="231"/>
      <c r="M196" s="231"/>
      <c r="N196" s="231"/>
      <c r="O196" s="231"/>
    </row>
    <row r="197" ht="12.75" customHeight="1">
      <c r="F197" s="231"/>
      <c r="G197" s="231"/>
      <c r="H197" s="231"/>
      <c r="I197" s="231"/>
      <c r="J197" s="231"/>
      <c r="K197" s="231"/>
      <c r="L197" s="231"/>
      <c r="M197" s="231"/>
      <c r="N197" s="231"/>
      <c r="O197" s="231"/>
    </row>
    <row r="198" ht="12.75" customHeight="1">
      <c r="F198" s="231"/>
      <c r="G198" s="231"/>
      <c r="H198" s="231"/>
      <c r="I198" s="231"/>
      <c r="J198" s="231"/>
      <c r="K198" s="231"/>
      <c r="L198" s="231"/>
      <c r="M198" s="231"/>
      <c r="N198" s="231"/>
      <c r="O198" s="231"/>
    </row>
    <row r="199" ht="12.75" customHeight="1">
      <c r="F199" s="231"/>
      <c r="G199" s="231"/>
      <c r="H199" s="231"/>
      <c r="I199" s="231"/>
      <c r="J199" s="231"/>
      <c r="K199" s="231"/>
      <c r="L199" s="231"/>
      <c r="M199" s="231"/>
      <c r="N199" s="231"/>
      <c r="O199" s="231"/>
    </row>
    <row r="200" ht="12.75" customHeight="1">
      <c r="F200" s="231"/>
      <c r="G200" s="231"/>
      <c r="H200" s="231"/>
      <c r="I200" s="231"/>
      <c r="J200" s="231"/>
      <c r="K200" s="231"/>
      <c r="L200" s="231"/>
      <c r="M200" s="231"/>
      <c r="N200" s="231"/>
      <c r="O200" s="231"/>
    </row>
    <row r="201" ht="12.75" customHeight="1">
      <c r="F201" s="231"/>
      <c r="G201" s="231"/>
      <c r="H201" s="231"/>
      <c r="I201" s="231"/>
      <c r="J201" s="231"/>
      <c r="K201" s="231"/>
      <c r="L201" s="231"/>
      <c r="M201" s="231"/>
      <c r="N201" s="231"/>
      <c r="O201" s="231"/>
    </row>
    <row r="202" ht="12.75" customHeight="1">
      <c r="F202" s="231"/>
      <c r="G202" s="231"/>
      <c r="H202" s="231"/>
      <c r="I202" s="231"/>
      <c r="J202" s="231"/>
      <c r="K202" s="231"/>
      <c r="L202" s="231"/>
      <c r="M202" s="231"/>
      <c r="N202" s="231"/>
      <c r="O202" s="231"/>
    </row>
    <row r="203" ht="12.75" customHeight="1">
      <c r="F203" s="231"/>
      <c r="G203" s="231"/>
      <c r="H203" s="231"/>
      <c r="I203" s="231"/>
      <c r="J203" s="231"/>
      <c r="K203" s="231"/>
      <c r="L203" s="231"/>
      <c r="M203" s="231"/>
      <c r="N203" s="231"/>
      <c r="O203" s="231"/>
    </row>
    <row r="204" ht="12.75" customHeight="1">
      <c r="F204" s="231"/>
      <c r="G204" s="231"/>
      <c r="H204" s="231"/>
      <c r="I204" s="231"/>
      <c r="J204" s="231"/>
      <c r="K204" s="231"/>
      <c r="L204" s="231"/>
      <c r="M204" s="231"/>
      <c r="N204" s="231"/>
      <c r="O204" s="231"/>
    </row>
    <row r="205" ht="12.75" customHeight="1">
      <c r="F205" s="231"/>
      <c r="G205" s="231"/>
      <c r="H205" s="231"/>
      <c r="I205" s="231"/>
      <c r="J205" s="231"/>
      <c r="K205" s="231"/>
      <c r="L205" s="231"/>
      <c r="M205" s="231"/>
      <c r="N205" s="231"/>
      <c r="O205" s="231"/>
    </row>
    <row r="206" ht="12.75" customHeight="1">
      <c r="F206" s="231"/>
      <c r="G206" s="231"/>
      <c r="H206" s="231"/>
      <c r="I206" s="231"/>
      <c r="J206" s="231"/>
      <c r="K206" s="231"/>
      <c r="L206" s="231"/>
      <c r="M206" s="231"/>
      <c r="N206" s="231"/>
      <c r="O206" s="231"/>
    </row>
    <row r="207" ht="12.75" customHeight="1">
      <c r="F207" s="231"/>
      <c r="G207" s="231"/>
      <c r="H207" s="231"/>
      <c r="I207" s="231"/>
      <c r="J207" s="231"/>
      <c r="K207" s="231"/>
      <c r="L207" s="231"/>
      <c r="M207" s="231"/>
      <c r="N207" s="231"/>
      <c r="O207" s="231"/>
    </row>
    <row r="208" ht="12.75" customHeight="1">
      <c r="F208" s="231"/>
      <c r="G208" s="231"/>
      <c r="H208" s="231"/>
      <c r="I208" s="231"/>
      <c r="J208" s="231"/>
      <c r="K208" s="231"/>
      <c r="L208" s="231"/>
      <c r="M208" s="231"/>
      <c r="N208" s="231"/>
      <c r="O208" s="231"/>
    </row>
    <row r="209" ht="12.75" customHeight="1">
      <c r="F209" s="231"/>
      <c r="G209" s="231"/>
      <c r="H209" s="231"/>
      <c r="I209" s="231"/>
      <c r="J209" s="231"/>
      <c r="K209" s="231"/>
      <c r="L209" s="231"/>
      <c r="M209" s="231"/>
      <c r="N209" s="231"/>
      <c r="O209" s="231"/>
    </row>
    <row r="210" ht="12.75" customHeight="1">
      <c r="F210" s="231"/>
      <c r="G210" s="231"/>
      <c r="H210" s="231"/>
      <c r="I210" s="231"/>
      <c r="J210" s="231"/>
      <c r="K210" s="231"/>
      <c r="L210" s="231"/>
      <c r="M210" s="231"/>
      <c r="N210" s="231"/>
      <c r="O210" s="231"/>
    </row>
    <row r="211" ht="12.75" customHeight="1">
      <c r="F211" s="231"/>
      <c r="G211" s="231"/>
      <c r="H211" s="231"/>
      <c r="I211" s="231"/>
      <c r="J211" s="231"/>
      <c r="K211" s="231"/>
      <c r="L211" s="231"/>
      <c r="M211" s="231"/>
      <c r="N211" s="231"/>
      <c r="O211" s="231"/>
    </row>
    <row r="212" ht="12.75" customHeight="1">
      <c r="F212" s="231"/>
      <c r="G212" s="231"/>
      <c r="H212" s="231"/>
      <c r="I212" s="231"/>
      <c r="J212" s="231"/>
      <c r="K212" s="231"/>
      <c r="L212" s="231"/>
      <c r="M212" s="231"/>
      <c r="N212" s="231"/>
      <c r="O212" s="231"/>
    </row>
    <row r="213" ht="12.75" customHeight="1">
      <c r="F213" s="231"/>
      <c r="G213" s="231"/>
      <c r="H213" s="231"/>
      <c r="I213" s="231"/>
      <c r="J213" s="231"/>
      <c r="K213" s="231"/>
      <c r="L213" s="231"/>
      <c r="M213" s="231"/>
      <c r="N213" s="231"/>
      <c r="O213" s="231"/>
    </row>
    <row r="214" ht="12.75" customHeight="1">
      <c r="F214" s="231"/>
      <c r="G214" s="231"/>
      <c r="H214" s="231"/>
      <c r="I214" s="231"/>
      <c r="J214" s="231"/>
      <c r="K214" s="231"/>
      <c r="L214" s="231"/>
      <c r="M214" s="231"/>
      <c r="N214" s="231"/>
      <c r="O214" s="231"/>
    </row>
    <row r="215" ht="12.75" customHeight="1">
      <c r="F215" s="231"/>
      <c r="G215" s="231"/>
      <c r="H215" s="231"/>
      <c r="I215" s="231"/>
      <c r="J215" s="231"/>
      <c r="K215" s="231"/>
      <c r="L215" s="231"/>
      <c r="M215" s="231"/>
      <c r="N215" s="231"/>
      <c r="O215" s="231"/>
    </row>
    <row r="216" ht="12.75" customHeight="1">
      <c r="F216" s="231"/>
      <c r="G216" s="231"/>
      <c r="H216" s="231"/>
      <c r="I216" s="231"/>
      <c r="J216" s="231"/>
      <c r="K216" s="231"/>
      <c r="L216" s="231"/>
      <c r="M216" s="231"/>
      <c r="N216" s="231"/>
      <c r="O216" s="231"/>
    </row>
    <row r="217" ht="12.75" customHeight="1">
      <c r="F217" s="231"/>
      <c r="G217" s="231"/>
      <c r="H217" s="231"/>
      <c r="I217" s="231"/>
      <c r="J217" s="231"/>
      <c r="K217" s="231"/>
      <c r="L217" s="231"/>
      <c r="M217" s="231"/>
      <c r="N217" s="231"/>
      <c r="O217" s="231"/>
    </row>
    <row r="218" ht="12.75" customHeight="1">
      <c r="F218" s="231"/>
      <c r="G218" s="231"/>
      <c r="H218" s="231"/>
      <c r="I218" s="231"/>
      <c r="J218" s="231"/>
      <c r="K218" s="231"/>
      <c r="L218" s="231"/>
      <c r="M218" s="231"/>
      <c r="N218" s="231"/>
      <c r="O218" s="231"/>
    </row>
    <row r="219" ht="12.75" customHeight="1">
      <c r="F219" s="231"/>
      <c r="G219" s="231"/>
      <c r="H219" s="231"/>
      <c r="I219" s="231"/>
      <c r="J219" s="231"/>
      <c r="K219" s="231"/>
      <c r="L219" s="231"/>
      <c r="M219" s="231"/>
      <c r="N219" s="231"/>
      <c r="O219" s="231"/>
    </row>
    <row r="220" ht="12.75" customHeight="1">
      <c r="F220" s="231"/>
      <c r="G220" s="231"/>
      <c r="H220" s="231"/>
      <c r="I220" s="231"/>
      <c r="J220" s="231"/>
      <c r="K220" s="231"/>
      <c r="L220" s="231"/>
      <c r="M220" s="231"/>
      <c r="N220" s="231"/>
      <c r="O220" s="231"/>
    </row>
    <row r="221" ht="12.75" customHeight="1">
      <c r="F221" s="231"/>
      <c r="G221" s="231"/>
      <c r="H221" s="231"/>
      <c r="I221" s="231"/>
      <c r="J221" s="231"/>
      <c r="K221" s="231"/>
      <c r="L221" s="231"/>
      <c r="M221" s="231"/>
      <c r="N221" s="231"/>
      <c r="O221" s="231"/>
    </row>
    <row r="222" ht="12.75" customHeight="1">
      <c r="F222" s="231"/>
      <c r="G222" s="231"/>
      <c r="H222" s="231"/>
      <c r="I222" s="231"/>
      <c r="J222" s="231"/>
      <c r="K222" s="231"/>
      <c r="L222" s="231"/>
      <c r="M222" s="231"/>
      <c r="N222" s="231"/>
      <c r="O222" s="231"/>
    </row>
    <row r="223" ht="12.75" customHeight="1">
      <c r="F223" s="231"/>
      <c r="G223" s="231"/>
      <c r="H223" s="231"/>
      <c r="I223" s="231"/>
      <c r="J223" s="231"/>
      <c r="K223" s="231"/>
      <c r="L223" s="231"/>
      <c r="M223" s="231"/>
      <c r="N223" s="231"/>
      <c r="O223" s="231"/>
    </row>
    <row r="224" ht="12.75" customHeight="1">
      <c r="F224" s="231"/>
      <c r="G224" s="231"/>
      <c r="H224" s="231"/>
      <c r="I224" s="231"/>
      <c r="J224" s="231"/>
      <c r="K224" s="231"/>
      <c r="L224" s="231"/>
      <c r="M224" s="231"/>
      <c r="N224" s="231"/>
      <c r="O224" s="231"/>
    </row>
    <row r="225" ht="12.75" customHeight="1">
      <c r="F225" s="231"/>
      <c r="G225" s="231"/>
      <c r="H225" s="231"/>
      <c r="I225" s="231"/>
      <c r="J225" s="231"/>
      <c r="K225" s="231"/>
      <c r="L225" s="231"/>
      <c r="M225" s="231"/>
      <c r="N225" s="231"/>
      <c r="O225" s="231"/>
    </row>
    <row r="226" ht="12.75" customHeight="1">
      <c r="F226" s="231"/>
      <c r="G226" s="231"/>
      <c r="H226" s="231"/>
      <c r="I226" s="231"/>
      <c r="J226" s="231"/>
      <c r="K226" s="231"/>
      <c r="L226" s="231"/>
      <c r="M226" s="231"/>
      <c r="N226" s="231"/>
      <c r="O226" s="231"/>
    </row>
    <row r="227" ht="12.75" customHeight="1">
      <c r="F227" s="231"/>
      <c r="G227" s="231"/>
      <c r="H227" s="231"/>
      <c r="I227" s="231"/>
      <c r="J227" s="231"/>
      <c r="K227" s="231"/>
      <c r="L227" s="231"/>
      <c r="M227" s="231"/>
      <c r="N227" s="231"/>
      <c r="O227" s="231"/>
    </row>
    <row r="228" ht="12.75" customHeight="1">
      <c r="F228" s="231"/>
      <c r="G228" s="231"/>
      <c r="H228" s="231"/>
      <c r="I228" s="231"/>
      <c r="J228" s="231"/>
      <c r="K228" s="231"/>
      <c r="L228" s="231"/>
      <c r="M228" s="231"/>
      <c r="N228" s="231"/>
      <c r="O228" s="231"/>
    </row>
    <row r="229" ht="12.75" customHeight="1">
      <c r="F229" s="231"/>
      <c r="G229" s="231"/>
      <c r="H229" s="231"/>
      <c r="I229" s="231"/>
      <c r="J229" s="231"/>
      <c r="K229" s="231"/>
      <c r="L229" s="231"/>
      <c r="M229" s="231"/>
      <c r="N229" s="231"/>
      <c r="O229" s="231"/>
    </row>
    <row r="230" ht="12.75" customHeight="1">
      <c r="F230" s="231"/>
      <c r="G230" s="231"/>
      <c r="H230" s="231"/>
      <c r="I230" s="231"/>
      <c r="J230" s="231"/>
      <c r="K230" s="231"/>
      <c r="L230" s="231"/>
      <c r="M230" s="231"/>
      <c r="N230" s="231"/>
      <c r="O230" s="231"/>
    </row>
    <row r="231" ht="12.75" customHeight="1">
      <c r="F231" s="231"/>
      <c r="G231" s="231"/>
      <c r="H231" s="231"/>
      <c r="I231" s="231"/>
      <c r="J231" s="231"/>
      <c r="K231" s="231"/>
      <c r="L231" s="231"/>
      <c r="M231" s="231"/>
      <c r="N231" s="231"/>
      <c r="O231" s="231"/>
    </row>
    <row r="232" ht="12.75" customHeight="1"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</row>
    <row r="233" ht="12.75" customHeight="1">
      <c r="F233" s="231"/>
      <c r="G233" s="231"/>
      <c r="H233" s="231"/>
      <c r="I233" s="231"/>
      <c r="J233" s="231"/>
      <c r="K233" s="231"/>
      <c r="L233" s="231"/>
      <c r="M233" s="231"/>
      <c r="N233" s="231"/>
      <c r="O233" s="231"/>
    </row>
    <row r="234" ht="12.75" customHeight="1">
      <c r="F234" s="231"/>
      <c r="G234" s="231"/>
      <c r="H234" s="231"/>
      <c r="I234" s="231"/>
      <c r="J234" s="231"/>
      <c r="K234" s="231"/>
      <c r="L234" s="231"/>
      <c r="M234" s="231"/>
      <c r="N234" s="231"/>
      <c r="O234" s="231"/>
    </row>
    <row r="235" ht="12.75" customHeight="1">
      <c r="F235" s="231"/>
      <c r="G235" s="231"/>
      <c r="H235" s="231"/>
      <c r="I235" s="231"/>
      <c r="J235" s="231"/>
      <c r="K235" s="231"/>
      <c r="L235" s="231"/>
      <c r="M235" s="231"/>
      <c r="N235" s="231"/>
      <c r="O235" s="231"/>
    </row>
    <row r="236" ht="12.75" customHeight="1">
      <c r="F236" s="231"/>
      <c r="G236" s="231"/>
      <c r="H236" s="231"/>
      <c r="I236" s="231"/>
      <c r="J236" s="231"/>
      <c r="K236" s="231"/>
      <c r="L236" s="231"/>
      <c r="M236" s="231"/>
      <c r="N236" s="231"/>
      <c r="O236" s="231"/>
    </row>
    <row r="237" ht="12.75" customHeight="1">
      <c r="F237" s="231"/>
      <c r="G237" s="231"/>
      <c r="H237" s="231"/>
      <c r="I237" s="231"/>
      <c r="J237" s="231"/>
      <c r="K237" s="231"/>
      <c r="L237" s="231"/>
      <c r="M237" s="231"/>
      <c r="N237" s="231"/>
      <c r="O237" s="231"/>
    </row>
    <row r="238" ht="12.75" customHeight="1">
      <c r="F238" s="231"/>
      <c r="G238" s="231"/>
      <c r="H238" s="231"/>
      <c r="I238" s="231"/>
      <c r="J238" s="231"/>
      <c r="K238" s="231"/>
      <c r="L238" s="231"/>
      <c r="M238" s="231"/>
      <c r="N238" s="231"/>
      <c r="O238" s="231"/>
    </row>
    <row r="239" ht="12.75" customHeight="1">
      <c r="F239" s="231"/>
      <c r="G239" s="231"/>
      <c r="H239" s="231"/>
      <c r="I239" s="231"/>
      <c r="J239" s="231"/>
      <c r="K239" s="231"/>
      <c r="L239" s="231"/>
      <c r="M239" s="231"/>
      <c r="N239" s="231"/>
      <c r="O239" s="231"/>
    </row>
    <row r="240" ht="12.75" customHeight="1">
      <c r="F240" s="231"/>
      <c r="G240" s="231"/>
      <c r="H240" s="231"/>
      <c r="I240" s="231"/>
      <c r="J240" s="231"/>
      <c r="K240" s="231"/>
      <c r="L240" s="231"/>
      <c r="M240" s="231"/>
      <c r="N240" s="231"/>
      <c r="O240" s="231"/>
    </row>
    <row r="241" ht="12.75" customHeight="1">
      <c r="F241" s="231"/>
      <c r="G241" s="231"/>
      <c r="H241" s="231"/>
      <c r="I241" s="231"/>
      <c r="J241" s="231"/>
      <c r="K241" s="231"/>
      <c r="L241" s="231"/>
      <c r="M241" s="231"/>
      <c r="N241" s="231"/>
      <c r="O241" s="231"/>
    </row>
    <row r="242" ht="12.75" customHeight="1">
      <c r="F242" s="231"/>
      <c r="G242" s="231"/>
      <c r="H242" s="231"/>
      <c r="I242" s="231"/>
      <c r="J242" s="231"/>
      <c r="K242" s="231"/>
      <c r="L242" s="231"/>
      <c r="M242" s="231"/>
      <c r="N242" s="231"/>
      <c r="O242" s="231"/>
    </row>
    <row r="243" ht="12.75" customHeight="1">
      <c r="F243" s="231"/>
      <c r="G243" s="231"/>
      <c r="H243" s="231"/>
      <c r="I243" s="231"/>
      <c r="J243" s="231"/>
      <c r="K243" s="231"/>
      <c r="L243" s="231"/>
      <c r="M243" s="231"/>
      <c r="N243" s="231"/>
      <c r="O243" s="231"/>
    </row>
    <row r="244" ht="12.75" customHeight="1">
      <c r="F244" s="231"/>
      <c r="G244" s="231"/>
      <c r="H244" s="231"/>
      <c r="I244" s="231"/>
      <c r="J244" s="231"/>
      <c r="K244" s="231"/>
      <c r="L244" s="231"/>
      <c r="M244" s="231"/>
      <c r="N244" s="231"/>
      <c r="O244" s="231"/>
    </row>
    <row r="245" ht="12.75" customHeight="1">
      <c r="F245" s="231"/>
      <c r="G245" s="231"/>
      <c r="H245" s="231"/>
      <c r="I245" s="231"/>
      <c r="J245" s="231"/>
      <c r="K245" s="231"/>
      <c r="L245" s="231"/>
      <c r="M245" s="231"/>
      <c r="N245" s="231"/>
      <c r="O245" s="231"/>
    </row>
    <row r="246" ht="12.75" customHeight="1">
      <c r="F246" s="231"/>
      <c r="G246" s="231"/>
      <c r="H246" s="231"/>
      <c r="I246" s="231"/>
      <c r="J246" s="231"/>
      <c r="K246" s="231"/>
      <c r="L246" s="231"/>
      <c r="M246" s="231"/>
      <c r="N246" s="231"/>
      <c r="O246" s="231"/>
    </row>
    <row r="247" ht="12.75" customHeight="1">
      <c r="F247" s="231"/>
      <c r="G247" s="231"/>
      <c r="H247" s="231"/>
      <c r="I247" s="231"/>
      <c r="J247" s="231"/>
      <c r="K247" s="231"/>
      <c r="L247" s="231"/>
      <c r="M247" s="231"/>
      <c r="N247" s="231"/>
      <c r="O247" s="231"/>
    </row>
    <row r="248" ht="12.75" customHeight="1">
      <c r="F248" s="231"/>
      <c r="G248" s="231"/>
      <c r="H248" s="231"/>
      <c r="I248" s="231"/>
      <c r="J248" s="231"/>
      <c r="K248" s="231"/>
      <c r="L248" s="231"/>
      <c r="M248" s="231"/>
      <c r="N248" s="231"/>
      <c r="O248" s="231"/>
    </row>
    <row r="249" ht="12.75" customHeight="1">
      <c r="F249" s="231"/>
      <c r="G249" s="231"/>
      <c r="H249" s="231"/>
      <c r="I249" s="231"/>
      <c r="J249" s="231"/>
      <c r="K249" s="231"/>
      <c r="L249" s="231"/>
      <c r="M249" s="231"/>
      <c r="N249" s="231"/>
      <c r="O249" s="231"/>
    </row>
    <row r="250" ht="12.75" customHeight="1">
      <c r="F250" s="231"/>
      <c r="G250" s="231"/>
      <c r="H250" s="231"/>
      <c r="I250" s="231"/>
      <c r="J250" s="231"/>
      <c r="K250" s="231"/>
      <c r="L250" s="231"/>
      <c r="M250" s="231"/>
      <c r="N250" s="231"/>
      <c r="O250" s="231"/>
    </row>
    <row r="251" ht="12.75" customHeight="1">
      <c r="F251" s="231"/>
      <c r="G251" s="231"/>
      <c r="H251" s="231"/>
      <c r="I251" s="231"/>
      <c r="J251" s="231"/>
      <c r="K251" s="231"/>
      <c r="L251" s="231"/>
      <c r="M251" s="231"/>
      <c r="N251" s="231"/>
      <c r="O251" s="231"/>
    </row>
    <row r="252" ht="12.75" customHeight="1">
      <c r="F252" s="231"/>
      <c r="G252" s="231"/>
      <c r="H252" s="231"/>
      <c r="I252" s="231"/>
      <c r="J252" s="231"/>
      <c r="K252" s="231"/>
      <c r="L252" s="231"/>
      <c r="M252" s="231"/>
      <c r="N252" s="231"/>
      <c r="O252" s="231"/>
    </row>
    <row r="253" ht="12.75" customHeight="1">
      <c r="F253" s="231"/>
      <c r="G253" s="231"/>
      <c r="H253" s="231"/>
      <c r="I253" s="231"/>
      <c r="J253" s="231"/>
      <c r="K253" s="231"/>
      <c r="L253" s="231"/>
      <c r="M253" s="231"/>
      <c r="N253" s="231"/>
      <c r="O253" s="231"/>
    </row>
    <row r="254" ht="12.75" customHeight="1">
      <c r="F254" s="231"/>
      <c r="G254" s="231"/>
      <c r="H254" s="231"/>
      <c r="I254" s="231"/>
      <c r="J254" s="231"/>
      <c r="K254" s="231"/>
      <c r="L254" s="231"/>
      <c r="M254" s="231"/>
      <c r="N254" s="231"/>
      <c r="O254" s="231"/>
    </row>
    <row r="255" ht="12.75" customHeight="1">
      <c r="F255" s="231"/>
      <c r="G255" s="231"/>
      <c r="H255" s="231"/>
      <c r="I255" s="231"/>
      <c r="J255" s="231"/>
      <c r="K255" s="231"/>
      <c r="L255" s="231"/>
      <c r="M255" s="231"/>
      <c r="N255" s="231"/>
      <c r="O255" s="231"/>
    </row>
    <row r="256" ht="12.75" customHeight="1">
      <c r="F256" s="231"/>
      <c r="G256" s="231"/>
      <c r="H256" s="231"/>
      <c r="I256" s="231"/>
      <c r="J256" s="231"/>
      <c r="K256" s="231"/>
      <c r="L256" s="231"/>
      <c r="M256" s="231"/>
      <c r="N256" s="231"/>
      <c r="O256" s="231"/>
    </row>
    <row r="257" ht="12.75" customHeight="1">
      <c r="F257" s="231"/>
      <c r="G257" s="231"/>
      <c r="H257" s="231"/>
      <c r="I257" s="231"/>
      <c r="J257" s="231"/>
      <c r="K257" s="231"/>
      <c r="L257" s="231"/>
      <c r="M257" s="231"/>
      <c r="N257" s="231"/>
      <c r="O257" s="231"/>
    </row>
    <row r="258" ht="12.75" customHeight="1">
      <c r="F258" s="231"/>
      <c r="G258" s="231"/>
      <c r="H258" s="231"/>
      <c r="I258" s="231"/>
      <c r="J258" s="231"/>
      <c r="K258" s="231"/>
      <c r="L258" s="231"/>
      <c r="M258" s="231"/>
      <c r="N258" s="231"/>
      <c r="O258" s="231"/>
    </row>
    <row r="259" ht="12.75" customHeight="1">
      <c r="F259" s="231"/>
      <c r="G259" s="231"/>
      <c r="H259" s="231"/>
      <c r="I259" s="231"/>
      <c r="J259" s="231"/>
      <c r="K259" s="231"/>
      <c r="L259" s="231"/>
      <c r="M259" s="231"/>
      <c r="N259" s="231"/>
      <c r="O259" s="231"/>
    </row>
    <row r="260" ht="12.75" customHeight="1">
      <c r="F260" s="231"/>
      <c r="G260" s="231"/>
      <c r="H260" s="231"/>
      <c r="I260" s="231"/>
      <c r="J260" s="231"/>
      <c r="K260" s="231"/>
      <c r="L260" s="231"/>
      <c r="M260" s="231"/>
      <c r="N260" s="231"/>
      <c r="O260" s="231"/>
    </row>
    <row r="261" ht="12.75" customHeight="1">
      <c r="F261" s="231"/>
      <c r="G261" s="231"/>
      <c r="H261" s="231"/>
      <c r="I261" s="231"/>
      <c r="J261" s="231"/>
      <c r="K261" s="231"/>
      <c r="L261" s="231"/>
      <c r="M261" s="231"/>
      <c r="N261" s="231"/>
      <c r="O261" s="231"/>
    </row>
    <row r="262" ht="12.75" customHeight="1">
      <c r="F262" s="231"/>
      <c r="G262" s="231"/>
      <c r="H262" s="231"/>
      <c r="I262" s="231"/>
      <c r="J262" s="231"/>
      <c r="K262" s="231"/>
      <c r="L262" s="231"/>
      <c r="M262" s="231"/>
      <c r="N262" s="231"/>
      <c r="O262" s="231"/>
    </row>
    <row r="263" ht="12.75" customHeight="1">
      <c r="F263" s="231"/>
      <c r="G263" s="231"/>
      <c r="H263" s="231"/>
      <c r="I263" s="231"/>
      <c r="J263" s="231"/>
      <c r="K263" s="231"/>
      <c r="L263" s="231"/>
      <c r="M263" s="231"/>
      <c r="N263" s="231"/>
      <c r="O263" s="231"/>
    </row>
    <row r="264" ht="12.75" customHeight="1">
      <c r="F264" s="231"/>
      <c r="G264" s="231"/>
      <c r="H264" s="231"/>
      <c r="I264" s="231"/>
      <c r="J264" s="231"/>
      <c r="K264" s="231"/>
      <c r="L264" s="231"/>
      <c r="M264" s="231"/>
      <c r="N264" s="231"/>
      <c r="O264" s="231"/>
    </row>
    <row r="265" ht="12.75" customHeight="1">
      <c r="F265" s="231"/>
      <c r="G265" s="231"/>
      <c r="H265" s="231"/>
      <c r="I265" s="231"/>
      <c r="J265" s="231"/>
      <c r="K265" s="231"/>
      <c r="L265" s="231"/>
      <c r="M265" s="231"/>
      <c r="N265" s="231"/>
      <c r="O265" s="231"/>
    </row>
    <row r="266" ht="12.75" customHeight="1">
      <c r="F266" s="231"/>
      <c r="G266" s="231"/>
      <c r="H266" s="231"/>
      <c r="I266" s="231"/>
      <c r="J266" s="231"/>
      <c r="K266" s="231"/>
      <c r="L266" s="231"/>
      <c r="M266" s="231"/>
      <c r="N266" s="231"/>
      <c r="O266" s="231"/>
    </row>
    <row r="267" ht="12.75" customHeight="1">
      <c r="F267" s="231"/>
      <c r="G267" s="231"/>
      <c r="H267" s="231"/>
      <c r="I267" s="231"/>
      <c r="J267" s="231"/>
      <c r="K267" s="231"/>
      <c r="L267" s="231"/>
      <c r="M267" s="231"/>
      <c r="N267" s="231"/>
      <c r="O267" s="231"/>
    </row>
    <row r="268" ht="12.75" customHeight="1">
      <c r="F268" s="231"/>
      <c r="G268" s="231"/>
      <c r="H268" s="231"/>
      <c r="I268" s="231"/>
      <c r="J268" s="231"/>
      <c r="K268" s="231"/>
      <c r="L268" s="231"/>
      <c r="M268" s="231"/>
      <c r="N268" s="231"/>
      <c r="O268" s="231"/>
    </row>
    <row r="269" ht="12.75" customHeight="1">
      <c r="F269" s="231"/>
      <c r="G269" s="231"/>
      <c r="H269" s="231"/>
      <c r="I269" s="231"/>
      <c r="J269" s="231"/>
      <c r="K269" s="231"/>
      <c r="L269" s="231"/>
      <c r="M269" s="231"/>
      <c r="N269" s="231"/>
      <c r="O269" s="231"/>
    </row>
    <row r="270" ht="12.75" customHeight="1">
      <c r="F270" s="231"/>
      <c r="G270" s="231"/>
      <c r="H270" s="231"/>
      <c r="I270" s="231"/>
      <c r="J270" s="231"/>
      <c r="K270" s="231"/>
      <c r="L270" s="231"/>
      <c r="M270" s="231"/>
      <c r="N270" s="231"/>
      <c r="O270" s="231"/>
    </row>
    <row r="271" ht="12.75" customHeight="1">
      <c r="F271" s="231"/>
      <c r="G271" s="231"/>
      <c r="H271" s="231"/>
      <c r="I271" s="231"/>
      <c r="J271" s="231"/>
      <c r="K271" s="231"/>
      <c r="L271" s="231"/>
      <c r="M271" s="231"/>
      <c r="N271" s="231"/>
      <c r="O271" s="231"/>
    </row>
    <row r="272" ht="12.75" customHeight="1">
      <c r="F272" s="231"/>
      <c r="G272" s="231"/>
      <c r="H272" s="231"/>
      <c r="I272" s="231"/>
      <c r="J272" s="231"/>
      <c r="K272" s="231"/>
      <c r="L272" s="231"/>
      <c r="M272" s="231"/>
      <c r="N272" s="231"/>
      <c r="O272" s="231"/>
    </row>
    <row r="273" ht="12.75" customHeight="1">
      <c r="F273" s="231"/>
      <c r="G273" s="231"/>
      <c r="H273" s="231"/>
      <c r="I273" s="231"/>
      <c r="J273" s="231"/>
      <c r="K273" s="231"/>
      <c r="L273" s="231"/>
      <c r="M273" s="231"/>
      <c r="N273" s="231"/>
      <c r="O273" s="231"/>
    </row>
    <row r="274" ht="12.75" customHeight="1">
      <c r="F274" s="231"/>
      <c r="G274" s="231"/>
      <c r="H274" s="231"/>
      <c r="I274" s="231"/>
      <c r="J274" s="231"/>
      <c r="K274" s="231"/>
      <c r="L274" s="231"/>
      <c r="M274" s="231"/>
      <c r="N274" s="231"/>
      <c r="O274" s="231"/>
    </row>
    <row r="275" ht="12.75" customHeight="1">
      <c r="F275" s="231"/>
      <c r="G275" s="231"/>
      <c r="H275" s="231"/>
      <c r="I275" s="231"/>
      <c r="J275" s="231"/>
      <c r="K275" s="231"/>
      <c r="L275" s="231"/>
      <c r="M275" s="231"/>
      <c r="N275" s="231"/>
      <c r="O275" s="231"/>
    </row>
    <row r="276" ht="12.75" customHeight="1">
      <c r="F276" s="231"/>
      <c r="G276" s="231"/>
      <c r="H276" s="231"/>
      <c r="I276" s="231"/>
      <c r="J276" s="231"/>
      <c r="K276" s="231"/>
      <c r="L276" s="231"/>
      <c r="M276" s="231"/>
      <c r="N276" s="231"/>
      <c r="O276" s="231"/>
    </row>
    <row r="277" ht="12.75" customHeight="1">
      <c r="F277" s="231"/>
      <c r="G277" s="231"/>
      <c r="H277" s="231"/>
      <c r="I277" s="231"/>
      <c r="J277" s="231"/>
      <c r="K277" s="231"/>
      <c r="L277" s="231"/>
      <c r="M277" s="231"/>
      <c r="N277" s="231"/>
      <c r="O277" s="231"/>
    </row>
    <row r="278" ht="12.75" customHeight="1">
      <c r="F278" s="231"/>
      <c r="G278" s="231"/>
      <c r="H278" s="231"/>
      <c r="I278" s="231"/>
      <c r="J278" s="231"/>
      <c r="K278" s="231"/>
      <c r="L278" s="231"/>
      <c r="M278" s="231"/>
      <c r="N278" s="231"/>
      <c r="O278" s="231"/>
    </row>
    <row r="279" ht="12.75" customHeight="1">
      <c r="F279" s="231"/>
      <c r="G279" s="231"/>
      <c r="H279" s="231"/>
      <c r="I279" s="231"/>
      <c r="J279" s="231"/>
      <c r="K279" s="231"/>
      <c r="L279" s="231"/>
      <c r="M279" s="231"/>
      <c r="N279" s="231"/>
      <c r="O279" s="231"/>
    </row>
    <row r="280" ht="12.75" customHeight="1">
      <c r="F280" s="231"/>
      <c r="G280" s="231"/>
      <c r="H280" s="231"/>
      <c r="I280" s="231"/>
      <c r="J280" s="231"/>
      <c r="K280" s="231"/>
      <c r="L280" s="231"/>
      <c r="M280" s="231"/>
      <c r="N280" s="231"/>
      <c r="O280" s="231"/>
    </row>
    <row r="281" ht="12.75" customHeight="1">
      <c r="F281" s="231"/>
      <c r="G281" s="231"/>
      <c r="H281" s="231"/>
      <c r="I281" s="231"/>
      <c r="J281" s="231"/>
      <c r="K281" s="231"/>
      <c r="L281" s="231"/>
      <c r="M281" s="231"/>
      <c r="N281" s="231"/>
      <c r="O281" s="231"/>
    </row>
    <row r="282" ht="12.75" customHeight="1">
      <c r="F282" s="231"/>
      <c r="G282" s="231"/>
      <c r="H282" s="231"/>
      <c r="I282" s="231"/>
      <c r="J282" s="231"/>
      <c r="K282" s="231"/>
      <c r="L282" s="231"/>
      <c r="M282" s="231"/>
      <c r="N282" s="231"/>
      <c r="O282" s="231"/>
    </row>
    <row r="283" ht="12.75" customHeight="1">
      <c r="F283" s="231"/>
      <c r="G283" s="231"/>
      <c r="H283" s="231"/>
      <c r="I283" s="231"/>
      <c r="J283" s="231"/>
      <c r="K283" s="231"/>
      <c r="L283" s="231"/>
      <c r="M283" s="231"/>
      <c r="N283" s="231"/>
      <c r="O283" s="231"/>
    </row>
    <row r="284" ht="12.75" customHeight="1">
      <c r="F284" s="231"/>
      <c r="G284" s="231"/>
      <c r="H284" s="231"/>
      <c r="I284" s="231"/>
      <c r="J284" s="231"/>
      <c r="K284" s="231"/>
      <c r="L284" s="231"/>
      <c r="M284" s="231"/>
      <c r="N284" s="231"/>
      <c r="O284" s="231"/>
    </row>
    <row r="285" ht="12.75" customHeight="1">
      <c r="F285" s="231"/>
      <c r="G285" s="231"/>
      <c r="H285" s="231"/>
      <c r="I285" s="231"/>
      <c r="J285" s="231"/>
      <c r="K285" s="231"/>
      <c r="L285" s="231"/>
      <c r="M285" s="231"/>
      <c r="N285" s="231"/>
      <c r="O285" s="231"/>
    </row>
    <row r="286" ht="12.75" customHeight="1">
      <c r="F286" s="231"/>
      <c r="G286" s="231"/>
      <c r="H286" s="231"/>
      <c r="I286" s="231"/>
      <c r="J286" s="231"/>
      <c r="K286" s="231"/>
      <c r="L286" s="231"/>
      <c r="M286" s="231"/>
      <c r="N286" s="231"/>
      <c r="O286" s="231"/>
    </row>
    <row r="287" ht="12.75" customHeight="1">
      <c r="F287" s="231"/>
      <c r="G287" s="231"/>
      <c r="H287" s="231"/>
      <c r="I287" s="231"/>
      <c r="J287" s="231"/>
      <c r="K287" s="231"/>
      <c r="L287" s="231"/>
      <c r="M287" s="231"/>
      <c r="N287" s="231"/>
      <c r="O287" s="231"/>
    </row>
    <row r="288" ht="12.75" customHeight="1">
      <c r="F288" s="231"/>
      <c r="G288" s="231"/>
      <c r="H288" s="231"/>
      <c r="I288" s="231"/>
      <c r="J288" s="231"/>
      <c r="K288" s="231"/>
      <c r="L288" s="231"/>
      <c r="M288" s="231"/>
      <c r="N288" s="231"/>
      <c r="O288" s="231"/>
    </row>
    <row r="289" ht="12.75" customHeight="1">
      <c r="F289" s="231"/>
      <c r="G289" s="231"/>
      <c r="H289" s="231"/>
      <c r="I289" s="231"/>
      <c r="J289" s="231"/>
      <c r="K289" s="231"/>
      <c r="L289" s="231"/>
      <c r="M289" s="231"/>
      <c r="N289" s="231"/>
      <c r="O289" s="231"/>
    </row>
    <row r="290" ht="12.75" customHeight="1">
      <c r="F290" s="231"/>
      <c r="G290" s="231"/>
      <c r="H290" s="231"/>
      <c r="I290" s="231"/>
      <c r="J290" s="231"/>
      <c r="K290" s="231"/>
      <c r="L290" s="231"/>
      <c r="M290" s="231"/>
      <c r="N290" s="231"/>
      <c r="O290" s="231"/>
    </row>
    <row r="291" ht="12.75" customHeight="1">
      <c r="F291" s="231"/>
      <c r="G291" s="231"/>
      <c r="H291" s="231"/>
      <c r="I291" s="231"/>
      <c r="J291" s="231"/>
      <c r="K291" s="231"/>
      <c r="L291" s="231"/>
      <c r="M291" s="231"/>
      <c r="N291" s="231"/>
      <c r="O291" s="231"/>
    </row>
    <row r="292" ht="12.75" customHeight="1">
      <c r="F292" s="231"/>
      <c r="G292" s="231"/>
      <c r="H292" s="231"/>
      <c r="I292" s="231"/>
      <c r="J292" s="231"/>
      <c r="K292" s="231"/>
      <c r="L292" s="231"/>
      <c r="M292" s="231"/>
      <c r="N292" s="231"/>
      <c r="O292" s="231"/>
    </row>
    <row r="293" ht="12.75" customHeight="1">
      <c r="F293" s="231"/>
      <c r="G293" s="231"/>
      <c r="H293" s="231"/>
      <c r="I293" s="231"/>
      <c r="J293" s="231"/>
      <c r="K293" s="231"/>
      <c r="L293" s="231"/>
      <c r="M293" s="231"/>
      <c r="N293" s="231"/>
      <c r="O293" s="231"/>
    </row>
    <row r="294" ht="12.75" customHeight="1">
      <c r="F294" s="231"/>
      <c r="G294" s="231"/>
      <c r="H294" s="231"/>
      <c r="I294" s="231"/>
      <c r="J294" s="231"/>
      <c r="K294" s="231"/>
      <c r="L294" s="231"/>
      <c r="M294" s="231"/>
      <c r="N294" s="231"/>
      <c r="O294" s="231"/>
    </row>
    <row r="295" ht="12.75" customHeight="1">
      <c r="F295" s="231"/>
      <c r="G295" s="231"/>
      <c r="H295" s="231"/>
      <c r="I295" s="231"/>
      <c r="J295" s="231"/>
      <c r="K295" s="231"/>
      <c r="L295" s="231"/>
      <c r="M295" s="231"/>
      <c r="N295" s="231"/>
      <c r="O295" s="231"/>
    </row>
    <row r="296" ht="12.75" customHeight="1">
      <c r="F296" s="231"/>
      <c r="G296" s="231"/>
      <c r="H296" s="231"/>
      <c r="I296" s="231"/>
      <c r="J296" s="231"/>
      <c r="K296" s="231"/>
      <c r="L296" s="231"/>
      <c r="M296" s="231"/>
      <c r="N296" s="231"/>
      <c r="O296" s="231"/>
    </row>
    <row r="297" ht="12.75" customHeight="1">
      <c r="F297" s="231"/>
      <c r="G297" s="231"/>
      <c r="H297" s="231"/>
      <c r="I297" s="231"/>
      <c r="J297" s="231"/>
      <c r="K297" s="231"/>
      <c r="L297" s="231"/>
      <c r="M297" s="231"/>
      <c r="N297" s="231"/>
      <c r="O297" s="231"/>
    </row>
    <row r="298" ht="12.75" customHeight="1">
      <c r="F298" s="231"/>
      <c r="G298" s="231"/>
      <c r="H298" s="231"/>
      <c r="I298" s="231"/>
      <c r="J298" s="231"/>
      <c r="K298" s="231"/>
      <c r="L298" s="231"/>
      <c r="M298" s="231"/>
      <c r="N298" s="231"/>
      <c r="O298" s="231"/>
    </row>
    <row r="299" ht="12.75" customHeight="1">
      <c r="F299" s="231"/>
      <c r="G299" s="231"/>
      <c r="H299" s="231"/>
      <c r="I299" s="231"/>
      <c r="J299" s="231"/>
      <c r="K299" s="231"/>
      <c r="L299" s="231"/>
      <c r="M299" s="231"/>
      <c r="N299" s="231"/>
      <c r="O299" s="231"/>
    </row>
    <row r="300" ht="12.75" customHeight="1">
      <c r="F300" s="231"/>
      <c r="G300" s="231"/>
      <c r="H300" s="231"/>
      <c r="I300" s="231"/>
      <c r="J300" s="231"/>
      <c r="K300" s="231"/>
      <c r="L300" s="231"/>
      <c r="M300" s="231"/>
      <c r="N300" s="231"/>
      <c r="O300" s="231"/>
    </row>
    <row r="301" ht="12.75" customHeight="1">
      <c r="F301" s="231"/>
      <c r="G301" s="231"/>
      <c r="H301" s="231"/>
      <c r="I301" s="231"/>
      <c r="J301" s="231"/>
      <c r="K301" s="231"/>
      <c r="L301" s="231"/>
      <c r="M301" s="231"/>
      <c r="N301" s="231"/>
      <c r="O301" s="231"/>
    </row>
    <row r="302" ht="12.75" customHeight="1">
      <c r="F302" s="231"/>
      <c r="G302" s="231"/>
      <c r="H302" s="231"/>
      <c r="I302" s="231"/>
      <c r="J302" s="231"/>
      <c r="K302" s="231"/>
      <c r="L302" s="231"/>
      <c r="M302" s="231"/>
      <c r="N302" s="231"/>
      <c r="O302" s="231"/>
    </row>
    <row r="303" ht="12.75" customHeight="1">
      <c r="F303" s="231"/>
      <c r="G303" s="231"/>
      <c r="H303" s="231"/>
      <c r="I303" s="231"/>
      <c r="J303" s="231"/>
      <c r="K303" s="231"/>
      <c r="L303" s="231"/>
      <c r="M303" s="231"/>
      <c r="N303" s="231"/>
      <c r="O303" s="231"/>
    </row>
    <row r="304" ht="12.75" customHeight="1">
      <c r="F304" s="231"/>
      <c r="G304" s="231"/>
      <c r="H304" s="231"/>
      <c r="I304" s="231"/>
      <c r="J304" s="231"/>
      <c r="K304" s="231"/>
      <c r="L304" s="231"/>
      <c r="M304" s="231"/>
      <c r="N304" s="231"/>
      <c r="O304" s="231"/>
    </row>
    <row r="305" ht="12.75" customHeight="1">
      <c r="F305" s="231"/>
      <c r="G305" s="231"/>
      <c r="H305" s="231"/>
      <c r="I305" s="231"/>
      <c r="J305" s="231"/>
      <c r="K305" s="231"/>
      <c r="L305" s="231"/>
      <c r="M305" s="231"/>
      <c r="N305" s="231"/>
      <c r="O305" s="231"/>
    </row>
    <row r="306" ht="12.75" customHeight="1">
      <c r="F306" s="231"/>
      <c r="G306" s="231"/>
      <c r="H306" s="231"/>
      <c r="I306" s="231"/>
      <c r="J306" s="231"/>
      <c r="K306" s="231"/>
      <c r="L306" s="231"/>
      <c r="M306" s="231"/>
      <c r="N306" s="231"/>
      <c r="O306" s="231"/>
    </row>
    <row r="307" ht="12.75" customHeight="1">
      <c r="F307" s="231"/>
      <c r="G307" s="231"/>
      <c r="H307" s="231"/>
      <c r="I307" s="231"/>
      <c r="J307" s="231"/>
      <c r="K307" s="231"/>
      <c r="L307" s="231"/>
      <c r="M307" s="231"/>
      <c r="N307" s="231"/>
      <c r="O307" s="231"/>
    </row>
    <row r="308" ht="12.75" customHeight="1">
      <c r="F308" s="231"/>
      <c r="G308" s="231"/>
      <c r="H308" s="231"/>
      <c r="I308" s="231"/>
      <c r="J308" s="231"/>
      <c r="K308" s="231"/>
      <c r="L308" s="231"/>
      <c r="M308" s="231"/>
      <c r="N308" s="231"/>
      <c r="O308" s="231"/>
    </row>
    <row r="309" ht="12.75" customHeight="1">
      <c r="F309" s="231"/>
      <c r="G309" s="231"/>
      <c r="H309" s="231"/>
      <c r="I309" s="231"/>
      <c r="J309" s="231"/>
      <c r="K309" s="231"/>
      <c r="L309" s="231"/>
      <c r="M309" s="231"/>
      <c r="N309" s="231"/>
      <c r="O309" s="231"/>
    </row>
    <row r="310" ht="12.75" customHeight="1">
      <c r="F310" s="231"/>
      <c r="G310" s="231"/>
      <c r="H310" s="231"/>
      <c r="I310" s="231"/>
      <c r="J310" s="231"/>
      <c r="K310" s="231"/>
      <c r="L310" s="231"/>
      <c r="M310" s="231"/>
      <c r="N310" s="231"/>
      <c r="O310" s="231"/>
    </row>
    <row r="311" ht="12.75" customHeight="1">
      <c r="F311" s="231"/>
      <c r="G311" s="231"/>
      <c r="H311" s="231"/>
      <c r="I311" s="231"/>
      <c r="J311" s="231"/>
      <c r="K311" s="231"/>
      <c r="L311" s="231"/>
      <c r="M311" s="231"/>
      <c r="N311" s="231"/>
      <c r="O311" s="231"/>
    </row>
    <row r="312" ht="12.75" customHeight="1">
      <c r="F312" s="231"/>
      <c r="G312" s="231"/>
      <c r="H312" s="231"/>
      <c r="I312" s="231"/>
      <c r="J312" s="231"/>
      <c r="K312" s="231"/>
      <c r="L312" s="231"/>
      <c r="M312" s="231"/>
      <c r="N312" s="231"/>
      <c r="O312" s="231"/>
    </row>
    <row r="313" ht="12.75" customHeight="1">
      <c r="F313" s="231"/>
      <c r="G313" s="231"/>
      <c r="H313" s="231"/>
      <c r="I313" s="231"/>
      <c r="J313" s="231"/>
      <c r="K313" s="231"/>
      <c r="L313" s="231"/>
      <c r="M313" s="231"/>
      <c r="N313" s="231"/>
      <c r="O313" s="231"/>
    </row>
    <row r="314" ht="12.75" customHeight="1">
      <c r="F314" s="231"/>
      <c r="G314" s="231"/>
      <c r="H314" s="231"/>
      <c r="I314" s="231"/>
      <c r="J314" s="231"/>
      <c r="K314" s="231"/>
      <c r="L314" s="231"/>
      <c r="M314" s="231"/>
      <c r="N314" s="231"/>
      <c r="O314" s="231"/>
    </row>
    <row r="315" ht="12.75" customHeight="1">
      <c r="F315" s="231"/>
      <c r="G315" s="231"/>
      <c r="H315" s="231"/>
      <c r="I315" s="231"/>
      <c r="J315" s="231"/>
      <c r="K315" s="231"/>
      <c r="L315" s="231"/>
      <c r="M315" s="231"/>
      <c r="N315" s="231"/>
      <c r="O315" s="231"/>
    </row>
    <row r="316" ht="12.75" customHeight="1">
      <c r="F316" s="231"/>
      <c r="G316" s="231"/>
      <c r="H316" s="231"/>
      <c r="I316" s="231"/>
      <c r="J316" s="231"/>
      <c r="K316" s="231"/>
      <c r="L316" s="231"/>
      <c r="M316" s="231"/>
      <c r="N316" s="231"/>
      <c r="O316" s="231"/>
    </row>
    <row r="317" ht="12.75" customHeight="1">
      <c r="F317" s="231"/>
      <c r="G317" s="231"/>
      <c r="H317" s="231"/>
      <c r="I317" s="231"/>
      <c r="J317" s="231"/>
      <c r="K317" s="231"/>
      <c r="L317" s="231"/>
      <c r="M317" s="231"/>
      <c r="N317" s="231"/>
      <c r="O317" s="231"/>
    </row>
    <row r="318" ht="12.75" customHeight="1">
      <c r="F318" s="231"/>
      <c r="G318" s="231"/>
      <c r="H318" s="231"/>
      <c r="I318" s="231"/>
      <c r="J318" s="231"/>
      <c r="K318" s="231"/>
      <c r="L318" s="231"/>
      <c r="M318" s="231"/>
      <c r="N318" s="231"/>
      <c r="O318" s="231"/>
    </row>
    <row r="319" ht="12.75" customHeight="1">
      <c r="F319" s="231"/>
      <c r="G319" s="231"/>
      <c r="H319" s="231"/>
      <c r="I319" s="231"/>
      <c r="J319" s="231"/>
      <c r="K319" s="231"/>
      <c r="L319" s="231"/>
      <c r="M319" s="231"/>
      <c r="N319" s="231"/>
      <c r="O319" s="231"/>
    </row>
    <row r="320" ht="12.75" customHeight="1">
      <c r="F320" s="231"/>
      <c r="G320" s="231"/>
      <c r="H320" s="231"/>
      <c r="I320" s="231"/>
      <c r="J320" s="231"/>
      <c r="K320" s="231"/>
      <c r="L320" s="231"/>
      <c r="M320" s="231"/>
      <c r="N320" s="231"/>
      <c r="O320" s="231"/>
    </row>
    <row r="321" ht="12.75" customHeight="1">
      <c r="F321" s="231"/>
      <c r="G321" s="231"/>
      <c r="H321" s="231"/>
      <c r="I321" s="231"/>
      <c r="J321" s="231"/>
      <c r="K321" s="231"/>
      <c r="L321" s="231"/>
      <c r="M321" s="231"/>
      <c r="N321" s="231"/>
      <c r="O321" s="231"/>
    </row>
    <row r="322" ht="12.75" customHeight="1">
      <c r="F322" s="231"/>
      <c r="G322" s="231"/>
      <c r="H322" s="231"/>
      <c r="I322" s="231"/>
      <c r="J322" s="231"/>
      <c r="K322" s="231"/>
      <c r="L322" s="231"/>
      <c r="M322" s="231"/>
      <c r="N322" s="231"/>
      <c r="O322" s="231"/>
    </row>
    <row r="323" ht="12.75" customHeight="1">
      <c r="F323" s="231"/>
      <c r="G323" s="231"/>
      <c r="H323" s="231"/>
      <c r="I323" s="231"/>
      <c r="J323" s="231"/>
      <c r="K323" s="231"/>
      <c r="L323" s="231"/>
      <c r="M323" s="231"/>
      <c r="N323" s="231"/>
      <c r="O323" s="231"/>
    </row>
    <row r="324" ht="12.75" customHeight="1">
      <c r="F324" s="231"/>
      <c r="G324" s="231"/>
      <c r="H324" s="231"/>
      <c r="I324" s="231"/>
      <c r="J324" s="231"/>
      <c r="K324" s="231"/>
      <c r="L324" s="231"/>
      <c r="M324" s="231"/>
      <c r="N324" s="231"/>
      <c r="O324" s="231"/>
    </row>
    <row r="325" ht="12.75" customHeight="1">
      <c r="F325" s="231"/>
      <c r="G325" s="231"/>
      <c r="H325" s="231"/>
      <c r="I325" s="231"/>
      <c r="J325" s="231"/>
      <c r="K325" s="231"/>
      <c r="L325" s="231"/>
      <c r="M325" s="231"/>
      <c r="N325" s="231"/>
      <c r="O325" s="231"/>
    </row>
    <row r="326" ht="12.75" customHeight="1">
      <c r="F326" s="231"/>
      <c r="G326" s="231"/>
      <c r="H326" s="231"/>
      <c r="I326" s="231"/>
      <c r="J326" s="231"/>
      <c r="K326" s="231"/>
      <c r="L326" s="231"/>
      <c r="M326" s="231"/>
      <c r="N326" s="231"/>
      <c r="O326" s="231"/>
    </row>
    <row r="327" ht="12.75" customHeight="1">
      <c r="F327" s="231"/>
      <c r="G327" s="231"/>
      <c r="H327" s="231"/>
      <c r="I327" s="231"/>
      <c r="J327" s="231"/>
      <c r="K327" s="231"/>
      <c r="L327" s="231"/>
      <c r="M327" s="231"/>
      <c r="N327" s="231"/>
      <c r="O327" s="231"/>
    </row>
    <row r="328" ht="12.75" customHeight="1">
      <c r="F328" s="231"/>
      <c r="G328" s="231"/>
      <c r="H328" s="231"/>
      <c r="I328" s="231"/>
      <c r="J328" s="231"/>
      <c r="K328" s="231"/>
      <c r="L328" s="231"/>
      <c r="M328" s="231"/>
      <c r="N328" s="231"/>
      <c r="O328" s="231"/>
    </row>
    <row r="329" ht="12.75" customHeight="1">
      <c r="F329" s="231"/>
      <c r="G329" s="231"/>
      <c r="H329" s="231"/>
      <c r="I329" s="231"/>
      <c r="J329" s="231"/>
      <c r="K329" s="231"/>
      <c r="L329" s="231"/>
      <c r="M329" s="231"/>
      <c r="N329" s="231"/>
      <c r="O329" s="231"/>
    </row>
    <row r="330" ht="12.75" customHeight="1">
      <c r="F330" s="231"/>
      <c r="G330" s="231"/>
      <c r="H330" s="231"/>
      <c r="I330" s="231"/>
      <c r="J330" s="231"/>
      <c r="K330" s="231"/>
      <c r="L330" s="231"/>
      <c r="M330" s="231"/>
      <c r="N330" s="231"/>
      <c r="O330" s="231"/>
    </row>
    <row r="331" ht="12.75" customHeight="1">
      <c r="F331" s="231"/>
      <c r="G331" s="231"/>
      <c r="H331" s="231"/>
      <c r="I331" s="231"/>
      <c r="J331" s="231"/>
      <c r="K331" s="231"/>
      <c r="L331" s="231"/>
      <c r="M331" s="231"/>
      <c r="N331" s="231"/>
      <c r="O331" s="231"/>
    </row>
    <row r="332" ht="12.75" customHeight="1">
      <c r="F332" s="231"/>
      <c r="G332" s="231"/>
      <c r="H332" s="231"/>
      <c r="I332" s="231"/>
      <c r="J332" s="231"/>
      <c r="K332" s="231"/>
      <c r="L332" s="231"/>
      <c r="M332" s="231"/>
      <c r="N332" s="231"/>
      <c r="O332" s="231"/>
    </row>
    <row r="333" ht="12.75" customHeight="1">
      <c r="F333" s="231"/>
      <c r="G333" s="231"/>
      <c r="H333" s="231"/>
      <c r="I333" s="231"/>
      <c r="J333" s="231"/>
      <c r="K333" s="231"/>
      <c r="L333" s="231"/>
      <c r="M333" s="231"/>
      <c r="N333" s="231"/>
      <c r="O333" s="231"/>
    </row>
    <row r="334" ht="12.75" customHeight="1">
      <c r="F334" s="231"/>
      <c r="G334" s="231"/>
      <c r="H334" s="231"/>
      <c r="I334" s="231"/>
      <c r="J334" s="231"/>
      <c r="K334" s="231"/>
      <c r="L334" s="231"/>
      <c r="M334" s="231"/>
      <c r="N334" s="231"/>
      <c r="O334" s="231"/>
    </row>
    <row r="335" ht="12.75" customHeight="1">
      <c r="F335" s="231"/>
      <c r="G335" s="231"/>
      <c r="H335" s="231"/>
      <c r="I335" s="231"/>
      <c r="J335" s="231"/>
      <c r="K335" s="231"/>
      <c r="L335" s="231"/>
      <c r="M335" s="231"/>
      <c r="N335" s="231"/>
      <c r="O335" s="231"/>
    </row>
    <row r="336" ht="12.75" customHeight="1">
      <c r="F336" s="231"/>
      <c r="G336" s="231"/>
      <c r="H336" s="231"/>
      <c r="I336" s="231"/>
      <c r="J336" s="231"/>
      <c r="K336" s="231"/>
      <c r="L336" s="231"/>
      <c r="M336" s="231"/>
      <c r="N336" s="231"/>
      <c r="O336" s="231"/>
    </row>
    <row r="337" ht="12.75" customHeight="1">
      <c r="F337" s="231"/>
      <c r="G337" s="231"/>
      <c r="H337" s="231"/>
      <c r="I337" s="231"/>
      <c r="J337" s="231"/>
      <c r="K337" s="231"/>
      <c r="L337" s="231"/>
      <c r="M337" s="231"/>
      <c r="N337" s="231"/>
      <c r="O337" s="231"/>
    </row>
    <row r="338" ht="12.75" customHeight="1">
      <c r="F338" s="231"/>
      <c r="G338" s="231"/>
      <c r="H338" s="231"/>
      <c r="I338" s="231"/>
      <c r="J338" s="231"/>
      <c r="K338" s="231"/>
      <c r="L338" s="231"/>
      <c r="M338" s="231"/>
      <c r="N338" s="231"/>
      <c r="O338" s="231"/>
    </row>
    <row r="339" ht="12.75" customHeight="1">
      <c r="F339" s="231"/>
      <c r="G339" s="231"/>
      <c r="H339" s="231"/>
      <c r="I339" s="231"/>
      <c r="J339" s="231"/>
      <c r="K339" s="231"/>
      <c r="L339" s="231"/>
      <c r="M339" s="231"/>
      <c r="N339" s="231"/>
      <c r="O339" s="231"/>
    </row>
    <row r="340" ht="12.75" customHeight="1">
      <c r="F340" s="231"/>
      <c r="G340" s="231"/>
      <c r="H340" s="231"/>
      <c r="I340" s="231"/>
      <c r="J340" s="231"/>
      <c r="K340" s="231"/>
      <c r="L340" s="231"/>
      <c r="M340" s="231"/>
      <c r="N340" s="231"/>
      <c r="O340" s="231"/>
    </row>
    <row r="341" ht="12.75" customHeight="1">
      <c r="F341" s="231"/>
      <c r="G341" s="231"/>
      <c r="H341" s="231"/>
      <c r="I341" s="231"/>
      <c r="J341" s="231"/>
      <c r="K341" s="231"/>
      <c r="L341" s="231"/>
      <c r="M341" s="231"/>
      <c r="N341" s="231"/>
      <c r="O341" s="231"/>
    </row>
    <row r="342" ht="12.75" customHeight="1">
      <c r="F342" s="231"/>
      <c r="G342" s="231"/>
      <c r="H342" s="231"/>
      <c r="I342" s="231"/>
      <c r="J342" s="231"/>
      <c r="K342" s="231"/>
      <c r="L342" s="231"/>
      <c r="M342" s="231"/>
      <c r="N342" s="231"/>
      <c r="O342" s="231"/>
    </row>
    <row r="343" ht="12.75" customHeight="1">
      <c r="F343" s="231"/>
      <c r="G343" s="231"/>
      <c r="H343" s="231"/>
      <c r="I343" s="231"/>
      <c r="J343" s="231"/>
      <c r="K343" s="231"/>
      <c r="L343" s="231"/>
      <c r="M343" s="231"/>
      <c r="N343" s="231"/>
      <c r="O343" s="231"/>
    </row>
    <row r="344" ht="12.75" customHeight="1">
      <c r="F344" s="231"/>
      <c r="G344" s="231"/>
      <c r="H344" s="231"/>
      <c r="I344" s="231"/>
      <c r="J344" s="231"/>
      <c r="K344" s="231"/>
      <c r="L344" s="231"/>
      <c r="M344" s="231"/>
      <c r="N344" s="231"/>
      <c r="O344" s="231"/>
    </row>
    <row r="345" ht="12.75" customHeight="1">
      <c r="F345" s="231"/>
      <c r="G345" s="231"/>
      <c r="H345" s="231"/>
      <c r="I345" s="231"/>
      <c r="J345" s="231"/>
      <c r="K345" s="231"/>
      <c r="L345" s="231"/>
      <c r="M345" s="231"/>
      <c r="N345" s="231"/>
      <c r="O345" s="231"/>
    </row>
    <row r="346" ht="12.75" customHeight="1">
      <c r="F346" s="231"/>
      <c r="G346" s="231"/>
      <c r="H346" s="231"/>
      <c r="I346" s="231"/>
      <c r="J346" s="231"/>
      <c r="K346" s="231"/>
      <c r="L346" s="231"/>
      <c r="M346" s="231"/>
      <c r="N346" s="231"/>
      <c r="O346" s="231"/>
    </row>
    <row r="347" ht="12.75" customHeight="1">
      <c r="F347" s="231"/>
      <c r="G347" s="231"/>
      <c r="H347" s="231"/>
      <c r="I347" s="231"/>
      <c r="J347" s="231"/>
      <c r="K347" s="231"/>
      <c r="L347" s="231"/>
      <c r="M347" s="231"/>
      <c r="N347" s="231"/>
      <c r="O347" s="231"/>
    </row>
    <row r="348" ht="12.75" customHeight="1">
      <c r="F348" s="231"/>
      <c r="G348" s="231"/>
      <c r="H348" s="231"/>
      <c r="I348" s="231"/>
      <c r="J348" s="231"/>
      <c r="K348" s="231"/>
      <c r="L348" s="231"/>
      <c r="M348" s="231"/>
      <c r="N348" s="231"/>
      <c r="O348" s="231"/>
    </row>
    <row r="349" ht="12.75" customHeight="1">
      <c r="F349" s="231"/>
      <c r="G349" s="231"/>
      <c r="H349" s="231"/>
      <c r="I349" s="231"/>
      <c r="J349" s="231"/>
      <c r="K349" s="231"/>
      <c r="L349" s="231"/>
      <c r="M349" s="231"/>
      <c r="N349" s="231"/>
      <c r="O349" s="231"/>
    </row>
    <row r="350" ht="12.75" customHeight="1">
      <c r="F350" s="231"/>
      <c r="G350" s="231"/>
      <c r="H350" s="231"/>
      <c r="I350" s="231"/>
      <c r="J350" s="231"/>
      <c r="K350" s="231"/>
      <c r="L350" s="231"/>
      <c r="M350" s="231"/>
      <c r="N350" s="231"/>
      <c r="O350" s="231"/>
    </row>
    <row r="351" ht="12.75" customHeight="1">
      <c r="F351" s="231"/>
      <c r="G351" s="231"/>
      <c r="H351" s="231"/>
      <c r="I351" s="231"/>
      <c r="J351" s="231"/>
      <c r="K351" s="231"/>
      <c r="L351" s="231"/>
      <c r="M351" s="231"/>
      <c r="N351" s="231"/>
      <c r="O351" s="231"/>
    </row>
    <row r="352" ht="12.75" customHeight="1">
      <c r="F352" s="231"/>
      <c r="G352" s="231"/>
      <c r="H352" s="231"/>
      <c r="I352" s="231"/>
      <c r="J352" s="231"/>
      <c r="K352" s="231"/>
      <c r="L352" s="231"/>
      <c r="M352" s="231"/>
      <c r="N352" s="231"/>
      <c r="O352" s="231"/>
    </row>
    <row r="353" ht="12.75" customHeight="1">
      <c r="F353" s="231"/>
      <c r="G353" s="231"/>
      <c r="H353" s="231"/>
      <c r="I353" s="231"/>
      <c r="J353" s="231"/>
      <c r="K353" s="231"/>
      <c r="L353" s="231"/>
      <c r="M353" s="231"/>
      <c r="N353" s="231"/>
      <c r="O353" s="231"/>
    </row>
    <row r="354" ht="12.75" customHeight="1">
      <c r="F354" s="231"/>
      <c r="G354" s="231"/>
      <c r="H354" s="231"/>
      <c r="I354" s="231"/>
      <c r="J354" s="231"/>
      <c r="K354" s="231"/>
      <c r="L354" s="231"/>
      <c r="M354" s="231"/>
      <c r="N354" s="231"/>
      <c r="O354" s="231"/>
    </row>
    <row r="355" ht="12.75" customHeight="1">
      <c r="F355" s="231"/>
      <c r="G355" s="231"/>
      <c r="H355" s="231"/>
      <c r="I355" s="231"/>
      <c r="J355" s="231"/>
      <c r="K355" s="231"/>
      <c r="L355" s="231"/>
      <c r="M355" s="231"/>
      <c r="N355" s="231"/>
      <c r="O355" s="231"/>
    </row>
    <row r="356" ht="12.75" customHeight="1">
      <c r="F356" s="231"/>
      <c r="G356" s="231"/>
      <c r="H356" s="231"/>
      <c r="I356" s="231"/>
      <c r="J356" s="231"/>
      <c r="K356" s="231"/>
      <c r="L356" s="231"/>
      <c r="M356" s="231"/>
      <c r="N356" s="231"/>
      <c r="O356" s="231"/>
    </row>
    <row r="357" ht="12.75" customHeight="1">
      <c r="F357" s="231"/>
      <c r="G357" s="231"/>
      <c r="H357" s="231"/>
      <c r="I357" s="231"/>
      <c r="J357" s="231"/>
      <c r="K357" s="231"/>
      <c r="L357" s="231"/>
      <c r="M357" s="231"/>
      <c r="N357" s="231"/>
      <c r="O357" s="231"/>
    </row>
    <row r="358" ht="12.75" customHeight="1">
      <c r="F358" s="231"/>
      <c r="G358" s="231"/>
      <c r="H358" s="231"/>
      <c r="I358" s="231"/>
      <c r="J358" s="231"/>
      <c r="K358" s="231"/>
      <c r="L358" s="231"/>
      <c r="M358" s="231"/>
      <c r="N358" s="231"/>
      <c r="O358" s="231"/>
    </row>
    <row r="359" ht="12.75" customHeight="1">
      <c r="F359" s="231"/>
      <c r="G359" s="231"/>
      <c r="H359" s="231"/>
      <c r="I359" s="231"/>
      <c r="J359" s="231"/>
      <c r="K359" s="231"/>
      <c r="L359" s="231"/>
      <c r="M359" s="231"/>
      <c r="N359" s="231"/>
      <c r="O359" s="231"/>
    </row>
    <row r="360" ht="12.75" customHeight="1">
      <c r="F360" s="231"/>
      <c r="G360" s="231"/>
      <c r="H360" s="231"/>
      <c r="I360" s="231"/>
      <c r="J360" s="231"/>
      <c r="K360" s="231"/>
      <c r="L360" s="231"/>
      <c r="M360" s="231"/>
      <c r="N360" s="231"/>
      <c r="O360" s="231"/>
    </row>
    <row r="361" ht="12.75" customHeight="1">
      <c r="F361" s="231"/>
      <c r="G361" s="231"/>
      <c r="H361" s="231"/>
      <c r="I361" s="231"/>
      <c r="J361" s="231"/>
      <c r="K361" s="231"/>
      <c r="L361" s="231"/>
      <c r="M361" s="231"/>
      <c r="N361" s="231"/>
      <c r="O361" s="231"/>
    </row>
    <row r="362" ht="12.75" customHeight="1">
      <c r="F362" s="231"/>
      <c r="G362" s="231"/>
      <c r="H362" s="231"/>
      <c r="I362" s="231"/>
      <c r="J362" s="231"/>
      <c r="K362" s="231"/>
      <c r="L362" s="231"/>
      <c r="M362" s="231"/>
      <c r="N362" s="231"/>
      <c r="O362" s="231"/>
    </row>
    <row r="363" ht="12.75" customHeight="1">
      <c r="F363" s="231"/>
      <c r="G363" s="231"/>
      <c r="H363" s="231"/>
      <c r="I363" s="231"/>
      <c r="J363" s="231"/>
      <c r="K363" s="231"/>
      <c r="L363" s="231"/>
      <c r="M363" s="231"/>
      <c r="N363" s="231"/>
      <c r="O363" s="231"/>
    </row>
    <row r="364" ht="12.75" customHeight="1">
      <c r="F364" s="231"/>
      <c r="G364" s="231"/>
      <c r="H364" s="231"/>
      <c r="I364" s="231"/>
      <c r="J364" s="231"/>
      <c r="K364" s="231"/>
      <c r="L364" s="231"/>
      <c r="M364" s="231"/>
      <c r="N364" s="231"/>
      <c r="O364" s="231"/>
    </row>
    <row r="365" ht="12.75" customHeight="1">
      <c r="F365" s="231"/>
      <c r="G365" s="231"/>
      <c r="H365" s="231"/>
      <c r="I365" s="231"/>
      <c r="J365" s="231"/>
      <c r="K365" s="231"/>
      <c r="L365" s="231"/>
      <c r="M365" s="231"/>
      <c r="N365" s="231"/>
      <c r="O365" s="231"/>
    </row>
    <row r="366" ht="12.75" customHeight="1">
      <c r="F366" s="231"/>
      <c r="G366" s="231"/>
      <c r="H366" s="231"/>
      <c r="I366" s="231"/>
      <c r="J366" s="231"/>
      <c r="K366" s="231"/>
      <c r="L366" s="231"/>
      <c r="M366" s="231"/>
      <c r="N366" s="231"/>
      <c r="O366" s="231"/>
    </row>
    <row r="367" ht="12.75" customHeight="1">
      <c r="F367" s="231"/>
      <c r="G367" s="231"/>
      <c r="H367" s="231"/>
      <c r="I367" s="231"/>
      <c r="J367" s="231"/>
      <c r="K367" s="231"/>
      <c r="L367" s="231"/>
      <c r="M367" s="231"/>
      <c r="N367" s="231"/>
      <c r="O367" s="231"/>
    </row>
    <row r="368" ht="12.75" customHeight="1">
      <c r="F368" s="231"/>
      <c r="G368" s="231"/>
      <c r="H368" s="231"/>
      <c r="I368" s="231"/>
      <c r="J368" s="231"/>
      <c r="K368" s="231"/>
      <c r="L368" s="231"/>
      <c r="M368" s="231"/>
      <c r="N368" s="231"/>
      <c r="O368" s="231"/>
    </row>
    <row r="369" ht="12.75" customHeight="1">
      <c r="F369" s="231"/>
      <c r="G369" s="231"/>
      <c r="H369" s="231"/>
      <c r="I369" s="231"/>
      <c r="J369" s="231"/>
      <c r="K369" s="231"/>
      <c r="L369" s="231"/>
      <c r="M369" s="231"/>
      <c r="N369" s="231"/>
      <c r="O369" s="231"/>
    </row>
    <row r="370" ht="12.75" customHeight="1">
      <c r="F370" s="231"/>
      <c r="G370" s="231"/>
      <c r="H370" s="231"/>
      <c r="I370" s="231"/>
      <c r="J370" s="231"/>
      <c r="K370" s="231"/>
      <c r="L370" s="231"/>
      <c r="M370" s="231"/>
      <c r="N370" s="231"/>
      <c r="O370" s="231"/>
    </row>
    <row r="371" ht="12.75" customHeight="1">
      <c r="F371" s="231"/>
      <c r="G371" s="231"/>
      <c r="H371" s="231"/>
      <c r="I371" s="231"/>
      <c r="J371" s="231"/>
      <c r="K371" s="231"/>
      <c r="L371" s="231"/>
      <c r="M371" s="231"/>
      <c r="N371" s="231"/>
      <c r="O371" s="231"/>
    </row>
    <row r="372" ht="12.75" customHeight="1">
      <c r="F372" s="231"/>
      <c r="G372" s="231"/>
      <c r="H372" s="231"/>
      <c r="I372" s="231"/>
      <c r="J372" s="231"/>
      <c r="K372" s="231"/>
      <c r="L372" s="231"/>
      <c r="M372" s="231"/>
      <c r="N372" s="231"/>
      <c r="O372" s="231"/>
    </row>
    <row r="373" ht="12.75" customHeight="1">
      <c r="F373" s="231"/>
      <c r="G373" s="231"/>
      <c r="H373" s="231"/>
      <c r="I373" s="231"/>
      <c r="J373" s="231"/>
      <c r="K373" s="231"/>
      <c r="L373" s="231"/>
      <c r="M373" s="231"/>
      <c r="N373" s="231"/>
      <c r="O373" s="231"/>
    </row>
    <row r="374" ht="12.75" customHeight="1">
      <c r="F374" s="231"/>
      <c r="G374" s="231"/>
      <c r="H374" s="231"/>
      <c r="I374" s="231"/>
      <c r="J374" s="231"/>
      <c r="K374" s="231"/>
      <c r="L374" s="231"/>
      <c r="M374" s="231"/>
      <c r="N374" s="231"/>
      <c r="O374" s="231"/>
    </row>
    <row r="375" ht="12.75" customHeight="1">
      <c r="F375" s="231"/>
      <c r="G375" s="231"/>
      <c r="H375" s="231"/>
      <c r="I375" s="231"/>
      <c r="J375" s="231"/>
      <c r="K375" s="231"/>
      <c r="L375" s="231"/>
      <c r="M375" s="231"/>
      <c r="N375" s="231"/>
      <c r="O375" s="231"/>
    </row>
    <row r="376" ht="12.75" customHeight="1">
      <c r="F376" s="231"/>
      <c r="G376" s="231"/>
      <c r="H376" s="231"/>
      <c r="I376" s="231"/>
      <c r="J376" s="231"/>
      <c r="K376" s="231"/>
      <c r="L376" s="231"/>
      <c r="M376" s="231"/>
      <c r="N376" s="231"/>
      <c r="O376" s="231"/>
    </row>
    <row r="377" ht="12.75" customHeight="1">
      <c r="F377" s="231"/>
      <c r="G377" s="231"/>
      <c r="H377" s="231"/>
      <c r="I377" s="231"/>
      <c r="J377" s="231"/>
      <c r="K377" s="231"/>
      <c r="L377" s="231"/>
      <c r="M377" s="231"/>
      <c r="N377" s="231"/>
      <c r="O377" s="231"/>
    </row>
    <row r="378" ht="12.75" customHeight="1">
      <c r="F378" s="231"/>
      <c r="G378" s="231"/>
      <c r="H378" s="231"/>
      <c r="I378" s="231"/>
      <c r="J378" s="231"/>
      <c r="K378" s="231"/>
      <c r="L378" s="231"/>
      <c r="M378" s="231"/>
      <c r="N378" s="231"/>
      <c r="O378" s="231"/>
    </row>
    <row r="379" ht="12.75" customHeight="1">
      <c r="F379" s="231"/>
      <c r="G379" s="231"/>
      <c r="H379" s="231"/>
      <c r="I379" s="231"/>
      <c r="J379" s="231"/>
      <c r="K379" s="231"/>
      <c r="L379" s="231"/>
      <c r="M379" s="231"/>
      <c r="N379" s="231"/>
      <c r="O379" s="231"/>
    </row>
    <row r="380" ht="12.75" customHeight="1">
      <c r="F380" s="231"/>
      <c r="G380" s="231"/>
      <c r="H380" s="231"/>
      <c r="I380" s="231"/>
      <c r="J380" s="231"/>
      <c r="K380" s="231"/>
      <c r="L380" s="231"/>
      <c r="M380" s="231"/>
      <c r="N380" s="231"/>
      <c r="O380" s="231"/>
    </row>
    <row r="381" ht="12.75" customHeight="1">
      <c r="F381" s="231"/>
      <c r="G381" s="231"/>
      <c r="H381" s="231"/>
      <c r="I381" s="231"/>
      <c r="J381" s="231"/>
      <c r="K381" s="231"/>
      <c r="L381" s="231"/>
      <c r="M381" s="231"/>
      <c r="N381" s="231"/>
      <c r="O381" s="231"/>
    </row>
    <row r="382" ht="12.75" customHeight="1">
      <c r="F382" s="231"/>
      <c r="G382" s="231"/>
      <c r="H382" s="231"/>
      <c r="I382" s="231"/>
      <c r="J382" s="231"/>
      <c r="K382" s="231"/>
      <c r="L382" s="231"/>
      <c r="M382" s="231"/>
      <c r="N382" s="231"/>
      <c r="O382" s="231"/>
    </row>
    <row r="383" ht="12.75" customHeight="1">
      <c r="F383" s="231"/>
      <c r="G383" s="231"/>
      <c r="H383" s="231"/>
      <c r="I383" s="231"/>
      <c r="J383" s="231"/>
      <c r="K383" s="231"/>
      <c r="L383" s="231"/>
      <c r="M383" s="231"/>
      <c r="N383" s="231"/>
      <c r="O383" s="231"/>
    </row>
    <row r="384" ht="12.75" customHeight="1">
      <c r="F384" s="231"/>
      <c r="G384" s="231"/>
      <c r="H384" s="231"/>
      <c r="I384" s="231"/>
      <c r="J384" s="231"/>
      <c r="K384" s="231"/>
      <c r="L384" s="231"/>
      <c r="M384" s="231"/>
      <c r="N384" s="231"/>
      <c r="O384" s="231"/>
    </row>
    <row r="385" ht="12.75" customHeight="1">
      <c r="F385" s="231"/>
      <c r="G385" s="231"/>
      <c r="H385" s="231"/>
      <c r="I385" s="231"/>
      <c r="J385" s="231"/>
      <c r="K385" s="231"/>
      <c r="L385" s="231"/>
      <c r="M385" s="231"/>
      <c r="N385" s="231"/>
      <c r="O385" s="231"/>
    </row>
    <row r="386" ht="12.75" customHeight="1">
      <c r="F386" s="231"/>
      <c r="G386" s="231"/>
      <c r="H386" s="231"/>
      <c r="I386" s="231"/>
      <c r="J386" s="231"/>
      <c r="K386" s="231"/>
      <c r="L386" s="231"/>
      <c r="M386" s="231"/>
      <c r="N386" s="231"/>
      <c r="O386" s="231"/>
    </row>
    <row r="387" ht="12.75" customHeight="1">
      <c r="F387" s="231"/>
      <c r="G387" s="231"/>
      <c r="H387" s="231"/>
      <c r="I387" s="231"/>
      <c r="J387" s="231"/>
      <c r="K387" s="231"/>
      <c r="L387" s="231"/>
      <c r="M387" s="231"/>
      <c r="N387" s="231"/>
      <c r="O387" s="231"/>
    </row>
    <row r="388" ht="12.75" customHeight="1">
      <c r="F388" s="231"/>
      <c r="G388" s="231"/>
      <c r="H388" s="231"/>
      <c r="I388" s="231"/>
      <c r="J388" s="231"/>
      <c r="K388" s="231"/>
      <c r="L388" s="231"/>
      <c r="M388" s="231"/>
      <c r="N388" s="231"/>
      <c r="O388" s="231"/>
    </row>
    <row r="389" ht="12.75" customHeight="1">
      <c r="F389" s="231"/>
      <c r="G389" s="231"/>
      <c r="H389" s="231"/>
      <c r="I389" s="231"/>
      <c r="J389" s="231"/>
      <c r="K389" s="231"/>
      <c r="L389" s="231"/>
      <c r="M389" s="231"/>
      <c r="N389" s="231"/>
      <c r="O389" s="231"/>
    </row>
    <row r="390" ht="12.75" customHeight="1">
      <c r="F390" s="231"/>
      <c r="G390" s="231"/>
      <c r="H390" s="231"/>
      <c r="I390" s="231"/>
      <c r="J390" s="231"/>
      <c r="K390" s="231"/>
      <c r="L390" s="231"/>
      <c r="M390" s="231"/>
      <c r="N390" s="231"/>
      <c r="O390" s="231"/>
    </row>
    <row r="391" ht="12.75" customHeight="1">
      <c r="F391" s="231"/>
      <c r="G391" s="231"/>
      <c r="H391" s="231"/>
      <c r="I391" s="231"/>
      <c r="J391" s="231"/>
      <c r="K391" s="231"/>
      <c r="L391" s="231"/>
      <c r="M391" s="231"/>
      <c r="N391" s="231"/>
      <c r="O391" s="231"/>
    </row>
    <row r="392" ht="12.75" customHeight="1">
      <c r="F392" s="231"/>
      <c r="G392" s="231"/>
      <c r="H392" s="231"/>
      <c r="I392" s="231"/>
      <c r="J392" s="231"/>
      <c r="K392" s="231"/>
      <c r="L392" s="231"/>
      <c r="M392" s="231"/>
      <c r="N392" s="231"/>
      <c r="O392" s="231"/>
    </row>
    <row r="393" ht="12.75" customHeight="1">
      <c r="F393" s="231"/>
      <c r="G393" s="231"/>
      <c r="H393" s="231"/>
      <c r="I393" s="231"/>
      <c r="J393" s="231"/>
      <c r="K393" s="231"/>
      <c r="L393" s="231"/>
      <c r="M393" s="231"/>
      <c r="N393" s="231"/>
      <c r="O393" s="231"/>
    </row>
    <row r="394" ht="12.75" customHeight="1">
      <c r="F394" s="231"/>
      <c r="G394" s="231"/>
      <c r="H394" s="231"/>
      <c r="I394" s="231"/>
      <c r="J394" s="231"/>
      <c r="K394" s="231"/>
      <c r="L394" s="231"/>
      <c r="M394" s="231"/>
      <c r="N394" s="231"/>
      <c r="O394" s="231"/>
    </row>
    <row r="395" ht="12.75" customHeight="1">
      <c r="F395" s="231"/>
      <c r="G395" s="231"/>
      <c r="H395" s="231"/>
      <c r="I395" s="231"/>
      <c r="J395" s="231"/>
      <c r="K395" s="231"/>
      <c r="L395" s="231"/>
      <c r="M395" s="231"/>
      <c r="N395" s="231"/>
      <c r="O395" s="231"/>
    </row>
    <row r="396" ht="12.75" customHeight="1">
      <c r="F396" s="231"/>
      <c r="G396" s="231"/>
      <c r="H396" s="231"/>
      <c r="I396" s="231"/>
      <c r="J396" s="231"/>
      <c r="K396" s="231"/>
      <c r="L396" s="231"/>
      <c r="M396" s="231"/>
      <c r="N396" s="231"/>
      <c r="O396" s="231"/>
    </row>
    <row r="397" ht="12.75" customHeight="1">
      <c r="F397" s="231"/>
      <c r="G397" s="231"/>
      <c r="H397" s="231"/>
      <c r="I397" s="231"/>
      <c r="J397" s="231"/>
      <c r="K397" s="231"/>
      <c r="L397" s="231"/>
      <c r="M397" s="231"/>
      <c r="N397" s="231"/>
      <c r="O397" s="231"/>
    </row>
    <row r="398" ht="12.75" customHeight="1">
      <c r="F398" s="231"/>
      <c r="G398" s="231"/>
      <c r="H398" s="231"/>
      <c r="I398" s="231"/>
      <c r="J398" s="231"/>
      <c r="K398" s="231"/>
      <c r="L398" s="231"/>
      <c r="M398" s="231"/>
      <c r="N398" s="231"/>
      <c r="O398" s="231"/>
    </row>
    <row r="399" ht="12.75" customHeight="1">
      <c r="F399" s="231"/>
      <c r="G399" s="231"/>
      <c r="H399" s="231"/>
      <c r="I399" s="231"/>
      <c r="J399" s="231"/>
      <c r="K399" s="231"/>
      <c r="L399" s="231"/>
      <c r="M399" s="231"/>
      <c r="N399" s="231"/>
      <c r="O399" s="231"/>
    </row>
    <row r="400" ht="12.75" customHeight="1">
      <c r="F400" s="231"/>
      <c r="G400" s="231"/>
      <c r="H400" s="231"/>
      <c r="I400" s="231"/>
      <c r="J400" s="231"/>
      <c r="K400" s="231"/>
      <c r="L400" s="231"/>
      <c r="M400" s="231"/>
      <c r="N400" s="231"/>
      <c r="O400" s="231"/>
    </row>
    <row r="401" ht="12.75" customHeight="1">
      <c r="F401" s="231"/>
      <c r="G401" s="231"/>
      <c r="H401" s="231"/>
      <c r="I401" s="231"/>
      <c r="J401" s="231"/>
      <c r="K401" s="231"/>
      <c r="L401" s="231"/>
      <c r="M401" s="231"/>
      <c r="N401" s="231"/>
      <c r="O401" s="231"/>
    </row>
    <row r="402" ht="12.75" customHeight="1">
      <c r="F402" s="231"/>
      <c r="G402" s="231"/>
      <c r="H402" s="231"/>
      <c r="I402" s="231"/>
      <c r="J402" s="231"/>
      <c r="K402" s="231"/>
      <c r="L402" s="231"/>
      <c r="M402" s="231"/>
      <c r="N402" s="231"/>
      <c r="O402" s="231"/>
    </row>
    <row r="403" ht="12.75" customHeight="1">
      <c r="F403" s="231"/>
      <c r="G403" s="231"/>
      <c r="H403" s="231"/>
      <c r="I403" s="231"/>
      <c r="J403" s="231"/>
      <c r="K403" s="231"/>
      <c r="L403" s="231"/>
      <c r="M403" s="231"/>
      <c r="N403" s="231"/>
      <c r="O403" s="231"/>
    </row>
    <row r="404" ht="12.75" customHeight="1">
      <c r="F404" s="231"/>
      <c r="G404" s="231"/>
      <c r="H404" s="231"/>
      <c r="I404" s="231"/>
      <c r="J404" s="231"/>
      <c r="K404" s="231"/>
      <c r="L404" s="231"/>
      <c r="M404" s="231"/>
      <c r="N404" s="231"/>
      <c r="O404" s="231"/>
    </row>
    <row r="405" ht="12.75" customHeight="1">
      <c r="F405" s="231"/>
      <c r="G405" s="231"/>
      <c r="H405" s="231"/>
      <c r="I405" s="231"/>
      <c r="J405" s="231"/>
      <c r="K405" s="231"/>
      <c r="L405" s="231"/>
      <c r="M405" s="231"/>
      <c r="N405" s="231"/>
      <c r="O405" s="231"/>
    </row>
    <row r="406" ht="12.75" customHeight="1">
      <c r="F406" s="231"/>
      <c r="G406" s="231"/>
      <c r="H406" s="231"/>
      <c r="I406" s="231"/>
      <c r="J406" s="231"/>
      <c r="K406" s="231"/>
      <c r="L406" s="231"/>
      <c r="M406" s="231"/>
      <c r="N406" s="231"/>
      <c r="O406" s="231"/>
    </row>
    <row r="407" ht="12.75" customHeight="1">
      <c r="F407" s="231"/>
      <c r="G407" s="231"/>
      <c r="H407" s="231"/>
      <c r="I407" s="231"/>
      <c r="J407" s="231"/>
      <c r="K407" s="231"/>
      <c r="L407" s="231"/>
      <c r="M407" s="231"/>
      <c r="N407" s="231"/>
      <c r="O407" s="231"/>
    </row>
    <row r="408" ht="12.75" customHeight="1">
      <c r="F408" s="231"/>
      <c r="G408" s="231"/>
      <c r="H408" s="231"/>
      <c r="I408" s="231"/>
      <c r="J408" s="231"/>
      <c r="K408" s="231"/>
      <c r="L408" s="231"/>
      <c r="M408" s="231"/>
      <c r="N408" s="231"/>
      <c r="O408" s="231"/>
    </row>
    <row r="409" ht="12.75" customHeight="1">
      <c r="F409" s="231"/>
      <c r="G409" s="231"/>
      <c r="H409" s="231"/>
      <c r="I409" s="231"/>
      <c r="J409" s="231"/>
      <c r="K409" s="231"/>
      <c r="L409" s="231"/>
      <c r="M409" s="231"/>
      <c r="N409" s="231"/>
      <c r="O409" s="231"/>
    </row>
    <row r="410" ht="12.75" customHeight="1">
      <c r="F410" s="231"/>
      <c r="G410" s="231"/>
      <c r="H410" s="231"/>
      <c r="I410" s="231"/>
      <c r="J410" s="231"/>
      <c r="K410" s="231"/>
      <c r="L410" s="231"/>
      <c r="M410" s="231"/>
      <c r="N410" s="231"/>
      <c r="O410" s="231"/>
    </row>
    <row r="411" ht="12.75" customHeight="1">
      <c r="F411" s="231"/>
      <c r="G411" s="231"/>
      <c r="H411" s="231"/>
      <c r="I411" s="231"/>
      <c r="J411" s="231"/>
      <c r="K411" s="231"/>
      <c r="L411" s="231"/>
      <c r="M411" s="231"/>
      <c r="N411" s="231"/>
      <c r="O411" s="231"/>
    </row>
    <row r="412" ht="12.75" customHeight="1">
      <c r="F412" s="231"/>
      <c r="G412" s="231"/>
      <c r="H412" s="231"/>
      <c r="I412" s="231"/>
      <c r="J412" s="231"/>
      <c r="K412" s="231"/>
      <c r="L412" s="231"/>
      <c r="M412" s="231"/>
      <c r="N412" s="231"/>
      <c r="O412" s="231"/>
    </row>
    <row r="413" ht="12.75" customHeight="1">
      <c r="F413" s="231"/>
      <c r="G413" s="231"/>
      <c r="H413" s="231"/>
      <c r="I413" s="231"/>
      <c r="J413" s="231"/>
      <c r="K413" s="231"/>
      <c r="L413" s="231"/>
      <c r="M413" s="231"/>
      <c r="N413" s="231"/>
      <c r="O413" s="231"/>
    </row>
    <row r="414" ht="12.75" customHeight="1">
      <c r="F414" s="231"/>
      <c r="G414" s="231"/>
      <c r="H414" s="231"/>
      <c r="I414" s="231"/>
      <c r="J414" s="231"/>
      <c r="K414" s="231"/>
      <c r="L414" s="231"/>
      <c r="M414" s="231"/>
      <c r="N414" s="231"/>
      <c r="O414" s="231"/>
    </row>
    <row r="415" ht="12.75" customHeight="1">
      <c r="F415" s="231"/>
      <c r="G415" s="231"/>
      <c r="H415" s="231"/>
      <c r="I415" s="231"/>
      <c r="J415" s="231"/>
      <c r="K415" s="231"/>
      <c r="L415" s="231"/>
      <c r="M415" s="231"/>
      <c r="N415" s="231"/>
      <c r="O415" s="231"/>
    </row>
    <row r="416" ht="12.75" customHeight="1">
      <c r="F416" s="231"/>
      <c r="G416" s="231"/>
      <c r="H416" s="231"/>
      <c r="I416" s="231"/>
      <c r="J416" s="231"/>
      <c r="K416" s="231"/>
      <c r="L416" s="231"/>
      <c r="M416" s="231"/>
      <c r="N416" s="231"/>
      <c r="O416" s="231"/>
    </row>
    <row r="417" ht="12.75" customHeight="1">
      <c r="F417" s="231"/>
      <c r="G417" s="231"/>
      <c r="H417" s="231"/>
      <c r="I417" s="231"/>
      <c r="J417" s="231"/>
      <c r="K417" s="231"/>
      <c r="L417" s="231"/>
      <c r="M417" s="231"/>
      <c r="N417" s="231"/>
      <c r="O417" s="231"/>
    </row>
    <row r="418" ht="12.75" customHeight="1">
      <c r="F418" s="231"/>
      <c r="G418" s="231"/>
      <c r="H418" s="231"/>
      <c r="I418" s="231"/>
      <c r="J418" s="231"/>
      <c r="K418" s="231"/>
      <c r="L418" s="231"/>
      <c r="M418" s="231"/>
      <c r="N418" s="231"/>
      <c r="O418" s="231"/>
    </row>
    <row r="419" ht="12.75" customHeight="1">
      <c r="F419" s="231"/>
      <c r="G419" s="231"/>
      <c r="H419" s="231"/>
      <c r="I419" s="231"/>
      <c r="J419" s="231"/>
      <c r="K419" s="231"/>
      <c r="L419" s="231"/>
      <c r="M419" s="231"/>
      <c r="N419" s="231"/>
      <c r="O419" s="231"/>
    </row>
    <row r="420" ht="12.75" customHeight="1">
      <c r="F420" s="231"/>
      <c r="G420" s="231"/>
      <c r="H420" s="231"/>
      <c r="I420" s="231"/>
      <c r="J420" s="231"/>
      <c r="K420" s="231"/>
      <c r="L420" s="231"/>
      <c r="M420" s="231"/>
      <c r="N420" s="231"/>
      <c r="O420" s="231"/>
    </row>
    <row r="421" ht="12.75" customHeight="1">
      <c r="F421" s="231"/>
      <c r="G421" s="231"/>
      <c r="H421" s="231"/>
      <c r="I421" s="231"/>
      <c r="J421" s="231"/>
      <c r="K421" s="231"/>
      <c r="L421" s="231"/>
      <c r="M421" s="231"/>
      <c r="N421" s="231"/>
      <c r="O421" s="231"/>
    </row>
    <row r="422" ht="12.75" customHeight="1">
      <c r="F422" s="231"/>
      <c r="G422" s="231"/>
      <c r="H422" s="231"/>
      <c r="I422" s="231"/>
      <c r="J422" s="231"/>
      <c r="K422" s="231"/>
      <c r="L422" s="231"/>
      <c r="M422" s="231"/>
      <c r="N422" s="231"/>
      <c r="O422" s="231"/>
    </row>
    <row r="423" ht="12.75" customHeight="1">
      <c r="F423" s="231"/>
      <c r="G423" s="231"/>
      <c r="H423" s="231"/>
      <c r="I423" s="231"/>
      <c r="J423" s="231"/>
      <c r="K423" s="231"/>
      <c r="L423" s="231"/>
      <c r="M423" s="231"/>
      <c r="N423" s="231"/>
      <c r="O423" s="231"/>
    </row>
    <row r="424" ht="12.75" customHeight="1">
      <c r="F424" s="231"/>
      <c r="G424" s="231"/>
      <c r="H424" s="231"/>
      <c r="I424" s="231"/>
      <c r="J424" s="231"/>
      <c r="K424" s="231"/>
      <c r="L424" s="231"/>
      <c r="M424" s="231"/>
      <c r="N424" s="231"/>
      <c r="O424" s="231"/>
    </row>
    <row r="425" ht="12.75" customHeight="1">
      <c r="F425" s="231"/>
      <c r="G425" s="231"/>
      <c r="H425" s="231"/>
      <c r="I425" s="231"/>
      <c r="J425" s="231"/>
      <c r="K425" s="231"/>
      <c r="L425" s="231"/>
      <c r="M425" s="231"/>
      <c r="N425" s="231"/>
      <c r="O425" s="231"/>
    </row>
    <row r="426" ht="12.75" customHeight="1">
      <c r="F426" s="231"/>
      <c r="G426" s="231"/>
      <c r="H426" s="231"/>
      <c r="I426" s="231"/>
      <c r="J426" s="231"/>
      <c r="K426" s="231"/>
      <c r="L426" s="231"/>
      <c r="M426" s="231"/>
      <c r="N426" s="231"/>
      <c r="O426" s="231"/>
    </row>
    <row r="427" ht="12.75" customHeight="1">
      <c r="F427" s="231"/>
      <c r="G427" s="231"/>
      <c r="H427" s="231"/>
      <c r="I427" s="231"/>
      <c r="J427" s="231"/>
      <c r="K427" s="231"/>
      <c r="L427" s="231"/>
      <c r="M427" s="231"/>
      <c r="N427" s="231"/>
      <c r="O427" s="231"/>
    </row>
    <row r="428" ht="12.75" customHeight="1">
      <c r="F428" s="231"/>
      <c r="G428" s="231"/>
      <c r="H428" s="231"/>
      <c r="I428" s="231"/>
      <c r="J428" s="231"/>
      <c r="K428" s="231"/>
      <c r="L428" s="231"/>
      <c r="M428" s="231"/>
      <c r="N428" s="231"/>
      <c r="O428" s="231"/>
    </row>
    <row r="429" ht="12.75" customHeight="1">
      <c r="F429" s="231"/>
      <c r="G429" s="231"/>
      <c r="H429" s="231"/>
      <c r="I429" s="231"/>
      <c r="J429" s="231"/>
      <c r="K429" s="231"/>
      <c r="L429" s="231"/>
      <c r="M429" s="231"/>
      <c r="N429" s="231"/>
      <c r="O429" s="231"/>
    </row>
    <row r="430" ht="12.75" customHeight="1">
      <c r="F430" s="231"/>
      <c r="G430" s="231"/>
      <c r="H430" s="231"/>
      <c r="I430" s="231"/>
      <c r="J430" s="231"/>
      <c r="K430" s="231"/>
      <c r="L430" s="231"/>
      <c r="M430" s="231"/>
      <c r="N430" s="231"/>
      <c r="O430" s="231"/>
    </row>
    <row r="431" ht="12.75" customHeight="1">
      <c r="F431" s="231"/>
      <c r="G431" s="231"/>
      <c r="H431" s="231"/>
      <c r="I431" s="231"/>
      <c r="J431" s="231"/>
      <c r="K431" s="231"/>
      <c r="L431" s="231"/>
      <c r="M431" s="231"/>
      <c r="N431" s="231"/>
      <c r="O431" s="231"/>
    </row>
    <row r="432" ht="12.75" customHeight="1">
      <c r="F432" s="231"/>
      <c r="G432" s="231"/>
      <c r="H432" s="231"/>
      <c r="I432" s="231"/>
      <c r="J432" s="231"/>
      <c r="K432" s="231"/>
      <c r="L432" s="231"/>
      <c r="M432" s="231"/>
      <c r="N432" s="231"/>
      <c r="O432" s="231"/>
    </row>
    <row r="433" ht="12.75" customHeight="1">
      <c r="F433" s="231"/>
      <c r="G433" s="231"/>
      <c r="H433" s="231"/>
      <c r="I433" s="231"/>
      <c r="J433" s="231"/>
      <c r="K433" s="231"/>
      <c r="L433" s="231"/>
      <c r="M433" s="231"/>
      <c r="N433" s="231"/>
      <c r="O433" s="231"/>
    </row>
    <row r="434" ht="12.75" customHeight="1">
      <c r="F434" s="231"/>
      <c r="G434" s="231"/>
      <c r="H434" s="231"/>
      <c r="I434" s="231"/>
      <c r="J434" s="231"/>
      <c r="K434" s="231"/>
      <c r="L434" s="231"/>
      <c r="M434" s="231"/>
      <c r="N434" s="231"/>
      <c r="O434" s="231"/>
    </row>
    <row r="435" ht="12.75" customHeight="1">
      <c r="F435" s="231"/>
      <c r="G435" s="231"/>
      <c r="H435" s="231"/>
      <c r="I435" s="231"/>
      <c r="J435" s="231"/>
      <c r="K435" s="231"/>
      <c r="L435" s="231"/>
      <c r="M435" s="231"/>
      <c r="N435" s="231"/>
      <c r="O435" s="231"/>
    </row>
    <row r="436" ht="12.75" customHeight="1">
      <c r="F436" s="231"/>
      <c r="G436" s="231"/>
      <c r="H436" s="231"/>
      <c r="I436" s="231"/>
      <c r="J436" s="231"/>
      <c r="K436" s="231"/>
      <c r="L436" s="231"/>
      <c r="M436" s="231"/>
      <c r="N436" s="231"/>
      <c r="O436" s="231"/>
    </row>
    <row r="437" ht="12.75" customHeight="1">
      <c r="F437" s="231"/>
      <c r="G437" s="231"/>
      <c r="H437" s="231"/>
      <c r="I437" s="231"/>
      <c r="J437" s="231"/>
      <c r="K437" s="231"/>
      <c r="L437" s="231"/>
      <c r="M437" s="231"/>
      <c r="N437" s="231"/>
      <c r="O437" s="231"/>
    </row>
    <row r="438" ht="12.75" customHeight="1">
      <c r="F438" s="231"/>
      <c r="G438" s="231"/>
      <c r="H438" s="231"/>
      <c r="I438" s="231"/>
      <c r="J438" s="231"/>
      <c r="K438" s="231"/>
      <c r="L438" s="231"/>
      <c r="M438" s="231"/>
      <c r="N438" s="231"/>
      <c r="O438" s="231"/>
    </row>
    <row r="439" ht="12.75" customHeight="1">
      <c r="F439" s="231"/>
      <c r="G439" s="231"/>
      <c r="H439" s="231"/>
      <c r="I439" s="231"/>
      <c r="J439" s="231"/>
      <c r="K439" s="231"/>
      <c r="L439" s="231"/>
      <c r="M439" s="231"/>
      <c r="N439" s="231"/>
      <c r="O439" s="231"/>
    </row>
    <row r="440" ht="12.75" customHeight="1">
      <c r="F440" s="231"/>
      <c r="G440" s="231"/>
      <c r="H440" s="231"/>
      <c r="I440" s="231"/>
      <c r="J440" s="231"/>
      <c r="K440" s="231"/>
      <c r="L440" s="231"/>
      <c r="M440" s="231"/>
      <c r="N440" s="231"/>
      <c r="O440" s="231"/>
    </row>
    <row r="441" ht="12.75" customHeight="1">
      <c r="F441" s="231"/>
      <c r="G441" s="231"/>
      <c r="H441" s="231"/>
      <c r="I441" s="231"/>
      <c r="J441" s="231"/>
      <c r="K441" s="231"/>
      <c r="L441" s="231"/>
      <c r="M441" s="231"/>
      <c r="N441" s="231"/>
      <c r="O441" s="231"/>
    </row>
    <row r="442" ht="12.75" customHeight="1">
      <c r="F442" s="231"/>
      <c r="G442" s="231"/>
      <c r="H442" s="231"/>
      <c r="I442" s="231"/>
      <c r="J442" s="231"/>
      <c r="K442" s="231"/>
      <c r="L442" s="231"/>
      <c r="M442" s="231"/>
      <c r="N442" s="231"/>
      <c r="O442" s="231"/>
    </row>
    <row r="443" ht="12.75" customHeight="1">
      <c r="F443" s="231"/>
      <c r="G443" s="231"/>
      <c r="H443" s="231"/>
      <c r="I443" s="231"/>
      <c r="J443" s="231"/>
      <c r="K443" s="231"/>
      <c r="L443" s="231"/>
      <c r="M443" s="231"/>
      <c r="N443" s="231"/>
      <c r="O443" s="231"/>
    </row>
    <row r="444" ht="12.75" customHeight="1">
      <c r="F444" s="231"/>
      <c r="G444" s="231"/>
      <c r="H444" s="231"/>
      <c r="I444" s="231"/>
      <c r="J444" s="231"/>
      <c r="K444" s="231"/>
      <c r="L444" s="231"/>
      <c r="M444" s="231"/>
      <c r="N444" s="231"/>
      <c r="O444" s="231"/>
    </row>
    <row r="445" ht="12.75" customHeight="1">
      <c r="F445" s="231"/>
      <c r="G445" s="231"/>
      <c r="H445" s="231"/>
      <c r="I445" s="231"/>
      <c r="J445" s="231"/>
      <c r="K445" s="231"/>
      <c r="L445" s="231"/>
      <c r="M445" s="231"/>
      <c r="N445" s="231"/>
      <c r="O445" s="231"/>
    </row>
    <row r="446" ht="12.75" customHeight="1">
      <c r="F446" s="231"/>
      <c r="G446" s="231"/>
      <c r="H446" s="231"/>
      <c r="I446" s="231"/>
      <c r="J446" s="231"/>
      <c r="K446" s="231"/>
      <c r="L446" s="231"/>
      <c r="M446" s="231"/>
      <c r="N446" s="231"/>
      <c r="O446" s="231"/>
    </row>
    <row r="447" ht="12.75" customHeight="1">
      <c r="F447" s="231"/>
      <c r="G447" s="231"/>
      <c r="H447" s="231"/>
      <c r="I447" s="231"/>
      <c r="J447" s="231"/>
      <c r="K447" s="231"/>
      <c r="L447" s="231"/>
      <c r="M447" s="231"/>
      <c r="N447" s="231"/>
      <c r="O447" s="231"/>
    </row>
    <row r="448" ht="12.75" customHeight="1">
      <c r="F448" s="231"/>
      <c r="G448" s="231"/>
      <c r="H448" s="231"/>
      <c r="I448" s="231"/>
      <c r="J448" s="231"/>
      <c r="K448" s="231"/>
      <c r="L448" s="231"/>
      <c r="M448" s="231"/>
      <c r="N448" s="231"/>
      <c r="O448" s="231"/>
    </row>
    <row r="449" ht="12.75" customHeight="1">
      <c r="F449" s="231"/>
      <c r="G449" s="231"/>
      <c r="H449" s="231"/>
      <c r="I449" s="231"/>
      <c r="J449" s="231"/>
      <c r="K449" s="231"/>
      <c r="L449" s="231"/>
      <c r="M449" s="231"/>
      <c r="N449" s="231"/>
      <c r="O449" s="231"/>
    </row>
    <row r="450" ht="12.75" customHeight="1">
      <c r="F450" s="231"/>
      <c r="G450" s="231"/>
      <c r="H450" s="231"/>
      <c r="I450" s="231"/>
      <c r="J450" s="231"/>
      <c r="K450" s="231"/>
      <c r="L450" s="231"/>
      <c r="M450" s="231"/>
      <c r="N450" s="231"/>
      <c r="O450" s="231"/>
    </row>
    <row r="451" ht="12.75" customHeight="1">
      <c r="F451" s="231"/>
      <c r="G451" s="231"/>
      <c r="H451" s="231"/>
      <c r="I451" s="231"/>
      <c r="J451" s="231"/>
      <c r="K451" s="231"/>
      <c r="L451" s="231"/>
      <c r="M451" s="231"/>
      <c r="N451" s="231"/>
      <c r="O451" s="231"/>
    </row>
    <row r="452" ht="12.75" customHeight="1">
      <c r="F452" s="231"/>
      <c r="G452" s="231"/>
      <c r="H452" s="231"/>
      <c r="I452" s="231"/>
      <c r="J452" s="231"/>
      <c r="K452" s="231"/>
      <c r="L452" s="231"/>
      <c r="M452" s="231"/>
      <c r="N452" s="231"/>
      <c r="O452" s="231"/>
    </row>
    <row r="453" ht="12.75" customHeight="1">
      <c r="F453" s="231"/>
      <c r="G453" s="231"/>
      <c r="H453" s="231"/>
      <c r="I453" s="231"/>
      <c r="J453" s="231"/>
      <c r="K453" s="231"/>
      <c r="L453" s="231"/>
      <c r="M453" s="231"/>
      <c r="N453" s="231"/>
      <c r="O453" s="231"/>
    </row>
    <row r="454" ht="12.75" customHeight="1">
      <c r="F454" s="231"/>
      <c r="G454" s="231"/>
      <c r="H454" s="231"/>
      <c r="I454" s="231"/>
      <c r="J454" s="231"/>
      <c r="K454" s="231"/>
      <c r="L454" s="231"/>
      <c r="M454" s="231"/>
      <c r="N454" s="231"/>
      <c r="O454" s="231"/>
    </row>
    <row r="455" ht="12.75" customHeight="1">
      <c r="F455" s="231"/>
      <c r="G455" s="231"/>
      <c r="H455" s="231"/>
      <c r="I455" s="231"/>
      <c r="J455" s="231"/>
      <c r="K455" s="231"/>
      <c r="L455" s="231"/>
      <c r="M455" s="231"/>
      <c r="N455" s="231"/>
      <c r="O455" s="231"/>
    </row>
    <row r="456" ht="12.75" customHeight="1">
      <c r="F456" s="231"/>
      <c r="G456" s="231"/>
      <c r="H456" s="231"/>
      <c r="I456" s="231"/>
      <c r="J456" s="231"/>
      <c r="K456" s="231"/>
      <c r="L456" s="231"/>
      <c r="M456" s="231"/>
      <c r="N456" s="231"/>
      <c r="O456" s="231"/>
    </row>
    <row r="457" ht="12.75" customHeight="1">
      <c r="F457" s="231"/>
      <c r="G457" s="231"/>
      <c r="H457" s="231"/>
      <c r="I457" s="231"/>
      <c r="J457" s="231"/>
      <c r="K457" s="231"/>
      <c r="L457" s="231"/>
      <c r="M457" s="231"/>
      <c r="N457" s="231"/>
      <c r="O457" s="231"/>
    </row>
    <row r="458" ht="12.75" customHeight="1">
      <c r="F458" s="231"/>
      <c r="G458" s="231"/>
      <c r="H458" s="231"/>
      <c r="I458" s="231"/>
      <c r="J458" s="231"/>
      <c r="K458" s="231"/>
      <c r="L458" s="231"/>
      <c r="M458" s="231"/>
      <c r="N458" s="231"/>
      <c r="O458" s="231"/>
    </row>
    <row r="459" ht="12.75" customHeight="1">
      <c r="F459" s="231"/>
      <c r="G459" s="231"/>
      <c r="H459" s="231"/>
      <c r="I459" s="231"/>
      <c r="J459" s="231"/>
      <c r="K459" s="231"/>
      <c r="L459" s="231"/>
      <c r="M459" s="231"/>
      <c r="N459" s="231"/>
      <c r="O459" s="231"/>
    </row>
    <row r="460" ht="12.75" customHeight="1">
      <c r="F460" s="231"/>
      <c r="G460" s="231"/>
      <c r="H460" s="231"/>
      <c r="I460" s="231"/>
      <c r="J460" s="231"/>
      <c r="K460" s="231"/>
      <c r="L460" s="231"/>
      <c r="M460" s="231"/>
      <c r="N460" s="231"/>
      <c r="O460" s="231"/>
    </row>
    <row r="461" ht="12.75" customHeight="1">
      <c r="F461" s="231"/>
      <c r="G461" s="231"/>
      <c r="H461" s="231"/>
      <c r="I461" s="231"/>
      <c r="J461" s="231"/>
      <c r="K461" s="231"/>
      <c r="L461" s="231"/>
      <c r="M461" s="231"/>
      <c r="N461" s="231"/>
      <c r="O461" s="231"/>
    </row>
    <row r="462" ht="12.75" customHeight="1">
      <c r="F462" s="231"/>
      <c r="G462" s="231"/>
      <c r="H462" s="231"/>
      <c r="I462" s="231"/>
      <c r="J462" s="231"/>
      <c r="K462" s="231"/>
      <c r="L462" s="231"/>
      <c r="M462" s="231"/>
      <c r="N462" s="231"/>
      <c r="O462" s="231"/>
    </row>
    <row r="463" ht="12.75" customHeight="1">
      <c r="F463" s="231"/>
      <c r="G463" s="231"/>
      <c r="H463" s="231"/>
      <c r="I463" s="231"/>
      <c r="J463" s="231"/>
      <c r="K463" s="231"/>
      <c r="L463" s="231"/>
      <c r="M463" s="231"/>
      <c r="N463" s="231"/>
      <c r="O463" s="231"/>
    </row>
    <row r="464" ht="12.75" customHeight="1">
      <c r="F464" s="231"/>
      <c r="G464" s="231"/>
      <c r="H464" s="231"/>
      <c r="I464" s="231"/>
      <c r="J464" s="231"/>
      <c r="K464" s="231"/>
      <c r="L464" s="231"/>
      <c r="M464" s="231"/>
      <c r="N464" s="231"/>
      <c r="O464" s="231"/>
    </row>
    <row r="465" ht="12.75" customHeight="1">
      <c r="F465" s="231"/>
      <c r="G465" s="231"/>
      <c r="H465" s="231"/>
      <c r="I465" s="231"/>
      <c r="J465" s="231"/>
      <c r="K465" s="231"/>
      <c r="L465" s="231"/>
      <c r="M465" s="231"/>
      <c r="N465" s="231"/>
      <c r="O465" s="231"/>
    </row>
    <row r="466" ht="12.75" customHeight="1">
      <c r="F466" s="231"/>
      <c r="G466" s="231"/>
      <c r="H466" s="231"/>
      <c r="I466" s="231"/>
      <c r="J466" s="231"/>
      <c r="K466" s="231"/>
      <c r="L466" s="231"/>
      <c r="M466" s="231"/>
      <c r="N466" s="231"/>
      <c r="O466" s="231"/>
    </row>
    <row r="467" ht="12.75" customHeight="1">
      <c r="F467" s="231"/>
      <c r="G467" s="231"/>
      <c r="H467" s="231"/>
      <c r="I467" s="231"/>
      <c r="J467" s="231"/>
      <c r="K467" s="231"/>
      <c r="L467" s="231"/>
      <c r="M467" s="231"/>
      <c r="N467" s="231"/>
      <c r="O467" s="231"/>
    </row>
    <row r="468" ht="12.75" customHeight="1">
      <c r="F468" s="231"/>
      <c r="G468" s="231"/>
      <c r="H468" s="231"/>
      <c r="I468" s="231"/>
      <c r="J468" s="231"/>
      <c r="K468" s="231"/>
      <c r="L468" s="231"/>
      <c r="M468" s="231"/>
      <c r="N468" s="231"/>
      <c r="O468" s="231"/>
    </row>
    <row r="469" ht="12.75" customHeight="1">
      <c r="F469" s="231"/>
      <c r="G469" s="231"/>
      <c r="H469" s="231"/>
      <c r="I469" s="231"/>
      <c r="J469" s="231"/>
      <c r="K469" s="231"/>
      <c r="L469" s="231"/>
      <c r="M469" s="231"/>
      <c r="N469" s="231"/>
      <c r="O469" s="231"/>
    </row>
    <row r="470" ht="12.75" customHeight="1">
      <c r="F470" s="231"/>
      <c r="G470" s="231"/>
      <c r="H470" s="231"/>
      <c r="I470" s="231"/>
      <c r="J470" s="231"/>
      <c r="K470" s="231"/>
      <c r="L470" s="231"/>
      <c r="M470" s="231"/>
      <c r="N470" s="231"/>
      <c r="O470" s="231"/>
    </row>
    <row r="471" ht="12.75" customHeight="1">
      <c r="F471" s="231"/>
      <c r="G471" s="231"/>
      <c r="H471" s="231"/>
      <c r="I471" s="231"/>
      <c r="J471" s="231"/>
      <c r="K471" s="231"/>
      <c r="L471" s="231"/>
      <c r="M471" s="231"/>
      <c r="N471" s="231"/>
      <c r="O471" s="231"/>
    </row>
    <row r="472" ht="12.75" customHeight="1">
      <c r="F472" s="231"/>
      <c r="G472" s="231"/>
      <c r="H472" s="231"/>
      <c r="I472" s="231"/>
      <c r="J472" s="231"/>
      <c r="K472" s="231"/>
      <c r="L472" s="231"/>
      <c r="M472" s="231"/>
      <c r="N472" s="231"/>
      <c r="O472" s="231"/>
    </row>
    <row r="473" ht="12.75" customHeight="1">
      <c r="F473" s="231"/>
      <c r="G473" s="231"/>
      <c r="H473" s="231"/>
      <c r="I473" s="231"/>
      <c r="J473" s="231"/>
      <c r="K473" s="231"/>
      <c r="L473" s="231"/>
      <c r="M473" s="231"/>
      <c r="N473" s="231"/>
      <c r="O473" s="231"/>
    </row>
    <row r="474" ht="12.75" customHeight="1">
      <c r="F474" s="231"/>
      <c r="G474" s="231"/>
      <c r="H474" s="231"/>
      <c r="I474" s="231"/>
      <c r="J474" s="231"/>
      <c r="K474" s="231"/>
      <c r="L474" s="231"/>
      <c r="M474" s="231"/>
      <c r="N474" s="231"/>
      <c r="O474" s="231"/>
    </row>
    <row r="475" ht="12.75" customHeight="1">
      <c r="F475" s="231"/>
      <c r="G475" s="231"/>
      <c r="H475" s="231"/>
      <c r="I475" s="231"/>
      <c r="J475" s="231"/>
      <c r="K475" s="231"/>
      <c r="L475" s="231"/>
      <c r="M475" s="231"/>
      <c r="N475" s="231"/>
      <c r="O475" s="231"/>
    </row>
    <row r="476" ht="12.75" customHeight="1">
      <c r="F476" s="231"/>
      <c r="G476" s="231"/>
      <c r="H476" s="231"/>
      <c r="I476" s="231"/>
      <c r="J476" s="231"/>
      <c r="K476" s="231"/>
      <c r="L476" s="231"/>
      <c r="M476" s="231"/>
      <c r="N476" s="231"/>
      <c r="O476" s="231"/>
    </row>
    <row r="477" ht="12.75" customHeight="1">
      <c r="F477" s="231"/>
      <c r="G477" s="231"/>
      <c r="H477" s="231"/>
      <c r="I477" s="231"/>
      <c r="J477" s="231"/>
      <c r="K477" s="231"/>
      <c r="L477" s="231"/>
      <c r="M477" s="231"/>
      <c r="N477" s="231"/>
      <c r="O477" s="231"/>
    </row>
    <row r="478" ht="12.75" customHeight="1">
      <c r="F478" s="231"/>
      <c r="G478" s="231"/>
      <c r="H478" s="231"/>
      <c r="I478" s="231"/>
      <c r="J478" s="231"/>
      <c r="K478" s="231"/>
      <c r="L478" s="231"/>
      <c r="M478" s="231"/>
      <c r="N478" s="231"/>
      <c r="O478" s="231"/>
    </row>
    <row r="479" ht="12.75" customHeight="1">
      <c r="F479" s="231"/>
      <c r="G479" s="231"/>
      <c r="H479" s="231"/>
      <c r="I479" s="231"/>
      <c r="J479" s="231"/>
      <c r="K479" s="231"/>
      <c r="L479" s="231"/>
      <c r="M479" s="231"/>
      <c r="N479" s="231"/>
      <c r="O479" s="231"/>
    </row>
    <row r="480" ht="12.75" customHeight="1">
      <c r="F480" s="231"/>
      <c r="G480" s="231"/>
      <c r="H480" s="231"/>
      <c r="I480" s="231"/>
      <c r="J480" s="231"/>
      <c r="K480" s="231"/>
      <c r="L480" s="231"/>
      <c r="M480" s="231"/>
      <c r="N480" s="231"/>
      <c r="O480" s="231"/>
    </row>
    <row r="481" ht="12.75" customHeight="1">
      <c r="F481" s="231"/>
      <c r="G481" s="231"/>
      <c r="H481" s="231"/>
      <c r="I481" s="231"/>
      <c r="J481" s="231"/>
      <c r="K481" s="231"/>
      <c r="L481" s="231"/>
      <c r="M481" s="231"/>
      <c r="N481" s="231"/>
      <c r="O481" s="231"/>
    </row>
    <row r="482" ht="12.75" customHeight="1">
      <c r="F482" s="231"/>
      <c r="G482" s="231"/>
      <c r="H482" s="231"/>
      <c r="I482" s="231"/>
      <c r="J482" s="231"/>
      <c r="K482" s="231"/>
      <c r="L482" s="231"/>
      <c r="M482" s="231"/>
      <c r="N482" s="231"/>
      <c r="O482" s="231"/>
    </row>
    <row r="483" ht="12.75" customHeight="1">
      <c r="F483" s="231"/>
      <c r="G483" s="231"/>
      <c r="H483" s="231"/>
      <c r="I483" s="231"/>
      <c r="J483" s="231"/>
      <c r="K483" s="231"/>
      <c r="L483" s="231"/>
      <c r="M483" s="231"/>
      <c r="N483" s="231"/>
      <c r="O483" s="231"/>
    </row>
    <row r="484" ht="12.75" customHeight="1">
      <c r="F484" s="231"/>
      <c r="G484" s="231"/>
      <c r="H484" s="231"/>
      <c r="I484" s="231"/>
      <c r="J484" s="231"/>
      <c r="K484" s="231"/>
      <c r="L484" s="231"/>
      <c r="M484" s="231"/>
      <c r="N484" s="231"/>
      <c r="O484" s="231"/>
    </row>
    <row r="485" ht="12.75" customHeight="1">
      <c r="F485" s="231"/>
      <c r="G485" s="231"/>
      <c r="H485" s="231"/>
      <c r="I485" s="231"/>
      <c r="J485" s="231"/>
      <c r="K485" s="231"/>
      <c r="L485" s="231"/>
      <c r="M485" s="231"/>
      <c r="N485" s="231"/>
      <c r="O485" s="231"/>
    </row>
    <row r="486" ht="12.75" customHeight="1">
      <c r="F486" s="231"/>
      <c r="G486" s="231"/>
      <c r="H486" s="231"/>
      <c r="I486" s="231"/>
      <c r="J486" s="231"/>
      <c r="K486" s="231"/>
      <c r="L486" s="231"/>
      <c r="M486" s="231"/>
      <c r="N486" s="231"/>
      <c r="O486" s="231"/>
    </row>
    <row r="487" ht="12.75" customHeight="1">
      <c r="F487" s="231"/>
      <c r="G487" s="231"/>
      <c r="H487" s="231"/>
      <c r="I487" s="231"/>
      <c r="J487" s="231"/>
      <c r="K487" s="231"/>
      <c r="L487" s="231"/>
      <c r="M487" s="231"/>
      <c r="N487" s="231"/>
      <c r="O487" s="231"/>
    </row>
    <row r="488" ht="12.75" customHeight="1">
      <c r="F488" s="231"/>
      <c r="G488" s="231"/>
      <c r="H488" s="231"/>
      <c r="I488" s="231"/>
      <c r="J488" s="231"/>
      <c r="K488" s="231"/>
      <c r="L488" s="231"/>
      <c r="M488" s="231"/>
      <c r="N488" s="231"/>
      <c r="O488" s="231"/>
    </row>
    <row r="489" ht="12.75" customHeight="1">
      <c r="F489" s="231"/>
      <c r="G489" s="231"/>
      <c r="H489" s="231"/>
      <c r="I489" s="231"/>
      <c r="J489" s="231"/>
      <c r="K489" s="231"/>
      <c r="L489" s="231"/>
      <c r="M489" s="231"/>
      <c r="N489" s="231"/>
      <c r="O489" s="231"/>
    </row>
    <row r="490" ht="12.75" customHeight="1">
      <c r="F490" s="231"/>
      <c r="G490" s="231"/>
      <c r="H490" s="231"/>
      <c r="I490" s="231"/>
      <c r="J490" s="231"/>
      <c r="K490" s="231"/>
      <c r="L490" s="231"/>
      <c r="M490" s="231"/>
      <c r="N490" s="231"/>
      <c r="O490" s="231"/>
    </row>
    <row r="491" ht="12.75" customHeight="1">
      <c r="F491" s="231"/>
      <c r="G491" s="231"/>
      <c r="H491" s="231"/>
      <c r="I491" s="231"/>
      <c r="J491" s="231"/>
      <c r="K491" s="231"/>
      <c r="L491" s="231"/>
      <c r="M491" s="231"/>
      <c r="N491" s="231"/>
      <c r="O491" s="231"/>
    </row>
    <row r="492" ht="12.75" customHeight="1">
      <c r="F492" s="231"/>
      <c r="G492" s="231"/>
      <c r="H492" s="231"/>
      <c r="I492" s="231"/>
      <c r="J492" s="231"/>
      <c r="K492" s="231"/>
      <c r="L492" s="231"/>
      <c r="M492" s="231"/>
      <c r="N492" s="231"/>
      <c r="O492" s="231"/>
    </row>
    <row r="493" ht="12.75" customHeight="1">
      <c r="F493" s="231"/>
      <c r="G493" s="231"/>
      <c r="H493" s="231"/>
      <c r="I493" s="231"/>
      <c r="J493" s="231"/>
      <c r="K493" s="231"/>
      <c r="L493" s="231"/>
      <c r="M493" s="231"/>
      <c r="N493" s="231"/>
      <c r="O493" s="231"/>
    </row>
    <row r="494" ht="12.75" customHeight="1">
      <c r="F494" s="231"/>
      <c r="G494" s="231"/>
      <c r="H494" s="231"/>
      <c r="I494" s="231"/>
      <c r="J494" s="231"/>
      <c r="K494" s="231"/>
      <c r="L494" s="231"/>
      <c r="M494" s="231"/>
      <c r="N494" s="231"/>
      <c r="O494" s="231"/>
    </row>
    <row r="495" ht="12.75" customHeight="1">
      <c r="F495" s="231"/>
      <c r="G495" s="231"/>
      <c r="H495" s="231"/>
      <c r="I495" s="231"/>
      <c r="J495" s="231"/>
      <c r="K495" s="231"/>
      <c r="L495" s="231"/>
      <c r="M495" s="231"/>
      <c r="N495" s="231"/>
      <c r="O495" s="231"/>
    </row>
    <row r="496" ht="12.75" customHeight="1">
      <c r="F496" s="231"/>
      <c r="G496" s="231"/>
      <c r="H496" s="231"/>
      <c r="I496" s="231"/>
      <c r="J496" s="231"/>
      <c r="K496" s="231"/>
      <c r="L496" s="231"/>
      <c r="M496" s="231"/>
      <c r="N496" s="231"/>
      <c r="O496" s="231"/>
    </row>
    <row r="497" ht="12.75" customHeight="1">
      <c r="F497" s="231"/>
      <c r="G497" s="231"/>
      <c r="H497" s="231"/>
      <c r="I497" s="231"/>
      <c r="J497" s="231"/>
      <c r="K497" s="231"/>
      <c r="L497" s="231"/>
      <c r="M497" s="231"/>
      <c r="N497" s="231"/>
      <c r="O497" s="231"/>
    </row>
    <row r="498" ht="12.75" customHeight="1">
      <c r="F498" s="231"/>
      <c r="G498" s="231"/>
      <c r="H498" s="231"/>
      <c r="I498" s="231"/>
      <c r="J498" s="231"/>
      <c r="K498" s="231"/>
      <c r="L498" s="231"/>
      <c r="M498" s="231"/>
      <c r="N498" s="231"/>
      <c r="O498" s="231"/>
    </row>
    <row r="499" ht="12.75" customHeight="1">
      <c r="F499" s="231"/>
      <c r="G499" s="231"/>
      <c r="H499" s="231"/>
      <c r="I499" s="231"/>
      <c r="J499" s="231"/>
      <c r="K499" s="231"/>
      <c r="L499" s="231"/>
      <c r="M499" s="231"/>
      <c r="N499" s="231"/>
      <c r="O499" s="231"/>
    </row>
    <row r="500" ht="12.75" customHeight="1">
      <c r="F500" s="231"/>
      <c r="G500" s="231"/>
      <c r="H500" s="231"/>
      <c r="I500" s="231"/>
      <c r="J500" s="231"/>
      <c r="K500" s="231"/>
      <c r="L500" s="231"/>
      <c r="M500" s="231"/>
      <c r="N500" s="231"/>
      <c r="O500" s="231"/>
    </row>
    <row r="501" ht="12.75" customHeight="1">
      <c r="F501" s="231"/>
      <c r="G501" s="231"/>
      <c r="H501" s="231"/>
      <c r="I501" s="231"/>
      <c r="J501" s="231"/>
      <c r="K501" s="231"/>
      <c r="L501" s="231"/>
      <c r="M501" s="231"/>
      <c r="N501" s="231"/>
      <c r="O501" s="231"/>
    </row>
    <row r="502" ht="12.75" customHeight="1">
      <c r="F502" s="231"/>
      <c r="G502" s="231"/>
      <c r="H502" s="231"/>
      <c r="I502" s="231"/>
      <c r="J502" s="231"/>
      <c r="K502" s="231"/>
      <c r="L502" s="231"/>
      <c r="M502" s="231"/>
      <c r="N502" s="231"/>
      <c r="O502" s="231"/>
    </row>
    <row r="503" ht="12.75" customHeight="1">
      <c r="F503" s="231"/>
      <c r="G503" s="231"/>
      <c r="H503" s="231"/>
      <c r="I503" s="231"/>
      <c r="J503" s="231"/>
      <c r="K503" s="231"/>
      <c r="L503" s="231"/>
      <c r="M503" s="231"/>
      <c r="N503" s="231"/>
      <c r="O503" s="231"/>
    </row>
    <row r="504" ht="12.75" customHeight="1">
      <c r="F504" s="231"/>
      <c r="G504" s="231"/>
      <c r="H504" s="231"/>
      <c r="I504" s="231"/>
      <c r="J504" s="231"/>
      <c r="K504" s="231"/>
      <c r="L504" s="231"/>
      <c r="M504" s="231"/>
      <c r="N504" s="231"/>
      <c r="O504" s="231"/>
    </row>
    <row r="505" ht="12.75" customHeight="1">
      <c r="F505" s="231"/>
      <c r="G505" s="231"/>
      <c r="H505" s="231"/>
      <c r="I505" s="231"/>
      <c r="J505" s="231"/>
      <c r="K505" s="231"/>
      <c r="L505" s="231"/>
      <c r="M505" s="231"/>
      <c r="N505" s="231"/>
      <c r="O505" s="231"/>
    </row>
    <row r="506" ht="12.75" customHeight="1">
      <c r="F506" s="231"/>
      <c r="G506" s="231"/>
      <c r="H506" s="231"/>
      <c r="I506" s="231"/>
      <c r="J506" s="231"/>
      <c r="K506" s="231"/>
      <c r="L506" s="231"/>
      <c r="M506" s="231"/>
      <c r="N506" s="231"/>
      <c r="O506" s="231"/>
    </row>
    <row r="507" ht="12.75" customHeight="1">
      <c r="F507" s="231"/>
      <c r="G507" s="231"/>
      <c r="H507" s="231"/>
      <c r="I507" s="231"/>
      <c r="J507" s="231"/>
      <c r="K507" s="231"/>
      <c r="L507" s="231"/>
      <c r="M507" s="231"/>
      <c r="N507" s="231"/>
      <c r="O507" s="231"/>
    </row>
    <row r="508" ht="12.75" customHeight="1">
      <c r="F508" s="231"/>
      <c r="G508" s="231"/>
      <c r="H508" s="231"/>
      <c r="I508" s="231"/>
      <c r="J508" s="231"/>
      <c r="K508" s="231"/>
      <c r="L508" s="231"/>
      <c r="M508" s="231"/>
      <c r="N508" s="231"/>
      <c r="O508" s="231"/>
    </row>
    <row r="509" ht="12.75" customHeight="1">
      <c r="F509" s="231"/>
      <c r="G509" s="231"/>
      <c r="H509" s="231"/>
      <c r="I509" s="231"/>
      <c r="J509" s="231"/>
      <c r="K509" s="231"/>
      <c r="L509" s="231"/>
      <c r="M509" s="231"/>
      <c r="N509" s="231"/>
      <c r="O509" s="231"/>
    </row>
    <row r="510" ht="12.75" customHeight="1">
      <c r="F510" s="231"/>
      <c r="G510" s="231"/>
      <c r="H510" s="231"/>
      <c r="I510" s="231"/>
      <c r="J510" s="231"/>
      <c r="K510" s="231"/>
      <c r="L510" s="231"/>
      <c r="M510" s="231"/>
      <c r="N510" s="231"/>
      <c r="O510" s="231"/>
    </row>
    <row r="511" ht="12.75" customHeight="1">
      <c r="F511" s="231"/>
      <c r="G511" s="231"/>
      <c r="H511" s="231"/>
      <c r="I511" s="231"/>
      <c r="J511" s="231"/>
      <c r="K511" s="231"/>
      <c r="L511" s="231"/>
      <c r="M511" s="231"/>
      <c r="N511" s="231"/>
      <c r="O511" s="231"/>
    </row>
    <row r="512" ht="12.75" customHeight="1">
      <c r="F512" s="231"/>
      <c r="G512" s="231"/>
      <c r="H512" s="231"/>
      <c r="I512" s="231"/>
      <c r="J512" s="231"/>
      <c r="K512" s="231"/>
      <c r="L512" s="231"/>
      <c r="M512" s="231"/>
      <c r="N512" s="231"/>
      <c r="O512" s="231"/>
    </row>
    <row r="513" ht="12.75" customHeight="1">
      <c r="F513" s="231"/>
      <c r="G513" s="231"/>
      <c r="H513" s="231"/>
      <c r="I513" s="231"/>
      <c r="J513" s="231"/>
      <c r="K513" s="231"/>
      <c r="L513" s="231"/>
      <c r="M513" s="231"/>
      <c r="N513" s="231"/>
      <c r="O513" s="231"/>
    </row>
    <row r="514" ht="12.75" customHeight="1">
      <c r="F514" s="231"/>
      <c r="G514" s="231"/>
      <c r="H514" s="231"/>
      <c r="I514" s="231"/>
      <c r="J514" s="231"/>
      <c r="K514" s="231"/>
      <c r="L514" s="231"/>
      <c r="M514" s="231"/>
      <c r="N514" s="231"/>
      <c r="O514" s="231"/>
    </row>
    <row r="515" ht="12.75" customHeight="1">
      <c r="F515" s="231"/>
      <c r="G515" s="231"/>
      <c r="H515" s="231"/>
      <c r="I515" s="231"/>
      <c r="J515" s="231"/>
      <c r="K515" s="231"/>
      <c r="L515" s="231"/>
      <c r="M515" s="231"/>
      <c r="N515" s="231"/>
      <c r="O515" s="231"/>
    </row>
    <row r="516" ht="12.75" customHeight="1">
      <c r="F516" s="231"/>
      <c r="G516" s="231"/>
      <c r="H516" s="231"/>
      <c r="I516" s="231"/>
      <c r="J516" s="231"/>
      <c r="K516" s="231"/>
      <c r="L516" s="231"/>
      <c r="M516" s="231"/>
      <c r="N516" s="231"/>
      <c r="O516" s="231"/>
    </row>
    <row r="517" ht="12.75" customHeight="1">
      <c r="F517" s="231"/>
      <c r="G517" s="231"/>
      <c r="H517" s="231"/>
      <c r="I517" s="231"/>
      <c r="J517" s="231"/>
      <c r="K517" s="231"/>
      <c r="L517" s="231"/>
      <c r="M517" s="231"/>
      <c r="N517" s="231"/>
      <c r="O517" s="231"/>
    </row>
    <row r="518" ht="12.75" customHeight="1">
      <c r="F518" s="231"/>
      <c r="G518" s="231"/>
      <c r="H518" s="231"/>
      <c r="I518" s="231"/>
      <c r="J518" s="231"/>
      <c r="K518" s="231"/>
      <c r="L518" s="231"/>
      <c r="M518" s="231"/>
      <c r="N518" s="231"/>
      <c r="O518" s="231"/>
    </row>
    <row r="519" ht="12.75" customHeight="1">
      <c r="F519" s="231"/>
      <c r="G519" s="231"/>
      <c r="H519" s="231"/>
      <c r="I519" s="231"/>
      <c r="J519" s="231"/>
      <c r="K519" s="231"/>
      <c r="L519" s="231"/>
      <c r="M519" s="231"/>
      <c r="N519" s="231"/>
      <c r="O519" s="231"/>
    </row>
    <row r="520" ht="12.75" customHeight="1">
      <c r="F520" s="231"/>
      <c r="G520" s="231"/>
      <c r="H520" s="231"/>
      <c r="I520" s="231"/>
      <c r="J520" s="231"/>
      <c r="K520" s="231"/>
      <c r="L520" s="231"/>
      <c r="M520" s="231"/>
      <c r="N520" s="231"/>
      <c r="O520" s="231"/>
    </row>
    <row r="521" ht="12.75" customHeight="1">
      <c r="F521" s="231"/>
      <c r="G521" s="231"/>
      <c r="H521" s="231"/>
      <c r="I521" s="231"/>
      <c r="J521" s="231"/>
      <c r="K521" s="231"/>
      <c r="L521" s="231"/>
      <c r="M521" s="231"/>
      <c r="N521" s="231"/>
      <c r="O521" s="231"/>
    </row>
    <row r="522" ht="12.75" customHeight="1">
      <c r="F522" s="231"/>
      <c r="G522" s="231"/>
      <c r="H522" s="231"/>
      <c r="I522" s="231"/>
      <c r="J522" s="231"/>
      <c r="K522" s="231"/>
      <c r="L522" s="231"/>
      <c r="M522" s="231"/>
      <c r="N522" s="231"/>
      <c r="O522" s="231"/>
    </row>
    <row r="523" ht="12.75" customHeight="1">
      <c r="F523" s="231"/>
      <c r="G523" s="231"/>
      <c r="H523" s="231"/>
      <c r="I523" s="231"/>
      <c r="J523" s="231"/>
      <c r="K523" s="231"/>
      <c r="L523" s="231"/>
      <c r="M523" s="231"/>
      <c r="N523" s="231"/>
      <c r="O523" s="231"/>
    </row>
    <row r="524" ht="12.75" customHeight="1">
      <c r="F524" s="231"/>
      <c r="G524" s="231"/>
      <c r="H524" s="231"/>
      <c r="I524" s="231"/>
      <c r="J524" s="231"/>
      <c r="K524" s="231"/>
      <c r="L524" s="231"/>
      <c r="M524" s="231"/>
      <c r="N524" s="231"/>
      <c r="O524" s="231"/>
    </row>
    <row r="525" ht="12.75" customHeight="1">
      <c r="F525" s="231"/>
      <c r="G525" s="231"/>
      <c r="H525" s="231"/>
      <c r="I525" s="231"/>
      <c r="J525" s="231"/>
      <c r="K525" s="231"/>
      <c r="L525" s="231"/>
      <c r="M525" s="231"/>
      <c r="N525" s="231"/>
      <c r="O525" s="231"/>
    </row>
    <row r="526" ht="12.75" customHeight="1">
      <c r="F526" s="231"/>
      <c r="G526" s="231"/>
      <c r="H526" s="231"/>
      <c r="I526" s="231"/>
      <c r="J526" s="231"/>
      <c r="K526" s="231"/>
      <c r="L526" s="231"/>
      <c r="M526" s="231"/>
      <c r="N526" s="231"/>
      <c r="O526" s="231"/>
    </row>
    <row r="527" ht="12.75" customHeight="1">
      <c r="F527" s="231"/>
      <c r="G527" s="231"/>
      <c r="H527" s="231"/>
      <c r="I527" s="231"/>
      <c r="J527" s="231"/>
      <c r="K527" s="231"/>
      <c r="L527" s="231"/>
      <c r="M527" s="231"/>
      <c r="N527" s="231"/>
      <c r="O527" s="231"/>
    </row>
    <row r="528" ht="12.75" customHeight="1">
      <c r="F528" s="231"/>
      <c r="G528" s="231"/>
      <c r="H528" s="231"/>
      <c r="I528" s="231"/>
      <c r="J528" s="231"/>
      <c r="K528" s="231"/>
      <c r="L528" s="231"/>
      <c r="M528" s="231"/>
      <c r="N528" s="231"/>
      <c r="O528" s="231"/>
    </row>
    <row r="529" ht="12.75" customHeight="1">
      <c r="F529" s="231"/>
      <c r="G529" s="231"/>
      <c r="H529" s="231"/>
      <c r="I529" s="231"/>
      <c r="J529" s="231"/>
      <c r="K529" s="231"/>
      <c r="L529" s="231"/>
      <c r="M529" s="231"/>
      <c r="N529" s="231"/>
      <c r="O529" s="231"/>
    </row>
    <row r="530" ht="12.75" customHeight="1">
      <c r="F530" s="231"/>
      <c r="G530" s="231"/>
      <c r="H530" s="231"/>
      <c r="I530" s="231"/>
      <c r="J530" s="231"/>
      <c r="K530" s="231"/>
      <c r="L530" s="231"/>
      <c r="M530" s="231"/>
      <c r="N530" s="231"/>
      <c r="O530" s="231"/>
    </row>
    <row r="531" ht="12.75" customHeight="1">
      <c r="F531" s="231"/>
      <c r="G531" s="231"/>
      <c r="H531" s="231"/>
      <c r="I531" s="231"/>
      <c r="J531" s="231"/>
      <c r="K531" s="231"/>
      <c r="L531" s="231"/>
      <c r="M531" s="231"/>
      <c r="N531" s="231"/>
      <c r="O531" s="231"/>
    </row>
    <row r="532" ht="12.75" customHeight="1">
      <c r="F532" s="231"/>
      <c r="G532" s="231"/>
      <c r="H532" s="231"/>
      <c r="I532" s="231"/>
      <c r="J532" s="231"/>
      <c r="K532" s="231"/>
      <c r="L532" s="231"/>
      <c r="M532" s="231"/>
      <c r="N532" s="231"/>
      <c r="O532" s="231"/>
    </row>
    <row r="533" ht="12.75" customHeight="1">
      <c r="F533" s="231"/>
      <c r="G533" s="231"/>
      <c r="H533" s="231"/>
      <c r="I533" s="231"/>
      <c r="J533" s="231"/>
      <c r="K533" s="231"/>
      <c r="L533" s="231"/>
      <c r="M533" s="231"/>
      <c r="N533" s="231"/>
      <c r="O533" s="231"/>
    </row>
    <row r="534" ht="12.75" customHeight="1">
      <c r="F534" s="231"/>
      <c r="G534" s="231"/>
      <c r="H534" s="231"/>
      <c r="I534" s="231"/>
      <c r="J534" s="231"/>
      <c r="K534" s="231"/>
      <c r="L534" s="231"/>
      <c r="M534" s="231"/>
      <c r="N534" s="231"/>
      <c r="O534" s="231"/>
    </row>
    <row r="535" ht="12.75" customHeight="1">
      <c r="F535" s="231"/>
      <c r="G535" s="231"/>
      <c r="H535" s="231"/>
      <c r="I535" s="231"/>
      <c r="J535" s="231"/>
      <c r="K535" s="231"/>
      <c r="L535" s="231"/>
      <c r="M535" s="231"/>
      <c r="N535" s="231"/>
      <c r="O535" s="231"/>
    </row>
    <row r="536" ht="12.75" customHeight="1">
      <c r="F536" s="231"/>
      <c r="G536" s="231"/>
      <c r="H536" s="231"/>
      <c r="I536" s="231"/>
      <c r="J536" s="231"/>
      <c r="K536" s="231"/>
      <c r="L536" s="231"/>
      <c r="M536" s="231"/>
      <c r="N536" s="231"/>
      <c r="O536" s="231"/>
    </row>
    <row r="537" ht="12.75" customHeight="1">
      <c r="F537" s="231"/>
      <c r="G537" s="231"/>
      <c r="H537" s="231"/>
      <c r="I537" s="231"/>
      <c r="J537" s="231"/>
      <c r="K537" s="231"/>
      <c r="L537" s="231"/>
      <c r="M537" s="231"/>
      <c r="N537" s="231"/>
      <c r="O537" s="231"/>
    </row>
    <row r="538" ht="12.75" customHeight="1">
      <c r="F538" s="231"/>
      <c r="G538" s="231"/>
      <c r="H538" s="231"/>
      <c r="I538" s="231"/>
      <c r="J538" s="231"/>
      <c r="K538" s="231"/>
      <c r="L538" s="231"/>
      <c r="M538" s="231"/>
      <c r="N538" s="231"/>
      <c r="O538" s="231"/>
    </row>
    <row r="539" ht="12.75" customHeight="1">
      <c r="F539" s="231"/>
      <c r="G539" s="231"/>
      <c r="H539" s="231"/>
      <c r="I539" s="231"/>
      <c r="J539" s="231"/>
      <c r="K539" s="231"/>
      <c r="L539" s="231"/>
      <c r="M539" s="231"/>
      <c r="N539" s="231"/>
      <c r="O539" s="231"/>
    </row>
    <row r="540" ht="12.75" customHeight="1">
      <c r="F540" s="231"/>
      <c r="G540" s="231"/>
      <c r="H540" s="231"/>
      <c r="I540" s="231"/>
      <c r="J540" s="231"/>
      <c r="K540" s="231"/>
      <c r="L540" s="231"/>
      <c r="M540" s="231"/>
      <c r="N540" s="231"/>
      <c r="O540" s="231"/>
    </row>
    <row r="541" ht="12.75" customHeight="1">
      <c r="F541" s="231"/>
      <c r="G541" s="231"/>
      <c r="H541" s="231"/>
      <c r="I541" s="231"/>
      <c r="J541" s="231"/>
      <c r="K541" s="231"/>
      <c r="L541" s="231"/>
      <c r="M541" s="231"/>
      <c r="N541" s="231"/>
      <c r="O541" s="231"/>
    </row>
    <row r="542" ht="12.75" customHeight="1">
      <c r="F542" s="231"/>
      <c r="G542" s="231"/>
      <c r="H542" s="231"/>
      <c r="I542" s="231"/>
      <c r="J542" s="231"/>
      <c r="K542" s="231"/>
      <c r="L542" s="231"/>
      <c r="M542" s="231"/>
      <c r="N542" s="231"/>
      <c r="O542" s="231"/>
    </row>
    <row r="543" ht="12.75" customHeight="1">
      <c r="F543" s="231"/>
      <c r="G543" s="231"/>
      <c r="H543" s="231"/>
      <c r="I543" s="231"/>
      <c r="J543" s="231"/>
      <c r="K543" s="231"/>
      <c r="L543" s="231"/>
      <c r="M543" s="231"/>
      <c r="N543" s="231"/>
      <c r="O543" s="231"/>
    </row>
    <row r="544" ht="12.75" customHeight="1">
      <c r="F544" s="231"/>
      <c r="G544" s="231"/>
      <c r="H544" s="231"/>
      <c r="I544" s="231"/>
      <c r="J544" s="231"/>
      <c r="K544" s="231"/>
      <c r="L544" s="231"/>
      <c r="M544" s="231"/>
      <c r="N544" s="231"/>
      <c r="O544" s="231"/>
    </row>
    <row r="545" ht="12.75" customHeight="1">
      <c r="F545" s="231"/>
      <c r="G545" s="231"/>
      <c r="H545" s="231"/>
      <c r="I545" s="231"/>
      <c r="J545" s="231"/>
      <c r="K545" s="231"/>
      <c r="L545" s="231"/>
      <c r="M545" s="231"/>
      <c r="N545" s="231"/>
      <c r="O545" s="231"/>
    </row>
    <row r="546" ht="12.75" customHeight="1">
      <c r="F546" s="231"/>
      <c r="G546" s="231"/>
      <c r="H546" s="231"/>
      <c r="I546" s="231"/>
      <c r="J546" s="231"/>
      <c r="K546" s="231"/>
      <c r="L546" s="231"/>
      <c r="M546" s="231"/>
      <c r="N546" s="231"/>
      <c r="O546" s="231"/>
    </row>
    <row r="547" ht="12.75" customHeight="1">
      <c r="F547" s="231"/>
      <c r="G547" s="231"/>
      <c r="H547" s="231"/>
      <c r="I547" s="231"/>
      <c r="J547" s="231"/>
      <c r="K547" s="231"/>
      <c r="L547" s="231"/>
      <c r="M547" s="231"/>
      <c r="N547" s="231"/>
      <c r="O547" s="231"/>
    </row>
    <row r="548" ht="12.75" customHeight="1">
      <c r="F548" s="231"/>
      <c r="G548" s="231"/>
      <c r="H548" s="231"/>
      <c r="I548" s="231"/>
      <c r="J548" s="231"/>
      <c r="K548" s="231"/>
      <c r="L548" s="231"/>
      <c r="M548" s="231"/>
      <c r="N548" s="231"/>
      <c r="O548" s="231"/>
    </row>
    <row r="549" ht="12.75" customHeight="1">
      <c r="F549" s="231"/>
      <c r="G549" s="231"/>
      <c r="H549" s="231"/>
      <c r="I549" s="231"/>
      <c r="J549" s="231"/>
      <c r="K549" s="231"/>
      <c r="L549" s="231"/>
      <c r="M549" s="231"/>
      <c r="N549" s="231"/>
      <c r="O549" s="231"/>
    </row>
    <row r="550" ht="12.75" customHeight="1">
      <c r="F550" s="231"/>
      <c r="G550" s="231"/>
      <c r="H550" s="231"/>
      <c r="I550" s="231"/>
      <c r="J550" s="231"/>
      <c r="K550" s="231"/>
      <c r="L550" s="231"/>
      <c r="M550" s="231"/>
      <c r="N550" s="231"/>
      <c r="O550" s="231"/>
    </row>
    <row r="551" ht="12.75" customHeight="1">
      <c r="F551" s="231"/>
      <c r="G551" s="231"/>
      <c r="H551" s="231"/>
      <c r="I551" s="231"/>
      <c r="J551" s="231"/>
      <c r="K551" s="231"/>
      <c r="L551" s="231"/>
      <c r="M551" s="231"/>
      <c r="N551" s="231"/>
      <c r="O551" s="231"/>
    </row>
    <row r="552" ht="12.75" customHeight="1">
      <c r="F552" s="231"/>
      <c r="G552" s="231"/>
      <c r="H552" s="231"/>
      <c r="I552" s="231"/>
      <c r="J552" s="231"/>
      <c r="K552" s="231"/>
      <c r="L552" s="231"/>
      <c r="M552" s="231"/>
      <c r="N552" s="231"/>
      <c r="O552" s="231"/>
    </row>
    <row r="553" ht="12.75" customHeight="1">
      <c r="F553" s="231"/>
      <c r="G553" s="231"/>
      <c r="H553" s="231"/>
      <c r="I553" s="231"/>
      <c r="J553" s="231"/>
      <c r="K553" s="231"/>
      <c r="L553" s="231"/>
      <c r="M553" s="231"/>
      <c r="N553" s="231"/>
      <c r="O553" s="231"/>
    </row>
    <row r="554" ht="12.75" customHeight="1">
      <c r="F554" s="231"/>
      <c r="G554" s="231"/>
      <c r="H554" s="231"/>
      <c r="I554" s="231"/>
      <c r="J554" s="231"/>
      <c r="K554" s="231"/>
      <c r="L554" s="231"/>
      <c r="M554" s="231"/>
      <c r="N554" s="231"/>
      <c r="O554" s="231"/>
    </row>
    <row r="555" ht="12.75" customHeight="1">
      <c r="F555" s="231"/>
      <c r="G555" s="231"/>
      <c r="H555" s="231"/>
      <c r="I555" s="231"/>
      <c r="J555" s="231"/>
      <c r="K555" s="231"/>
      <c r="L555" s="231"/>
      <c r="M555" s="231"/>
      <c r="N555" s="231"/>
      <c r="O555" s="231"/>
    </row>
    <row r="556" ht="12.75" customHeight="1">
      <c r="F556" s="231"/>
      <c r="G556" s="231"/>
      <c r="H556" s="231"/>
      <c r="I556" s="231"/>
      <c r="J556" s="231"/>
      <c r="K556" s="231"/>
      <c r="L556" s="231"/>
      <c r="M556" s="231"/>
      <c r="N556" s="231"/>
      <c r="O556" s="231"/>
    </row>
    <row r="557" ht="12.75" customHeight="1">
      <c r="F557" s="231"/>
      <c r="G557" s="231"/>
      <c r="H557" s="231"/>
      <c r="I557" s="231"/>
      <c r="J557" s="231"/>
      <c r="K557" s="231"/>
      <c r="L557" s="231"/>
      <c r="M557" s="231"/>
      <c r="N557" s="231"/>
      <c r="O557" s="231"/>
    </row>
    <row r="558" ht="12.75" customHeight="1">
      <c r="F558" s="231"/>
      <c r="G558" s="231"/>
      <c r="H558" s="231"/>
      <c r="I558" s="231"/>
      <c r="J558" s="231"/>
      <c r="K558" s="231"/>
      <c r="L558" s="231"/>
      <c r="M558" s="231"/>
      <c r="N558" s="231"/>
      <c r="O558" s="231"/>
    </row>
    <row r="559" ht="12.75" customHeight="1">
      <c r="F559" s="231"/>
      <c r="G559" s="231"/>
      <c r="H559" s="231"/>
      <c r="I559" s="231"/>
      <c r="J559" s="231"/>
      <c r="K559" s="231"/>
      <c r="L559" s="231"/>
      <c r="M559" s="231"/>
      <c r="N559" s="231"/>
      <c r="O559" s="231"/>
    </row>
    <row r="560" ht="12.75" customHeight="1">
      <c r="F560" s="231"/>
      <c r="G560" s="231"/>
      <c r="H560" s="231"/>
      <c r="I560" s="231"/>
      <c r="J560" s="231"/>
      <c r="K560" s="231"/>
      <c r="L560" s="231"/>
      <c r="M560" s="231"/>
      <c r="N560" s="231"/>
      <c r="O560" s="231"/>
    </row>
    <row r="561" ht="12.75" customHeight="1">
      <c r="F561" s="231"/>
      <c r="G561" s="231"/>
      <c r="H561" s="231"/>
      <c r="I561" s="231"/>
      <c r="J561" s="231"/>
      <c r="K561" s="231"/>
      <c r="L561" s="231"/>
      <c r="M561" s="231"/>
      <c r="N561" s="231"/>
      <c r="O561" s="231"/>
    </row>
    <row r="562" ht="12.75" customHeight="1">
      <c r="F562" s="231"/>
      <c r="G562" s="231"/>
      <c r="H562" s="231"/>
      <c r="I562" s="231"/>
      <c r="J562" s="231"/>
      <c r="K562" s="231"/>
      <c r="L562" s="231"/>
      <c r="M562" s="231"/>
      <c r="N562" s="231"/>
      <c r="O562" s="231"/>
    </row>
    <row r="563" ht="12.75" customHeight="1">
      <c r="F563" s="231"/>
      <c r="G563" s="231"/>
      <c r="H563" s="231"/>
      <c r="I563" s="231"/>
      <c r="J563" s="231"/>
      <c r="K563" s="231"/>
      <c r="L563" s="231"/>
      <c r="M563" s="231"/>
      <c r="N563" s="231"/>
      <c r="O563" s="231"/>
    </row>
    <row r="564" ht="12.75" customHeight="1">
      <c r="F564" s="231"/>
      <c r="G564" s="231"/>
      <c r="H564" s="231"/>
      <c r="I564" s="231"/>
      <c r="J564" s="231"/>
      <c r="K564" s="231"/>
      <c r="L564" s="231"/>
      <c r="M564" s="231"/>
      <c r="N564" s="231"/>
      <c r="O564" s="231"/>
    </row>
    <row r="565" ht="12.75" customHeight="1">
      <c r="F565" s="231"/>
      <c r="G565" s="231"/>
      <c r="H565" s="231"/>
      <c r="I565" s="231"/>
      <c r="J565" s="231"/>
      <c r="K565" s="231"/>
      <c r="L565" s="231"/>
      <c r="M565" s="231"/>
      <c r="N565" s="231"/>
      <c r="O565" s="231"/>
    </row>
    <row r="566" ht="12.75" customHeight="1">
      <c r="F566" s="231"/>
      <c r="G566" s="231"/>
      <c r="H566" s="231"/>
      <c r="I566" s="231"/>
      <c r="J566" s="231"/>
      <c r="K566" s="231"/>
      <c r="L566" s="231"/>
      <c r="M566" s="231"/>
      <c r="N566" s="231"/>
      <c r="O566" s="231"/>
    </row>
    <row r="567" ht="12.75" customHeight="1">
      <c r="F567" s="231"/>
      <c r="G567" s="231"/>
      <c r="H567" s="231"/>
      <c r="I567" s="231"/>
      <c r="J567" s="231"/>
      <c r="K567" s="231"/>
      <c r="L567" s="231"/>
      <c r="M567" s="231"/>
      <c r="N567" s="231"/>
      <c r="O567" s="231"/>
    </row>
    <row r="568" ht="12.75" customHeight="1">
      <c r="F568" s="231"/>
      <c r="G568" s="231"/>
      <c r="H568" s="231"/>
      <c r="I568" s="231"/>
      <c r="J568" s="231"/>
      <c r="K568" s="231"/>
      <c r="L568" s="231"/>
      <c r="M568" s="231"/>
      <c r="N568" s="231"/>
      <c r="O568" s="231"/>
    </row>
    <row r="569" ht="12.75" customHeight="1">
      <c r="F569" s="231"/>
      <c r="G569" s="231"/>
      <c r="H569" s="231"/>
      <c r="I569" s="231"/>
      <c r="J569" s="231"/>
      <c r="K569" s="231"/>
      <c r="L569" s="231"/>
      <c r="M569" s="231"/>
      <c r="N569" s="231"/>
      <c r="O569" s="231"/>
    </row>
    <row r="570" ht="12.75" customHeight="1">
      <c r="F570" s="231"/>
      <c r="G570" s="231"/>
      <c r="H570" s="231"/>
      <c r="I570" s="231"/>
      <c r="J570" s="231"/>
      <c r="K570" s="231"/>
      <c r="L570" s="231"/>
      <c r="M570" s="231"/>
      <c r="N570" s="231"/>
      <c r="O570" s="231"/>
    </row>
    <row r="571" ht="12.75" customHeight="1">
      <c r="F571" s="231"/>
      <c r="G571" s="231"/>
      <c r="H571" s="231"/>
      <c r="I571" s="231"/>
      <c r="J571" s="231"/>
      <c r="K571" s="231"/>
      <c r="L571" s="231"/>
      <c r="M571" s="231"/>
      <c r="N571" s="231"/>
      <c r="O571" s="231"/>
    </row>
    <row r="572" ht="12.75" customHeight="1">
      <c r="F572" s="231"/>
      <c r="G572" s="231"/>
      <c r="H572" s="231"/>
      <c r="I572" s="231"/>
      <c r="J572" s="231"/>
      <c r="K572" s="231"/>
      <c r="L572" s="231"/>
      <c r="M572" s="231"/>
      <c r="N572" s="231"/>
      <c r="O572" s="231"/>
    </row>
    <row r="573" ht="12.75" customHeight="1">
      <c r="F573" s="231"/>
      <c r="G573" s="231"/>
      <c r="H573" s="231"/>
      <c r="I573" s="231"/>
      <c r="J573" s="231"/>
      <c r="K573" s="231"/>
      <c r="L573" s="231"/>
      <c r="M573" s="231"/>
      <c r="N573" s="231"/>
      <c r="O573" s="231"/>
    </row>
    <row r="574" ht="12.75" customHeight="1">
      <c r="F574" s="231"/>
      <c r="G574" s="231"/>
      <c r="H574" s="231"/>
      <c r="I574" s="231"/>
      <c r="J574" s="231"/>
      <c r="K574" s="231"/>
      <c r="L574" s="231"/>
      <c r="M574" s="231"/>
      <c r="N574" s="231"/>
      <c r="O574" s="231"/>
    </row>
    <row r="575" ht="12.75" customHeight="1">
      <c r="F575" s="231"/>
      <c r="G575" s="231"/>
      <c r="H575" s="231"/>
      <c r="I575" s="231"/>
      <c r="J575" s="231"/>
      <c r="K575" s="231"/>
      <c r="L575" s="231"/>
      <c r="M575" s="231"/>
      <c r="N575" s="231"/>
      <c r="O575" s="231"/>
    </row>
    <row r="576" ht="12.75" customHeight="1">
      <c r="F576" s="231"/>
      <c r="G576" s="231"/>
      <c r="H576" s="231"/>
      <c r="I576" s="231"/>
      <c r="J576" s="231"/>
      <c r="K576" s="231"/>
      <c r="L576" s="231"/>
      <c r="M576" s="231"/>
      <c r="N576" s="231"/>
      <c r="O576" s="231"/>
    </row>
    <row r="577" ht="12.75" customHeight="1">
      <c r="F577" s="231"/>
      <c r="G577" s="231"/>
      <c r="H577" s="231"/>
      <c r="I577" s="231"/>
      <c r="J577" s="231"/>
      <c r="K577" s="231"/>
      <c r="L577" s="231"/>
      <c r="M577" s="231"/>
      <c r="N577" s="231"/>
      <c r="O577" s="231"/>
    </row>
    <row r="578" ht="12.75" customHeight="1">
      <c r="F578" s="231"/>
      <c r="G578" s="231"/>
      <c r="H578" s="231"/>
      <c r="I578" s="231"/>
      <c r="J578" s="231"/>
      <c r="K578" s="231"/>
      <c r="L578" s="231"/>
      <c r="M578" s="231"/>
      <c r="N578" s="231"/>
      <c r="O578" s="231"/>
    </row>
    <row r="579" ht="12.75" customHeight="1">
      <c r="F579" s="231"/>
      <c r="G579" s="231"/>
      <c r="H579" s="231"/>
      <c r="I579" s="231"/>
      <c r="J579" s="231"/>
      <c r="K579" s="231"/>
      <c r="L579" s="231"/>
      <c r="M579" s="231"/>
      <c r="N579" s="231"/>
      <c r="O579" s="231"/>
    </row>
    <row r="580" ht="12.75" customHeight="1">
      <c r="F580" s="231"/>
      <c r="G580" s="231"/>
      <c r="H580" s="231"/>
      <c r="I580" s="231"/>
      <c r="J580" s="231"/>
      <c r="K580" s="231"/>
      <c r="L580" s="231"/>
      <c r="M580" s="231"/>
      <c r="N580" s="231"/>
      <c r="O580" s="231"/>
    </row>
    <row r="581" ht="12.75" customHeight="1">
      <c r="F581" s="231"/>
      <c r="G581" s="231"/>
      <c r="H581" s="231"/>
      <c r="I581" s="231"/>
      <c r="J581" s="231"/>
      <c r="K581" s="231"/>
      <c r="L581" s="231"/>
      <c r="M581" s="231"/>
      <c r="N581" s="231"/>
      <c r="O581" s="231"/>
    </row>
    <row r="582" ht="12.75" customHeight="1">
      <c r="F582" s="231"/>
      <c r="G582" s="231"/>
      <c r="H582" s="231"/>
      <c r="I582" s="231"/>
      <c r="J582" s="231"/>
      <c r="K582" s="231"/>
      <c r="L582" s="231"/>
      <c r="M582" s="231"/>
      <c r="N582" s="231"/>
      <c r="O582" s="231"/>
    </row>
    <row r="583" ht="12.75" customHeight="1">
      <c r="F583" s="231"/>
      <c r="G583" s="231"/>
      <c r="H583" s="231"/>
      <c r="I583" s="231"/>
      <c r="J583" s="231"/>
      <c r="K583" s="231"/>
      <c r="L583" s="231"/>
      <c r="M583" s="231"/>
      <c r="N583" s="231"/>
      <c r="O583" s="231"/>
    </row>
    <row r="584" ht="12.75" customHeight="1">
      <c r="F584" s="231"/>
      <c r="G584" s="231"/>
      <c r="H584" s="231"/>
      <c r="I584" s="231"/>
      <c r="J584" s="231"/>
      <c r="K584" s="231"/>
      <c r="L584" s="231"/>
      <c r="M584" s="231"/>
      <c r="N584" s="231"/>
      <c r="O584" s="231"/>
    </row>
    <row r="585" ht="12.75" customHeight="1">
      <c r="F585" s="231"/>
      <c r="G585" s="231"/>
      <c r="H585" s="231"/>
      <c r="I585" s="231"/>
      <c r="J585" s="231"/>
      <c r="K585" s="231"/>
      <c r="L585" s="231"/>
      <c r="M585" s="231"/>
      <c r="N585" s="231"/>
      <c r="O585" s="231"/>
    </row>
    <row r="586" ht="12.75" customHeight="1">
      <c r="F586" s="231"/>
      <c r="G586" s="231"/>
      <c r="H586" s="231"/>
      <c r="I586" s="231"/>
      <c r="J586" s="231"/>
      <c r="K586" s="231"/>
      <c r="L586" s="231"/>
      <c r="M586" s="231"/>
      <c r="N586" s="231"/>
      <c r="O586" s="231"/>
    </row>
    <row r="587" ht="12.75" customHeight="1">
      <c r="F587" s="231"/>
      <c r="G587" s="231"/>
      <c r="H587" s="231"/>
      <c r="I587" s="231"/>
      <c r="J587" s="231"/>
      <c r="K587" s="231"/>
      <c r="L587" s="231"/>
      <c r="M587" s="231"/>
      <c r="N587" s="231"/>
      <c r="O587" s="231"/>
    </row>
    <row r="588" ht="12.75" customHeight="1">
      <c r="F588" s="231"/>
      <c r="G588" s="231"/>
      <c r="H588" s="231"/>
      <c r="I588" s="231"/>
      <c r="J588" s="231"/>
      <c r="K588" s="231"/>
      <c r="L588" s="231"/>
      <c r="M588" s="231"/>
      <c r="N588" s="231"/>
      <c r="O588" s="231"/>
    </row>
    <row r="589" ht="12.75" customHeight="1">
      <c r="F589" s="231"/>
      <c r="G589" s="231"/>
      <c r="H589" s="231"/>
      <c r="I589" s="231"/>
      <c r="J589" s="231"/>
      <c r="K589" s="231"/>
      <c r="L589" s="231"/>
      <c r="M589" s="231"/>
      <c r="N589" s="231"/>
      <c r="O589" s="231"/>
    </row>
    <row r="590" ht="12.75" customHeight="1">
      <c r="F590" s="231"/>
      <c r="G590" s="231"/>
      <c r="H590" s="231"/>
      <c r="I590" s="231"/>
      <c r="J590" s="231"/>
      <c r="K590" s="231"/>
      <c r="L590" s="231"/>
      <c r="M590" s="231"/>
      <c r="N590" s="231"/>
      <c r="O590" s="231"/>
    </row>
    <row r="591" ht="12.75" customHeight="1">
      <c r="F591" s="231"/>
      <c r="G591" s="231"/>
      <c r="H591" s="231"/>
      <c r="I591" s="231"/>
      <c r="J591" s="231"/>
      <c r="K591" s="231"/>
      <c r="L591" s="231"/>
      <c r="M591" s="231"/>
      <c r="N591" s="231"/>
      <c r="O591" s="231"/>
    </row>
    <row r="592" ht="12.75" customHeight="1">
      <c r="F592" s="231"/>
      <c r="G592" s="231"/>
      <c r="H592" s="231"/>
      <c r="I592" s="231"/>
      <c r="J592" s="231"/>
      <c r="K592" s="231"/>
      <c r="L592" s="231"/>
      <c r="M592" s="231"/>
      <c r="N592" s="231"/>
      <c r="O592" s="231"/>
    </row>
    <row r="593" ht="12.75" customHeight="1">
      <c r="F593" s="231"/>
      <c r="G593" s="231"/>
      <c r="H593" s="231"/>
      <c r="I593" s="231"/>
      <c r="J593" s="231"/>
      <c r="K593" s="231"/>
      <c r="L593" s="231"/>
      <c r="M593" s="231"/>
      <c r="N593" s="231"/>
      <c r="O593" s="231"/>
    </row>
    <row r="594" ht="12.75" customHeight="1">
      <c r="F594" s="231"/>
      <c r="G594" s="231"/>
      <c r="H594" s="231"/>
      <c r="I594" s="231"/>
      <c r="J594" s="231"/>
      <c r="K594" s="231"/>
      <c r="L594" s="231"/>
      <c r="M594" s="231"/>
      <c r="N594" s="231"/>
      <c r="O594" s="231"/>
    </row>
    <row r="595" ht="12.75" customHeight="1">
      <c r="F595" s="231"/>
      <c r="G595" s="231"/>
      <c r="H595" s="231"/>
      <c r="I595" s="231"/>
      <c r="J595" s="231"/>
      <c r="K595" s="231"/>
      <c r="L595" s="231"/>
      <c r="M595" s="231"/>
      <c r="N595" s="231"/>
      <c r="O595" s="231"/>
    </row>
    <row r="596" ht="12.75" customHeight="1">
      <c r="F596" s="231"/>
      <c r="G596" s="231"/>
      <c r="H596" s="231"/>
      <c r="I596" s="231"/>
      <c r="J596" s="231"/>
      <c r="K596" s="231"/>
      <c r="L596" s="231"/>
      <c r="M596" s="231"/>
      <c r="N596" s="231"/>
      <c r="O596" s="231"/>
    </row>
    <row r="597" ht="12.75" customHeight="1">
      <c r="F597" s="231"/>
      <c r="G597" s="231"/>
      <c r="H597" s="231"/>
      <c r="I597" s="231"/>
      <c r="J597" s="231"/>
      <c r="K597" s="231"/>
      <c r="L597" s="231"/>
      <c r="M597" s="231"/>
      <c r="N597" s="231"/>
      <c r="O597" s="231"/>
    </row>
    <row r="598" ht="12.75" customHeight="1">
      <c r="F598" s="231"/>
      <c r="G598" s="231"/>
      <c r="H598" s="231"/>
      <c r="I598" s="231"/>
      <c r="J598" s="231"/>
      <c r="K598" s="231"/>
      <c r="L598" s="231"/>
      <c r="M598" s="231"/>
      <c r="N598" s="231"/>
      <c r="O598" s="231"/>
    </row>
    <row r="599" ht="12.75" customHeight="1">
      <c r="F599" s="231"/>
      <c r="G599" s="231"/>
      <c r="H599" s="231"/>
      <c r="I599" s="231"/>
      <c r="J599" s="231"/>
      <c r="K599" s="231"/>
      <c r="L599" s="231"/>
      <c r="M599" s="231"/>
      <c r="N599" s="231"/>
      <c r="O599" s="231"/>
    </row>
    <row r="600" ht="12.75" customHeight="1">
      <c r="F600" s="231"/>
      <c r="G600" s="231"/>
      <c r="H600" s="231"/>
      <c r="I600" s="231"/>
      <c r="J600" s="231"/>
      <c r="K600" s="231"/>
      <c r="L600" s="231"/>
      <c r="M600" s="231"/>
      <c r="N600" s="231"/>
      <c r="O600" s="231"/>
    </row>
    <row r="601" ht="12.75" customHeight="1">
      <c r="F601" s="231"/>
      <c r="G601" s="231"/>
      <c r="H601" s="231"/>
      <c r="I601" s="231"/>
      <c r="J601" s="231"/>
      <c r="K601" s="231"/>
      <c r="L601" s="231"/>
      <c r="M601" s="231"/>
      <c r="N601" s="231"/>
      <c r="O601" s="231"/>
    </row>
    <row r="602" ht="12.75" customHeight="1">
      <c r="F602" s="231"/>
      <c r="G602" s="231"/>
      <c r="H602" s="231"/>
      <c r="I602" s="231"/>
      <c r="J602" s="231"/>
      <c r="K602" s="231"/>
      <c r="L602" s="231"/>
      <c r="M602" s="231"/>
      <c r="N602" s="231"/>
      <c r="O602" s="231"/>
    </row>
    <row r="603" ht="12.75" customHeight="1">
      <c r="F603" s="231"/>
      <c r="G603" s="231"/>
      <c r="H603" s="231"/>
      <c r="I603" s="231"/>
      <c r="J603" s="231"/>
      <c r="K603" s="231"/>
      <c r="L603" s="231"/>
      <c r="M603" s="231"/>
      <c r="N603" s="231"/>
      <c r="O603" s="231"/>
    </row>
    <row r="604" ht="12.75" customHeight="1">
      <c r="F604" s="231"/>
      <c r="G604" s="231"/>
      <c r="H604" s="231"/>
      <c r="I604" s="231"/>
      <c r="J604" s="231"/>
      <c r="K604" s="231"/>
      <c r="L604" s="231"/>
      <c r="M604" s="231"/>
      <c r="N604" s="231"/>
      <c r="O604" s="231"/>
    </row>
    <row r="605" ht="12.75" customHeight="1">
      <c r="F605" s="231"/>
      <c r="G605" s="231"/>
      <c r="H605" s="231"/>
      <c r="I605" s="231"/>
      <c r="J605" s="231"/>
      <c r="K605" s="231"/>
      <c r="L605" s="231"/>
      <c r="M605" s="231"/>
      <c r="N605" s="231"/>
      <c r="O605" s="231"/>
    </row>
    <row r="606" ht="12.75" customHeight="1">
      <c r="F606" s="231"/>
      <c r="G606" s="231"/>
      <c r="H606" s="231"/>
      <c r="I606" s="231"/>
      <c r="J606" s="231"/>
      <c r="K606" s="231"/>
      <c r="L606" s="231"/>
      <c r="M606" s="231"/>
      <c r="N606" s="231"/>
      <c r="O606" s="231"/>
    </row>
    <row r="607" ht="12.75" customHeight="1">
      <c r="F607" s="231"/>
      <c r="G607" s="231"/>
      <c r="H607" s="231"/>
      <c r="I607" s="231"/>
      <c r="J607" s="231"/>
      <c r="K607" s="231"/>
      <c r="L607" s="231"/>
      <c r="M607" s="231"/>
      <c r="N607" s="231"/>
      <c r="O607" s="231"/>
    </row>
    <row r="608" ht="12.75" customHeight="1">
      <c r="F608" s="231"/>
      <c r="G608" s="231"/>
      <c r="H608" s="231"/>
      <c r="I608" s="231"/>
      <c r="J608" s="231"/>
      <c r="K608" s="231"/>
      <c r="L608" s="231"/>
      <c r="M608" s="231"/>
      <c r="N608" s="231"/>
      <c r="O608" s="231"/>
    </row>
    <row r="609" ht="12.75" customHeight="1">
      <c r="F609" s="231"/>
      <c r="G609" s="231"/>
      <c r="H609" s="231"/>
      <c r="I609" s="231"/>
      <c r="J609" s="231"/>
      <c r="K609" s="231"/>
      <c r="L609" s="231"/>
      <c r="M609" s="231"/>
      <c r="N609" s="231"/>
      <c r="O609" s="231"/>
    </row>
    <row r="610" ht="12.75" customHeight="1">
      <c r="F610" s="231"/>
      <c r="G610" s="231"/>
      <c r="H610" s="231"/>
      <c r="I610" s="231"/>
      <c r="J610" s="231"/>
      <c r="K610" s="231"/>
      <c r="L610" s="231"/>
      <c r="M610" s="231"/>
      <c r="N610" s="231"/>
      <c r="O610" s="231"/>
    </row>
    <row r="611" ht="12.75" customHeight="1">
      <c r="F611" s="231"/>
      <c r="G611" s="231"/>
      <c r="H611" s="231"/>
      <c r="I611" s="231"/>
      <c r="J611" s="231"/>
      <c r="K611" s="231"/>
      <c r="L611" s="231"/>
      <c r="M611" s="231"/>
      <c r="N611" s="231"/>
      <c r="O611" s="231"/>
    </row>
    <row r="612" ht="12.75" customHeight="1">
      <c r="F612" s="231"/>
      <c r="G612" s="231"/>
      <c r="H612" s="231"/>
      <c r="I612" s="231"/>
      <c r="J612" s="231"/>
      <c r="K612" s="231"/>
      <c r="L612" s="231"/>
      <c r="M612" s="231"/>
      <c r="N612" s="231"/>
      <c r="O612" s="231"/>
    </row>
    <row r="613" ht="12.75" customHeight="1">
      <c r="F613" s="231"/>
      <c r="G613" s="231"/>
      <c r="H613" s="231"/>
      <c r="I613" s="231"/>
      <c r="J613" s="231"/>
      <c r="K613" s="231"/>
      <c r="L613" s="231"/>
      <c r="M613" s="231"/>
      <c r="N613" s="231"/>
      <c r="O613" s="231"/>
    </row>
    <row r="614" ht="12.75" customHeight="1">
      <c r="F614" s="231"/>
      <c r="G614" s="231"/>
      <c r="H614" s="231"/>
      <c r="I614" s="231"/>
      <c r="J614" s="231"/>
      <c r="K614" s="231"/>
      <c r="L614" s="231"/>
      <c r="M614" s="231"/>
      <c r="N614" s="231"/>
      <c r="O614" s="231"/>
    </row>
    <row r="615" ht="12.75" customHeight="1">
      <c r="F615" s="231"/>
      <c r="G615" s="231"/>
      <c r="H615" s="231"/>
      <c r="I615" s="231"/>
      <c r="J615" s="231"/>
      <c r="K615" s="231"/>
      <c r="L615" s="231"/>
      <c r="M615" s="231"/>
      <c r="N615" s="231"/>
      <c r="O615" s="231"/>
    </row>
    <row r="616" ht="12.75" customHeight="1">
      <c r="F616" s="231"/>
      <c r="G616" s="231"/>
      <c r="H616" s="231"/>
      <c r="I616" s="231"/>
      <c r="J616" s="231"/>
      <c r="K616" s="231"/>
      <c r="L616" s="231"/>
      <c r="M616" s="231"/>
      <c r="N616" s="231"/>
      <c r="O616" s="231"/>
    </row>
    <row r="617" ht="12.75" customHeight="1">
      <c r="F617" s="231"/>
      <c r="G617" s="231"/>
      <c r="H617" s="231"/>
      <c r="I617" s="231"/>
      <c r="J617" s="231"/>
      <c r="K617" s="231"/>
      <c r="L617" s="231"/>
      <c r="M617" s="231"/>
      <c r="N617" s="231"/>
      <c r="O617" s="231"/>
    </row>
    <row r="618" ht="12.75" customHeight="1">
      <c r="F618" s="231"/>
      <c r="G618" s="231"/>
      <c r="H618" s="231"/>
      <c r="I618" s="231"/>
      <c r="J618" s="231"/>
      <c r="K618" s="231"/>
      <c r="L618" s="231"/>
      <c r="M618" s="231"/>
      <c r="N618" s="231"/>
      <c r="O618" s="231"/>
    </row>
    <row r="619" ht="12.75" customHeight="1">
      <c r="F619" s="231"/>
      <c r="G619" s="231"/>
      <c r="H619" s="231"/>
      <c r="I619" s="231"/>
      <c r="J619" s="231"/>
      <c r="K619" s="231"/>
      <c r="L619" s="231"/>
      <c r="M619" s="231"/>
      <c r="N619" s="231"/>
      <c r="O619" s="231"/>
    </row>
    <row r="620" ht="12.75" customHeight="1">
      <c r="F620" s="231"/>
      <c r="G620" s="231"/>
      <c r="H620" s="231"/>
      <c r="I620" s="231"/>
      <c r="J620" s="231"/>
      <c r="K620" s="231"/>
      <c r="L620" s="231"/>
      <c r="M620" s="231"/>
      <c r="N620" s="231"/>
      <c r="O620" s="231"/>
    </row>
    <row r="621" ht="12.75" customHeight="1">
      <c r="F621" s="231"/>
      <c r="G621" s="231"/>
      <c r="H621" s="231"/>
      <c r="I621" s="231"/>
      <c r="J621" s="231"/>
      <c r="K621" s="231"/>
      <c r="L621" s="231"/>
      <c r="M621" s="231"/>
      <c r="N621" s="231"/>
      <c r="O621" s="231"/>
    </row>
    <row r="622" ht="12.75" customHeight="1">
      <c r="F622" s="231"/>
      <c r="G622" s="231"/>
      <c r="H622" s="231"/>
      <c r="I622" s="231"/>
      <c r="J622" s="231"/>
      <c r="K622" s="231"/>
      <c r="L622" s="231"/>
      <c r="M622" s="231"/>
      <c r="N622" s="231"/>
      <c r="O622" s="231"/>
    </row>
    <row r="623" ht="12.75" customHeight="1">
      <c r="F623" s="231"/>
      <c r="G623" s="231"/>
      <c r="H623" s="231"/>
      <c r="I623" s="231"/>
      <c r="J623" s="231"/>
      <c r="K623" s="231"/>
      <c r="L623" s="231"/>
      <c r="M623" s="231"/>
      <c r="N623" s="231"/>
      <c r="O623" s="231"/>
    </row>
    <row r="624" ht="12.75" customHeight="1">
      <c r="F624" s="231"/>
      <c r="G624" s="231"/>
      <c r="H624" s="231"/>
      <c r="I624" s="231"/>
      <c r="J624" s="231"/>
      <c r="K624" s="231"/>
      <c r="L624" s="231"/>
      <c r="M624" s="231"/>
      <c r="N624" s="231"/>
      <c r="O624" s="231"/>
    </row>
    <row r="625" ht="12.75" customHeight="1">
      <c r="F625" s="231"/>
      <c r="G625" s="231"/>
      <c r="H625" s="231"/>
      <c r="I625" s="231"/>
      <c r="J625" s="231"/>
      <c r="K625" s="231"/>
      <c r="L625" s="231"/>
      <c r="M625" s="231"/>
      <c r="N625" s="231"/>
      <c r="O625" s="231"/>
    </row>
    <row r="626" ht="12.75" customHeight="1">
      <c r="F626" s="231"/>
      <c r="G626" s="231"/>
      <c r="H626" s="231"/>
      <c r="I626" s="231"/>
      <c r="J626" s="231"/>
      <c r="K626" s="231"/>
      <c r="L626" s="231"/>
      <c r="M626" s="231"/>
      <c r="N626" s="231"/>
      <c r="O626" s="231"/>
    </row>
    <row r="627" ht="12.75" customHeight="1">
      <c r="F627" s="231"/>
      <c r="G627" s="231"/>
      <c r="H627" s="231"/>
      <c r="I627" s="231"/>
      <c r="J627" s="231"/>
      <c r="K627" s="231"/>
      <c r="L627" s="231"/>
      <c r="M627" s="231"/>
      <c r="N627" s="231"/>
      <c r="O627" s="231"/>
    </row>
    <row r="628" ht="12.75" customHeight="1">
      <c r="F628" s="231"/>
      <c r="G628" s="231"/>
      <c r="H628" s="231"/>
      <c r="I628" s="231"/>
      <c r="J628" s="231"/>
      <c r="K628" s="231"/>
      <c r="L628" s="231"/>
      <c r="M628" s="231"/>
      <c r="N628" s="231"/>
      <c r="O628" s="231"/>
    </row>
    <row r="629" ht="12.75" customHeight="1">
      <c r="F629" s="231"/>
      <c r="G629" s="231"/>
      <c r="H629" s="231"/>
      <c r="I629" s="231"/>
      <c r="J629" s="231"/>
      <c r="K629" s="231"/>
      <c r="L629" s="231"/>
      <c r="M629" s="231"/>
      <c r="N629" s="231"/>
      <c r="O629" s="231"/>
    </row>
    <row r="630" ht="12.75" customHeight="1">
      <c r="F630" s="231"/>
      <c r="G630" s="231"/>
      <c r="H630" s="231"/>
      <c r="I630" s="231"/>
      <c r="J630" s="231"/>
      <c r="K630" s="231"/>
      <c r="L630" s="231"/>
      <c r="M630" s="231"/>
      <c r="N630" s="231"/>
      <c r="O630" s="231"/>
    </row>
    <row r="631" ht="12.75" customHeight="1">
      <c r="F631" s="231"/>
      <c r="G631" s="231"/>
      <c r="H631" s="231"/>
      <c r="I631" s="231"/>
      <c r="J631" s="231"/>
      <c r="K631" s="231"/>
      <c r="L631" s="231"/>
      <c r="M631" s="231"/>
      <c r="N631" s="231"/>
      <c r="O631" s="231"/>
    </row>
    <row r="632" ht="12.75" customHeight="1">
      <c r="F632" s="231"/>
      <c r="G632" s="231"/>
      <c r="H632" s="231"/>
      <c r="I632" s="231"/>
      <c r="J632" s="231"/>
      <c r="K632" s="231"/>
      <c r="L632" s="231"/>
      <c r="M632" s="231"/>
      <c r="N632" s="231"/>
      <c r="O632" s="231"/>
    </row>
    <row r="633" ht="12.75" customHeight="1">
      <c r="F633" s="231"/>
      <c r="G633" s="231"/>
      <c r="H633" s="231"/>
      <c r="I633" s="231"/>
      <c r="J633" s="231"/>
      <c r="K633" s="231"/>
      <c r="L633" s="231"/>
      <c r="M633" s="231"/>
      <c r="N633" s="231"/>
      <c r="O633" s="231"/>
    </row>
    <row r="634" ht="12.75" customHeight="1">
      <c r="F634" s="231"/>
      <c r="G634" s="231"/>
      <c r="H634" s="231"/>
      <c r="I634" s="231"/>
      <c r="J634" s="231"/>
      <c r="K634" s="231"/>
      <c r="L634" s="231"/>
      <c r="M634" s="231"/>
      <c r="N634" s="231"/>
      <c r="O634" s="231"/>
    </row>
    <row r="635" ht="12.75" customHeight="1">
      <c r="F635" s="231"/>
      <c r="G635" s="231"/>
      <c r="H635" s="231"/>
      <c r="I635" s="231"/>
      <c r="J635" s="231"/>
      <c r="K635" s="231"/>
      <c r="L635" s="231"/>
      <c r="M635" s="231"/>
      <c r="N635" s="231"/>
      <c r="O635" s="231"/>
    </row>
    <row r="636" ht="12.75" customHeight="1">
      <c r="F636" s="231"/>
      <c r="G636" s="231"/>
      <c r="H636" s="231"/>
      <c r="I636" s="231"/>
      <c r="J636" s="231"/>
      <c r="K636" s="231"/>
      <c r="L636" s="231"/>
      <c r="M636" s="231"/>
      <c r="N636" s="231"/>
      <c r="O636" s="231"/>
    </row>
    <row r="637" ht="12.75" customHeight="1">
      <c r="F637" s="231"/>
      <c r="G637" s="231"/>
      <c r="H637" s="231"/>
      <c r="I637" s="231"/>
      <c r="J637" s="231"/>
      <c r="K637" s="231"/>
      <c r="L637" s="231"/>
      <c r="M637" s="231"/>
      <c r="N637" s="231"/>
      <c r="O637" s="231"/>
    </row>
    <row r="638" ht="12.75" customHeight="1">
      <c r="F638" s="231"/>
      <c r="G638" s="231"/>
      <c r="H638" s="231"/>
      <c r="I638" s="231"/>
      <c r="J638" s="231"/>
      <c r="K638" s="231"/>
      <c r="L638" s="231"/>
      <c r="M638" s="231"/>
      <c r="N638" s="231"/>
      <c r="O638" s="231"/>
    </row>
    <row r="639" ht="12.75" customHeight="1">
      <c r="F639" s="231"/>
      <c r="G639" s="231"/>
      <c r="H639" s="231"/>
      <c r="I639" s="231"/>
      <c r="J639" s="231"/>
      <c r="K639" s="231"/>
      <c r="L639" s="231"/>
      <c r="M639" s="231"/>
      <c r="N639" s="231"/>
      <c r="O639" s="231"/>
    </row>
    <row r="640" ht="12.75" customHeight="1">
      <c r="F640" s="231"/>
      <c r="G640" s="231"/>
      <c r="H640" s="231"/>
      <c r="I640" s="231"/>
      <c r="J640" s="231"/>
      <c r="K640" s="231"/>
      <c r="L640" s="231"/>
      <c r="M640" s="231"/>
      <c r="N640" s="231"/>
      <c r="O640" s="231"/>
    </row>
    <row r="641" ht="12.75" customHeight="1">
      <c r="F641" s="231"/>
      <c r="G641" s="231"/>
      <c r="H641" s="231"/>
      <c r="I641" s="231"/>
      <c r="J641" s="231"/>
      <c r="K641" s="231"/>
      <c r="L641" s="231"/>
      <c r="M641" s="231"/>
      <c r="N641" s="231"/>
      <c r="O641" s="231"/>
    </row>
    <row r="642" ht="12.75" customHeight="1">
      <c r="F642" s="231"/>
      <c r="G642" s="231"/>
      <c r="H642" s="231"/>
      <c r="I642" s="231"/>
      <c r="J642" s="231"/>
      <c r="K642" s="231"/>
      <c r="L642" s="231"/>
      <c r="M642" s="231"/>
      <c r="N642" s="231"/>
      <c r="O642" s="231"/>
    </row>
    <row r="643" ht="12.75" customHeight="1">
      <c r="F643" s="231"/>
      <c r="G643" s="231"/>
      <c r="H643" s="231"/>
      <c r="I643" s="231"/>
      <c r="J643" s="231"/>
      <c r="K643" s="231"/>
      <c r="L643" s="231"/>
      <c r="M643" s="231"/>
      <c r="N643" s="231"/>
      <c r="O643" s="231"/>
    </row>
    <row r="644" ht="12.75" customHeight="1">
      <c r="F644" s="231"/>
      <c r="G644" s="231"/>
      <c r="H644" s="231"/>
      <c r="I644" s="231"/>
      <c r="J644" s="231"/>
      <c r="K644" s="231"/>
      <c r="L644" s="231"/>
      <c r="M644" s="231"/>
      <c r="N644" s="231"/>
      <c r="O644" s="231"/>
    </row>
    <row r="645" ht="12.75" customHeight="1">
      <c r="F645" s="231"/>
      <c r="G645" s="231"/>
      <c r="H645" s="231"/>
      <c r="I645" s="231"/>
      <c r="J645" s="231"/>
      <c r="K645" s="231"/>
      <c r="L645" s="231"/>
      <c r="M645" s="231"/>
      <c r="N645" s="231"/>
      <c r="O645" s="231"/>
    </row>
    <row r="646" ht="12.75" customHeight="1">
      <c r="F646" s="231"/>
      <c r="G646" s="231"/>
      <c r="H646" s="231"/>
      <c r="I646" s="231"/>
      <c r="J646" s="231"/>
      <c r="K646" s="231"/>
      <c r="L646" s="231"/>
      <c r="M646" s="231"/>
      <c r="N646" s="231"/>
      <c r="O646" s="231"/>
    </row>
    <row r="647" ht="12.75" customHeight="1">
      <c r="F647" s="231"/>
      <c r="G647" s="231"/>
      <c r="H647" s="231"/>
      <c r="I647" s="231"/>
      <c r="J647" s="231"/>
      <c r="K647" s="231"/>
      <c r="L647" s="231"/>
      <c r="M647" s="231"/>
      <c r="N647" s="231"/>
      <c r="O647" s="231"/>
    </row>
    <row r="648" ht="12.75" customHeight="1">
      <c r="F648" s="231"/>
      <c r="G648" s="231"/>
      <c r="H648" s="231"/>
      <c r="I648" s="231"/>
      <c r="J648" s="231"/>
      <c r="K648" s="231"/>
      <c r="L648" s="231"/>
      <c r="M648" s="231"/>
      <c r="N648" s="231"/>
      <c r="O648" s="231"/>
    </row>
    <row r="649" ht="12.75" customHeight="1">
      <c r="F649" s="231"/>
      <c r="G649" s="231"/>
      <c r="H649" s="231"/>
      <c r="I649" s="231"/>
      <c r="J649" s="231"/>
      <c r="K649" s="231"/>
      <c r="L649" s="231"/>
      <c r="M649" s="231"/>
      <c r="N649" s="231"/>
      <c r="O649" s="231"/>
    </row>
    <row r="650" ht="12.75" customHeight="1">
      <c r="F650" s="231"/>
      <c r="G650" s="231"/>
      <c r="H650" s="231"/>
      <c r="I650" s="231"/>
      <c r="J650" s="231"/>
      <c r="K650" s="231"/>
      <c r="L650" s="231"/>
      <c r="M650" s="231"/>
      <c r="N650" s="231"/>
      <c r="O650" s="231"/>
    </row>
    <row r="651" ht="12.75" customHeight="1">
      <c r="F651" s="231"/>
      <c r="G651" s="231"/>
      <c r="H651" s="231"/>
      <c r="I651" s="231"/>
      <c r="J651" s="231"/>
      <c r="K651" s="231"/>
      <c r="L651" s="231"/>
      <c r="M651" s="231"/>
      <c r="N651" s="231"/>
      <c r="O651" s="231"/>
    </row>
    <row r="652" ht="12.75" customHeight="1">
      <c r="F652" s="231"/>
      <c r="G652" s="231"/>
      <c r="H652" s="231"/>
      <c r="I652" s="231"/>
      <c r="J652" s="231"/>
      <c r="K652" s="231"/>
      <c r="L652" s="231"/>
      <c r="M652" s="231"/>
      <c r="N652" s="231"/>
      <c r="O652" s="231"/>
    </row>
    <row r="653" ht="12.75" customHeight="1">
      <c r="F653" s="231"/>
      <c r="G653" s="231"/>
      <c r="H653" s="231"/>
      <c r="I653" s="231"/>
      <c r="J653" s="231"/>
      <c r="K653" s="231"/>
      <c r="L653" s="231"/>
      <c r="M653" s="231"/>
      <c r="N653" s="231"/>
      <c r="O653" s="231"/>
    </row>
    <row r="654" ht="12.75" customHeight="1">
      <c r="F654" s="231"/>
      <c r="G654" s="231"/>
      <c r="H654" s="231"/>
      <c r="I654" s="231"/>
      <c r="J654" s="231"/>
      <c r="K654" s="231"/>
      <c r="L654" s="231"/>
      <c r="M654" s="231"/>
      <c r="N654" s="231"/>
      <c r="O654" s="231"/>
    </row>
    <row r="655" ht="12.75" customHeight="1">
      <c r="F655" s="231"/>
      <c r="G655" s="231"/>
      <c r="H655" s="231"/>
      <c r="I655" s="231"/>
      <c r="J655" s="231"/>
      <c r="K655" s="231"/>
      <c r="L655" s="231"/>
      <c r="M655" s="231"/>
      <c r="N655" s="231"/>
      <c r="O655" s="231"/>
    </row>
    <row r="656" ht="12.75" customHeight="1">
      <c r="F656" s="231"/>
      <c r="G656" s="231"/>
      <c r="H656" s="231"/>
      <c r="I656" s="231"/>
      <c r="J656" s="231"/>
      <c r="K656" s="231"/>
      <c r="L656" s="231"/>
      <c r="M656" s="231"/>
      <c r="N656" s="231"/>
      <c r="O656" s="231"/>
    </row>
    <row r="657" ht="12.75" customHeight="1">
      <c r="F657" s="231"/>
      <c r="G657" s="231"/>
      <c r="H657" s="231"/>
      <c r="I657" s="231"/>
      <c r="J657" s="231"/>
      <c r="K657" s="231"/>
      <c r="L657" s="231"/>
      <c r="M657" s="231"/>
      <c r="N657" s="231"/>
      <c r="O657" s="231"/>
    </row>
    <row r="658" ht="12.75" customHeight="1">
      <c r="F658" s="231"/>
      <c r="G658" s="231"/>
      <c r="H658" s="231"/>
      <c r="I658" s="231"/>
      <c r="J658" s="231"/>
      <c r="K658" s="231"/>
      <c r="L658" s="231"/>
      <c r="M658" s="231"/>
      <c r="N658" s="231"/>
      <c r="O658" s="231"/>
    </row>
    <row r="659" ht="12.75" customHeight="1">
      <c r="F659" s="231"/>
      <c r="G659" s="231"/>
      <c r="H659" s="231"/>
      <c r="I659" s="231"/>
      <c r="J659" s="231"/>
      <c r="K659" s="231"/>
      <c r="L659" s="231"/>
      <c r="M659" s="231"/>
      <c r="N659" s="231"/>
      <c r="O659" s="231"/>
    </row>
    <row r="660" ht="12.75" customHeight="1">
      <c r="F660" s="231"/>
      <c r="G660" s="231"/>
      <c r="H660" s="231"/>
      <c r="I660" s="231"/>
      <c r="J660" s="231"/>
      <c r="K660" s="231"/>
      <c r="L660" s="231"/>
      <c r="M660" s="231"/>
      <c r="N660" s="231"/>
      <c r="O660" s="231"/>
    </row>
    <row r="661" ht="12.75" customHeight="1">
      <c r="F661" s="231"/>
      <c r="G661" s="231"/>
      <c r="H661" s="231"/>
      <c r="I661" s="231"/>
      <c r="J661" s="231"/>
      <c r="K661" s="231"/>
      <c r="L661" s="231"/>
      <c r="M661" s="231"/>
      <c r="N661" s="231"/>
      <c r="O661" s="231"/>
    </row>
    <row r="662" ht="12.75" customHeight="1">
      <c r="F662" s="231"/>
      <c r="G662" s="231"/>
      <c r="H662" s="231"/>
      <c r="I662" s="231"/>
      <c r="J662" s="231"/>
      <c r="K662" s="231"/>
      <c r="L662" s="231"/>
      <c r="M662" s="231"/>
      <c r="N662" s="231"/>
      <c r="O662" s="231"/>
    </row>
    <row r="663" ht="12.75" customHeight="1">
      <c r="F663" s="231"/>
      <c r="G663" s="231"/>
      <c r="H663" s="231"/>
      <c r="I663" s="231"/>
      <c r="J663" s="231"/>
      <c r="K663" s="231"/>
      <c r="L663" s="231"/>
      <c r="M663" s="231"/>
      <c r="N663" s="231"/>
      <c r="O663" s="231"/>
    </row>
    <row r="664" ht="12.75" customHeight="1">
      <c r="F664" s="231"/>
      <c r="G664" s="231"/>
      <c r="H664" s="231"/>
      <c r="I664" s="231"/>
      <c r="J664" s="231"/>
      <c r="K664" s="231"/>
      <c r="L664" s="231"/>
      <c r="M664" s="231"/>
      <c r="N664" s="231"/>
      <c r="O664" s="231"/>
    </row>
    <row r="665" ht="12.75" customHeight="1">
      <c r="F665" s="231"/>
      <c r="G665" s="231"/>
      <c r="H665" s="231"/>
      <c r="I665" s="231"/>
      <c r="J665" s="231"/>
      <c r="K665" s="231"/>
      <c r="L665" s="231"/>
      <c r="M665" s="231"/>
      <c r="N665" s="231"/>
      <c r="O665" s="231"/>
    </row>
    <row r="666" ht="12.75" customHeight="1">
      <c r="F666" s="231"/>
      <c r="G666" s="231"/>
      <c r="H666" s="231"/>
      <c r="I666" s="231"/>
      <c r="J666" s="231"/>
      <c r="K666" s="231"/>
      <c r="L666" s="231"/>
      <c r="M666" s="231"/>
      <c r="N666" s="231"/>
      <c r="O666" s="231"/>
    </row>
    <row r="667" ht="12.75" customHeight="1">
      <c r="F667" s="231"/>
      <c r="G667" s="231"/>
      <c r="H667" s="231"/>
      <c r="I667" s="231"/>
      <c r="J667" s="231"/>
      <c r="K667" s="231"/>
      <c r="L667" s="231"/>
      <c r="M667" s="231"/>
      <c r="N667" s="231"/>
      <c r="O667" s="231"/>
    </row>
    <row r="668" ht="12.75" customHeight="1">
      <c r="F668" s="231"/>
      <c r="G668" s="231"/>
      <c r="H668" s="231"/>
      <c r="I668" s="231"/>
      <c r="J668" s="231"/>
      <c r="K668" s="231"/>
      <c r="L668" s="231"/>
      <c r="M668" s="231"/>
      <c r="N668" s="231"/>
      <c r="O668" s="231"/>
    </row>
    <row r="669" ht="12.75" customHeight="1">
      <c r="F669" s="231"/>
      <c r="G669" s="231"/>
      <c r="H669" s="231"/>
      <c r="I669" s="231"/>
      <c r="J669" s="231"/>
      <c r="K669" s="231"/>
      <c r="L669" s="231"/>
      <c r="M669" s="231"/>
      <c r="N669" s="231"/>
      <c r="O669" s="231"/>
    </row>
    <row r="670" ht="12.75" customHeight="1">
      <c r="F670" s="231"/>
      <c r="G670" s="231"/>
      <c r="H670" s="231"/>
      <c r="I670" s="231"/>
      <c r="J670" s="231"/>
      <c r="K670" s="231"/>
      <c r="L670" s="231"/>
      <c r="M670" s="231"/>
      <c r="N670" s="231"/>
      <c r="O670" s="231"/>
    </row>
    <row r="671" ht="12.75" customHeight="1">
      <c r="F671" s="231"/>
      <c r="G671" s="231"/>
      <c r="H671" s="231"/>
      <c r="I671" s="231"/>
      <c r="J671" s="231"/>
      <c r="K671" s="231"/>
      <c r="L671" s="231"/>
      <c r="M671" s="231"/>
      <c r="N671" s="231"/>
      <c r="O671" s="231"/>
    </row>
    <row r="672" ht="12.75" customHeight="1">
      <c r="F672" s="231"/>
      <c r="G672" s="231"/>
      <c r="H672" s="231"/>
      <c r="I672" s="231"/>
      <c r="J672" s="231"/>
      <c r="K672" s="231"/>
      <c r="L672" s="231"/>
      <c r="M672" s="231"/>
      <c r="N672" s="231"/>
      <c r="O672" s="231"/>
    </row>
    <row r="673" ht="12.75" customHeight="1">
      <c r="F673" s="231"/>
      <c r="G673" s="231"/>
      <c r="H673" s="231"/>
      <c r="I673" s="231"/>
      <c r="J673" s="231"/>
      <c r="K673" s="231"/>
      <c r="L673" s="231"/>
      <c r="M673" s="231"/>
      <c r="N673" s="231"/>
      <c r="O673" s="231"/>
    </row>
    <row r="674" ht="12.75" customHeight="1">
      <c r="F674" s="231"/>
      <c r="G674" s="231"/>
      <c r="H674" s="231"/>
      <c r="I674" s="231"/>
      <c r="J674" s="231"/>
      <c r="K674" s="231"/>
      <c r="L674" s="231"/>
      <c r="M674" s="231"/>
      <c r="N674" s="231"/>
      <c r="O674" s="231"/>
    </row>
    <row r="675" ht="12.75" customHeight="1">
      <c r="F675" s="231"/>
      <c r="G675" s="231"/>
      <c r="H675" s="231"/>
      <c r="I675" s="231"/>
      <c r="J675" s="231"/>
      <c r="K675" s="231"/>
      <c r="L675" s="231"/>
      <c r="M675" s="231"/>
      <c r="N675" s="231"/>
      <c r="O675" s="231"/>
    </row>
    <row r="676" ht="12.75" customHeight="1">
      <c r="F676" s="231"/>
      <c r="G676" s="231"/>
      <c r="H676" s="231"/>
      <c r="I676" s="231"/>
      <c r="J676" s="231"/>
      <c r="K676" s="231"/>
      <c r="L676" s="231"/>
      <c r="M676" s="231"/>
      <c r="N676" s="231"/>
      <c r="O676" s="231"/>
    </row>
    <row r="677" ht="12.75" customHeight="1">
      <c r="F677" s="231"/>
      <c r="G677" s="231"/>
      <c r="H677" s="231"/>
      <c r="I677" s="231"/>
      <c r="J677" s="231"/>
      <c r="K677" s="231"/>
      <c r="L677" s="231"/>
      <c r="M677" s="231"/>
      <c r="N677" s="231"/>
      <c r="O677" s="231"/>
    </row>
    <row r="678" ht="12.75" customHeight="1">
      <c r="F678" s="231"/>
      <c r="G678" s="231"/>
      <c r="H678" s="231"/>
      <c r="I678" s="231"/>
      <c r="J678" s="231"/>
      <c r="K678" s="231"/>
      <c r="L678" s="231"/>
      <c r="M678" s="231"/>
      <c r="N678" s="231"/>
      <c r="O678" s="231"/>
    </row>
    <row r="679" ht="12.75" customHeight="1">
      <c r="F679" s="231"/>
      <c r="G679" s="231"/>
      <c r="H679" s="231"/>
      <c r="I679" s="231"/>
      <c r="J679" s="231"/>
      <c r="K679" s="231"/>
      <c r="L679" s="231"/>
      <c r="M679" s="231"/>
      <c r="N679" s="231"/>
      <c r="O679" s="231"/>
    </row>
    <row r="680" ht="12.75" customHeight="1">
      <c r="F680" s="231"/>
      <c r="G680" s="231"/>
      <c r="H680" s="231"/>
      <c r="I680" s="231"/>
      <c r="J680" s="231"/>
      <c r="K680" s="231"/>
      <c r="L680" s="231"/>
      <c r="M680" s="231"/>
      <c r="N680" s="231"/>
      <c r="O680" s="231"/>
    </row>
    <row r="681" ht="12.75" customHeight="1">
      <c r="F681" s="231"/>
      <c r="G681" s="231"/>
      <c r="H681" s="231"/>
      <c r="I681" s="231"/>
      <c r="J681" s="231"/>
      <c r="K681" s="231"/>
      <c r="L681" s="231"/>
      <c r="M681" s="231"/>
      <c r="N681" s="231"/>
      <c r="O681" s="231"/>
    </row>
    <row r="682" ht="12.75" customHeight="1">
      <c r="F682" s="231"/>
      <c r="G682" s="231"/>
      <c r="H682" s="231"/>
      <c r="I682" s="231"/>
      <c r="J682" s="231"/>
      <c r="K682" s="231"/>
      <c r="L682" s="231"/>
      <c r="M682" s="231"/>
      <c r="N682" s="231"/>
      <c r="O682" s="231"/>
    </row>
    <row r="683" ht="12.75" customHeight="1">
      <c r="F683" s="231"/>
      <c r="G683" s="231"/>
      <c r="H683" s="231"/>
      <c r="I683" s="231"/>
      <c r="J683" s="231"/>
      <c r="K683" s="231"/>
      <c r="L683" s="231"/>
      <c r="M683" s="231"/>
      <c r="N683" s="231"/>
      <c r="O683" s="231"/>
    </row>
    <row r="684" ht="12.75" customHeight="1">
      <c r="F684" s="231"/>
      <c r="G684" s="231"/>
      <c r="H684" s="231"/>
      <c r="I684" s="231"/>
      <c r="J684" s="231"/>
      <c r="K684" s="231"/>
      <c r="L684" s="231"/>
      <c r="M684" s="231"/>
      <c r="N684" s="231"/>
      <c r="O684" s="231"/>
    </row>
    <row r="685" ht="12.75" customHeight="1">
      <c r="F685" s="231"/>
      <c r="G685" s="231"/>
      <c r="H685" s="231"/>
      <c r="I685" s="231"/>
      <c r="J685" s="231"/>
      <c r="K685" s="231"/>
      <c r="L685" s="231"/>
      <c r="M685" s="231"/>
      <c r="N685" s="231"/>
      <c r="O685" s="231"/>
    </row>
    <row r="686" ht="12.75" customHeight="1">
      <c r="F686" s="231"/>
      <c r="G686" s="231"/>
      <c r="H686" s="231"/>
      <c r="I686" s="231"/>
      <c r="J686" s="231"/>
      <c r="K686" s="231"/>
      <c r="L686" s="231"/>
      <c r="M686" s="231"/>
      <c r="N686" s="231"/>
      <c r="O686" s="231"/>
    </row>
    <row r="687" ht="12.75" customHeight="1">
      <c r="F687" s="231"/>
      <c r="G687" s="231"/>
      <c r="H687" s="231"/>
      <c r="I687" s="231"/>
      <c r="J687" s="231"/>
      <c r="K687" s="231"/>
      <c r="L687" s="231"/>
      <c r="M687" s="231"/>
      <c r="N687" s="231"/>
      <c r="O687" s="231"/>
    </row>
    <row r="688" ht="12.75" customHeight="1">
      <c r="F688" s="231"/>
      <c r="G688" s="231"/>
      <c r="H688" s="231"/>
      <c r="I688" s="231"/>
      <c r="J688" s="231"/>
      <c r="K688" s="231"/>
      <c r="L688" s="231"/>
      <c r="M688" s="231"/>
      <c r="N688" s="231"/>
      <c r="O688" s="231"/>
    </row>
    <row r="689" ht="12.75" customHeight="1">
      <c r="F689" s="231"/>
      <c r="G689" s="231"/>
      <c r="H689" s="231"/>
      <c r="I689" s="231"/>
      <c r="J689" s="231"/>
      <c r="K689" s="231"/>
      <c r="L689" s="231"/>
      <c r="M689" s="231"/>
      <c r="N689" s="231"/>
      <c r="O689" s="231"/>
    </row>
    <row r="690" ht="12.75" customHeight="1">
      <c r="F690" s="231"/>
      <c r="G690" s="231"/>
      <c r="H690" s="231"/>
      <c r="I690" s="231"/>
      <c r="J690" s="231"/>
      <c r="K690" s="231"/>
      <c r="L690" s="231"/>
      <c r="M690" s="231"/>
      <c r="N690" s="231"/>
      <c r="O690" s="231"/>
    </row>
    <row r="691" ht="12.75" customHeight="1">
      <c r="F691" s="231"/>
      <c r="G691" s="231"/>
      <c r="H691" s="231"/>
      <c r="I691" s="231"/>
      <c r="J691" s="231"/>
      <c r="K691" s="231"/>
      <c r="L691" s="231"/>
      <c r="M691" s="231"/>
      <c r="N691" s="231"/>
      <c r="O691" s="231"/>
    </row>
    <row r="692" ht="12.75" customHeight="1">
      <c r="F692" s="231"/>
      <c r="G692" s="231"/>
      <c r="H692" s="231"/>
      <c r="I692" s="231"/>
      <c r="J692" s="231"/>
      <c r="K692" s="231"/>
      <c r="L692" s="231"/>
      <c r="M692" s="231"/>
      <c r="N692" s="231"/>
      <c r="O692" s="231"/>
    </row>
    <row r="693" ht="12.75" customHeight="1">
      <c r="F693" s="231"/>
      <c r="G693" s="231"/>
      <c r="H693" s="231"/>
      <c r="I693" s="231"/>
      <c r="J693" s="231"/>
      <c r="K693" s="231"/>
      <c r="L693" s="231"/>
      <c r="M693" s="231"/>
      <c r="N693" s="231"/>
      <c r="O693" s="231"/>
    </row>
    <row r="694" ht="12.75" customHeight="1">
      <c r="F694" s="231"/>
      <c r="G694" s="231"/>
      <c r="H694" s="231"/>
      <c r="I694" s="231"/>
      <c r="J694" s="231"/>
      <c r="K694" s="231"/>
      <c r="L694" s="231"/>
      <c r="M694" s="231"/>
      <c r="N694" s="231"/>
      <c r="O694" s="231"/>
    </row>
    <row r="695" ht="12.75" customHeight="1">
      <c r="F695" s="231"/>
      <c r="G695" s="231"/>
      <c r="H695" s="231"/>
      <c r="I695" s="231"/>
      <c r="J695" s="231"/>
      <c r="K695" s="231"/>
      <c r="L695" s="231"/>
      <c r="M695" s="231"/>
      <c r="N695" s="231"/>
      <c r="O695" s="231"/>
    </row>
    <row r="696" ht="12.75" customHeight="1">
      <c r="F696" s="231"/>
      <c r="G696" s="231"/>
      <c r="H696" s="231"/>
      <c r="I696" s="231"/>
      <c r="J696" s="231"/>
      <c r="K696" s="231"/>
      <c r="L696" s="231"/>
      <c r="M696" s="231"/>
      <c r="N696" s="231"/>
      <c r="O696" s="231"/>
    </row>
    <row r="697" ht="12.75" customHeight="1">
      <c r="F697" s="231"/>
      <c r="G697" s="231"/>
      <c r="H697" s="231"/>
      <c r="I697" s="231"/>
      <c r="J697" s="231"/>
      <c r="K697" s="231"/>
      <c r="L697" s="231"/>
      <c r="M697" s="231"/>
      <c r="N697" s="231"/>
      <c r="O697" s="231"/>
    </row>
    <row r="698" ht="12.75" customHeight="1">
      <c r="F698" s="231"/>
      <c r="G698" s="231"/>
      <c r="H698" s="231"/>
      <c r="I698" s="231"/>
      <c r="J698" s="231"/>
      <c r="K698" s="231"/>
      <c r="L698" s="231"/>
      <c r="M698" s="231"/>
      <c r="N698" s="231"/>
      <c r="O698" s="231"/>
    </row>
    <row r="699" ht="12.75" customHeight="1">
      <c r="F699" s="231"/>
      <c r="G699" s="231"/>
      <c r="H699" s="231"/>
      <c r="I699" s="231"/>
      <c r="J699" s="231"/>
      <c r="K699" s="231"/>
      <c r="L699" s="231"/>
      <c r="M699" s="231"/>
      <c r="N699" s="231"/>
      <c r="O699" s="231"/>
    </row>
    <row r="700" ht="12.75" customHeight="1">
      <c r="F700" s="231"/>
      <c r="G700" s="231"/>
      <c r="H700" s="231"/>
      <c r="I700" s="231"/>
      <c r="J700" s="231"/>
      <c r="K700" s="231"/>
      <c r="L700" s="231"/>
      <c r="M700" s="231"/>
      <c r="N700" s="231"/>
      <c r="O700" s="231"/>
    </row>
    <row r="701" ht="12.75" customHeight="1">
      <c r="F701" s="231"/>
      <c r="G701" s="231"/>
      <c r="H701" s="231"/>
      <c r="I701" s="231"/>
      <c r="J701" s="231"/>
      <c r="K701" s="231"/>
      <c r="L701" s="231"/>
      <c r="M701" s="231"/>
      <c r="N701" s="231"/>
      <c r="O701" s="231"/>
    </row>
    <row r="702" ht="12.75" customHeight="1">
      <c r="F702" s="231"/>
      <c r="G702" s="231"/>
      <c r="H702" s="231"/>
      <c r="I702" s="231"/>
      <c r="J702" s="231"/>
      <c r="K702" s="231"/>
      <c r="L702" s="231"/>
      <c r="M702" s="231"/>
      <c r="N702" s="231"/>
      <c r="O702" s="231"/>
    </row>
    <row r="703" ht="12.75" customHeight="1">
      <c r="F703" s="231"/>
      <c r="G703" s="231"/>
      <c r="H703" s="231"/>
      <c r="I703" s="231"/>
      <c r="J703" s="231"/>
      <c r="K703" s="231"/>
      <c r="L703" s="231"/>
      <c r="M703" s="231"/>
      <c r="N703" s="231"/>
      <c r="O703" s="231"/>
    </row>
    <row r="704" ht="12.75" customHeight="1">
      <c r="F704" s="231"/>
      <c r="G704" s="231"/>
      <c r="H704" s="231"/>
      <c r="I704" s="231"/>
      <c r="J704" s="231"/>
      <c r="K704" s="231"/>
      <c r="L704" s="231"/>
      <c r="M704" s="231"/>
      <c r="N704" s="231"/>
      <c r="O704" s="231"/>
    </row>
    <row r="705" ht="12.75" customHeight="1">
      <c r="F705" s="231"/>
      <c r="G705" s="231"/>
      <c r="H705" s="231"/>
      <c r="I705" s="231"/>
      <c r="J705" s="231"/>
      <c r="K705" s="231"/>
      <c r="L705" s="231"/>
      <c r="M705" s="231"/>
      <c r="N705" s="231"/>
      <c r="O705" s="231"/>
    </row>
    <row r="706" ht="12.75" customHeight="1">
      <c r="F706" s="231"/>
      <c r="G706" s="231"/>
      <c r="H706" s="231"/>
      <c r="I706" s="231"/>
      <c r="J706" s="231"/>
      <c r="K706" s="231"/>
      <c r="L706" s="231"/>
      <c r="M706" s="231"/>
      <c r="N706" s="231"/>
      <c r="O706" s="231"/>
    </row>
    <row r="707" ht="12.75" customHeight="1">
      <c r="F707" s="231"/>
      <c r="G707" s="231"/>
      <c r="H707" s="231"/>
      <c r="I707" s="231"/>
      <c r="J707" s="231"/>
      <c r="K707" s="231"/>
      <c r="L707" s="231"/>
      <c r="M707" s="231"/>
      <c r="N707" s="231"/>
      <c r="O707" s="231"/>
    </row>
    <row r="708" ht="12.75" customHeight="1">
      <c r="F708" s="231"/>
      <c r="G708" s="231"/>
      <c r="H708" s="231"/>
      <c r="I708" s="231"/>
      <c r="J708" s="231"/>
      <c r="K708" s="231"/>
      <c r="L708" s="231"/>
      <c r="M708" s="231"/>
      <c r="N708" s="231"/>
      <c r="O708" s="231"/>
    </row>
    <row r="709" ht="12.75" customHeight="1">
      <c r="F709" s="231"/>
      <c r="G709" s="231"/>
      <c r="H709" s="231"/>
      <c r="I709" s="231"/>
      <c r="J709" s="231"/>
      <c r="K709" s="231"/>
      <c r="L709" s="231"/>
      <c r="M709" s="231"/>
      <c r="N709" s="231"/>
      <c r="O709" s="231"/>
    </row>
    <row r="710" ht="12.75" customHeight="1">
      <c r="F710" s="231"/>
      <c r="G710" s="231"/>
      <c r="H710" s="231"/>
      <c r="I710" s="231"/>
      <c r="J710" s="231"/>
      <c r="K710" s="231"/>
      <c r="L710" s="231"/>
      <c r="M710" s="231"/>
      <c r="N710" s="231"/>
      <c r="O710" s="231"/>
    </row>
    <row r="711" ht="12.75" customHeight="1">
      <c r="F711" s="231"/>
      <c r="G711" s="231"/>
      <c r="H711" s="231"/>
      <c r="I711" s="231"/>
      <c r="J711" s="231"/>
      <c r="K711" s="231"/>
      <c r="L711" s="231"/>
      <c r="M711" s="231"/>
      <c r="N711" s="231"/>
      <c r="O711" s="231"/>
    </row>
    <row r="712" ht="12.75" customHeight="1">
      <c r="F712" s="231"/>
      <c r="G712" s="231"/>
      <c r="H712" s="231"/>
      <c r="I712" s="231"/>
      <c r="J712" s="231"/>
      <c r="K712" s="231"/>
      <c r="L712" s="231"/>
      <c r="M712" s="231"/>
      <c r="N712" s="231"/>
      <c r="O712" s="231"/>
    </row>
    <row r="713" ht="12.75" customHeight="1">
      <c r="F713" s="231"/>
      <c r="G713" s="231"/>
      <c r="H713" s="231"/>
      <c r="I713" s="231"/>
      <c r="J713" s="231"/>
      <c r="K713" s="231"/>
      <c r="L713" s="231"/>
      <c r="M713" s="231"/>
      <c r="N713" s="231"/>
      <c r="O713" s="231"/>
    </row>
    <row r="714" ht="12.75" customHeight="1">
      <c r="F714" s="231"/>
      <c r="G714" s="231"/>
      <c r="H714" s="231"/>
      <c r="I714" s="231"/>
      <c r="J714" s="231"/>
      <c r="K714" s="231"/>
      <c r="L714" s="231"/>
      <c r="M714" s="231"/>
      <c r="N714" s="231"/>
      <c r="O714" s="231"/>
    </row>
    <row r="715" ht="12.75" customHeight="1">
      <c r="F715" s="231"/>
      <c r="G715" s="231"/>
      <c r="H715" s="231"/>
      <c r="I715" s="231"/>
      <c r="J715" s="231"/>
      <c r="K715" s="231"/>
      <c r="L715" s="231"/>
      <c r="M715" s="231"/>
      <c r="N715" s="231"/>
      <c r="O715" s="231"/>
    </row>
    <row r="716" ht="12.75" customHeight="1">
      <c r="F716" s="231"/>
      <c r="G716" s="231"/>
      <c r="H716" s="231"/>
      <c r="I716" s="231"/>
      <c r="J716" s="231"/>
      <c r="K716" s="231"/>
      <c r="L716" s="231"/>
      <c r="M716" s="231"/>
      <c r="N716" s="231"/>
      <c r="O716" s="231"/>
    </row>
    <row r="717" ht="12.75" customHeight="1">
      <c r="F717" s="231"/>
      <c r="G717" s="231"/>
      <c r="H717" s="231"/>
      <c r="I717" s="231"/>
      <c r="J717" s="231"/>
      <c r="K717" s="231"/>
      <c r="L717" s="231"/>
      <c r="M717" s="231"/>
      <c r="N717" s="231"/>
      <c r="O717" s="231"/>
    </row>
    <row r="718" ht="12.75" customHeight="1">
      <c r="F718" s="231"/>
      <c r="G718" s="231"/>
      <c r="H718" s="231"/>
      <c r="I718" s="231"/>
      <c r="J718" s="231"/>
      <c r="K718" s="231"/>
      <c r="L718" s="231"/>
      <c r="M718" s="231"/>
      <c r="N718" s="231"/>
      <c r="O718" s="231"/>
    </row>
    <row r="719" ht="12.75" customHeight="1">
      <c r="F719" s="231"/>
      <c r="G719" s="231"/>
      <c r="H719" s="231"/>
      <c r="I719" s="231"/>
      <c r="J719" s="231"/>
      <c r="K719" s="231"/>
      <c r="L719" s="231"/>
      <c r="M719" s="231"/>
      <c r="N719" s="231"/>
      <c r="O719" s="231"/>
    </row>
    <row r="720" ht="12.75" customHeight="1">
      <c r="F720" s="231"/>
      <c r="G720" s="231"/>
      <c r="H720" s="231"/>
      <c r="I720" s="231"/>
      <c r="J720" s="231"/>
      <c r="K720" s="231"/>
      <c r="L720" s="231"/>
      <c r="M720" s="231"/>
      <c r="N720" s="231"/>
      <c r="O720" s="231"/>
    </row>
    <row r="721" ht="12.75" customHeight="1">
      <c r="F721" s="231"/>
      <c r="G721" s="231"/>
      <c r="H721" s="231"/>
      <c r="I721" s="231"/>
      <c r="J721" s="231"/>
      <c r="K721" s="231"/>
      <c r="L721" s="231"/>
      <c r="M721" s="231"/>
      <c r="N721" s="231"/>
      <c r="O721" s="231"/>
    </row>
    <row r="722" ht="12.75" customHeight="1">
      <c r="F722" s="231"/>
      <c r="G722" s="231"/>
      <c r="H722" s="231"/>
      <c r="I722" s="231"/>
      <c r="J722" s="231"/>
      <c r="K722" s="231"/>
      <c r="L722" s="231"/>
      <c r="M722" s="231"/>
      <c r="N722" s="231"/>
      <c r="O722" s="231"/>
    </row>
    <row r="723" ht="12.75" customHeight="1">
      <c r="F723" s="231"/>
      <c r="G723" s="231"/>
      <c r="H723" s="231"/>
      <c r="I723" s="231"/>
      <c r="J723" s="231"/>
      <c r="K723" s="231"/>
      <c r="L723" s="231"/>
      <c r="M723" s="231"/>
      <c r="N723" s="231"/>
      <c r="O723" s="231"/>
    </row>
    <row r="724" ht="12.75" customHeight="1">
      <c r="F724" s="231"/>
      <c r="G724" s="231"/>
      <c r="H724" s="231"/>
      <c r="I724" s="231"/>
      <c r="J724" s="231"/>
      <c r="K724" s="231"/>
      <c r="L724" s="231"/>
      <c r="M724" s="231"/>
      <c r="N724" s="231"/>
      <c r="O724" s="231"/>
    </row>
    <row r="725" ht="12.75" customHeight="1">
      <c r="F725" s="231"/>
      <c r="G725" s="231"/>
      <c r="H725" s="231"/>
      <c r="I725" s="231"/>
      <c r="J725" s="231"/>
      <c r="K725" s="231"/>
      <c r="L725" s="231"/>
      <c r="M725" s="231"/>
      <c r="N725" s="231"/>
      <c r="O725" s="231"/>
    </row>
    <row r="726" ht="12.75" customHeight="1">
      <c r="F726" s="231"/>
      <c r="G726" s="231"/>
      <c r="H726" s="231"/>
      <c r="I726" s="231"/>
      <c r="J726" s="231"/>
      <c r="K726" s="231"/>
      <c r="L726" s="231"/>
      <c r="M726" s="231"/>
      <c r="N726" s="231"/>
      <c r="O726" s="231"/>
    </row>
    <row r="727" ht="12.75" customHeight="1">
      <c r="F727" s="231"/>
      <c r="G727" s="231"/>
      <c r="H727" s="231"/>
      <c r="I727" s="231"/>
      <c r="J727" s="231"/>
      <c r="K727" s="231"/>
      <c r="L727" s="231"/>
      <c r="M727" s="231"/>
      <c r="N727" s="231"/>
      <c r="O727" s="231"/>
    </row>
    <row r="728" ht="12.75" customHeight="1">
      <c r="F728" s="231"/>
      <c r="G728" s="231"/>
      <c r="H728" s="231"/>
      <c r="I728" s="231"/>
      <c r="J728" s="231"/>
      <c r="K728" s="231"/>
      <c r="L728" s="231"/>
      <c r="M728" s="231"/>
      <c r="N728" s="231"/>
      <c r="O728" s="231"/>
    </row>
    <row r="729" ht="12.75" customHeight="1">
      <c r="F729" s="231"/>
      <c r="G729" s="231"/>
      <c r="H729" s="231"/>
      <c r="I729" s="231"/>
      <c r="J729" s="231"/>
      <c r="K729" s="231"/>
      <c r="L729" s="231"/>
      <c r="M729" s="231"/>
      <c r="N729" s="231"/>
      <c r="O729" s="231"/>
    </row>
    <row r="730" ht="12.75" customHeight="1">
      <c r="F730" s="231"/>
      <c r="G730" s="231"/>
      <c r="H730" s="231"/>
      <c r="I730" s="231"/>
      <c r="J730" s="231"/>
      <c r="K730" s="231"/>
      <c r="L730" s="231"/>
      <c r="M730" s="231"/>
      <c r="N730" s="231"/>
      <c r="O730" s="231"/>
    </row>
    <row r="731" ht="12.75" customHeight="1">
      <c r="F731" s="231"/>
      <c r="G731" s="231"/>
      <c r="H731" s="231"/>
      <c r="I731" s="231"/>
      <c r="J731" s="231"/>
      <c r="K731" s="231"/>
      <c r="L731" s="231"/>
      <c r="M731" s="231"/>
      <c r="N731" s="231"/>
      <c r="O731" s="231"/>
    </row>
    <row r="732" ht="12.75" customHeight="1">
      <c r="F732" s="231"/>
      <c r="G732" s="231"/>
      <c r="H732" s="231"/>
      <c r="I732" s="231"/>
      <c r="J732" s="231"/>
      <c r="K732" s="231"/>
      <c r="L732" s="231"/>
      <c r="M732" s="231"/>
      <c r="N732" s="231"/>
      <c r="O732" s="231"/>
    </row>
    <row r="733" ht="12.75" customHeight="1">
      <c r="F733" s="231"/>
      <c r="G733" s="231"/>
      <c r="H733" s="231"/>
      <c r="I733" s="231"/>
      <c r="J733" s="231"/>
      <c r="K733" s="231"/>
      <c r="L733" s="231"/>
      <c r="M733" s="231"/>
      <c r="N733" s="231"/>
      <c r="O733" s="231"/>
    </row>
    <row r="734" ht="12.75" customHeight="1">
      <c r="F734" s="231"/>
      <c r="G734" s="231"/>
      <c r="H734" s="231"/>
      <c r="I734" s="231"/>
      <c r="J734" s="231"/>
      <c r="K734" s="231"/>
      <c r="L734" s="231"/>
      <c r="M734" s="231"/>
      <c r="N734" s="231"/>
      <c r="O734" s="231"/>
    </row>
    <row r="735" ht="12.75" customHeight="1">
      <c r="F735" s="231"/>
      <c r="G735" s="231"/>
      <c r="H735" s="231"/>
      <c r="I735" s="231"/>
      <c r="J735" s="231"/>
      <c r="K735" s="231"/>
      <c r="L735" s="231"/>
      <c r="M735" s="231"/>
      <c r="N735" s="231"/>
      <c r="O735" s="231"/>
    </row>
    <row r="736" ht="12.75" customHeight="1">
      <c r="F736" s="231"/>
      <c r="G736" s="231"/>
      <c r="H736" s="231"/>
      <c r="I736" s="231"/>
      <c r="J736" s="231"/>
      <c r="K736" s="231"/>
      <c r="L736" s="231"/>
      <c r="M736" s="231"/>
      <c r="N736" s="231"/>
      <c r="O736" s="231"/>
    </row>
    <row r="737" ht="12.75" customHeight="1">
      <c r="F737" s="231"/>
      <c r="G737" s="231"/>
      <c r="H737" s="231"/>
      <c r="I737" s="231"/>
      <c r="J737" s="231"/>
      <c r="K737" s="231"/>
      <c r="L737" s="231"/>
      <c r="M737" s="231"/>
      <c r="N737" s="231"/>
      <c r="O737" s="231"/>
    </row>
    <row r="738" ht="12.75" customHeight="1">
      <c r="F738" s="231"/>
      <c r="G738" s="231"/>
      <c r="H738" s="231"/>
      <c r="I738" s="231"/>
      <c r="J738" s="231"/>
      <c r="K738" s="231"/>
      <c r="L738" s="231"/>
      <c r="M738" s="231"/>
      <c r="N738" s="231"/>
      <c r="O738" s="231"/>
    </row>
    <row r="739" ht="12.75" customHeight="1">
      <c r="F739" s="231"/>
      <c r="G739" s="231"/>
      <c r="H739" s="231"/>
      <c r="I739" s="231"/>
      <c r="J739" s="231"/>
      <c r="K739" s="231"/>
      <c r="L739" s="231"/>
      <c r="M739" s="231"/>
      <c r="N739" s="231"/>
      <c r="O739" s="231"/>
    </row>
    <row r="740" ht="12.75" customHeight="1">
      <c r="F740" s="231"/>
      <c r="G740" s="231"/>
      <c r="H740" s="231"/>
      <c r="I740" s="231"/>
      <c r="J740" s="231"/>
      <c r="K740" s="231"/>
      <c r="L740" s="231"/>
      <c r="M740" s="231"/>
      <c r="N740" s="231"/>
      <c r="O740" s="231"/>
    </row>
    <row r="741" ht="12.75" customHeight="1">
      <c r="F741" s="231"/>
      <c r="G741" s="231"/>
      <c r="H741" s="231"/>
      <c r="I741" s="231"/>
      <c r="J741" s="231"/>
      <c r="K741" s="231"/>
      <c r="L741" s="231"/>
      <c r="M741" s="231"/>
      <c r="N741" s="231"/>
      <c r="O741" s="231"/>
    </row>
    <row r="742" ht="12.75" customHeight="1">
      <c r="F742" s="231"/>
      <c r="G742" s="231"/>
      <c r="H742" s="231"/>
      <c r="I742" s="231"/>
      <c r="J742" s="231"/>
      <c r="K742" s="231"/>
      <c r="L742" s="231"/>
      <c r="M742" s="231"/>
      <c r="N742" s="231"/>
      <c r="O742" s="231"/>
    </row>
    <row r="743" ht="12.75" customHeight="1">
      <c r="F743" s="231"/>
      <c r="G743" s="231"/>
      <c r="H743" s="231"/>
      <c r="I743" s="231"/>
      <c r="J743" s="231"/>
      <c r="K743" s="231"/>
      <c r="L743" s="231"/>
      <c r="M743" s="231"/>
      <c r="N743" s="231"/>
      <c r="O743" s="231"/>
    </row>
    <row r="744" ht="12.75" customHeight="1">
      <c r="F744" s="231"/>
      <c r="G744" s="231"/>
      <c r="H744" s="231"/>
      <c r="I744" s="231"/>
      <c r="J744" s="231"/>
      <c r="K744" s="231"/>
      <c r="L744" s="231"/>
      <c r="M744" s="231"/>
      <c r="N744" s="231"/>
      <c r="O744" s="231"/>
    </row>
    <row r="745" ht="12.75" customHeight="1">
      <c r="F745" s="231"/>
      <c r="G745" s="231"/>
      <c r="H745" s="231"/>
      <c r="I745" s="231"/>
      <c r="J745" s="231"/>
      <c r="K745" s="231"/>
      <c r="L745" s="231"/>
      <c r="M745" s="231"/>
      <c r="N745" s="231"/>
      <c r="O745" s="231"/>
    </row>
    <row r="746" ht="12.75" customHeight="1">
      <c r="F746" s="231"/>
      <c r="G746" s="231"/>
      <c r="H746" s="231"/>
      <c r="I746" s="231"/>
      <c r="J746" s="231"/>
      <c r="K746" s="231"/>
      <c r="L746" s="231"/>
      <c r="M746" s="231"/>
      <c r="N746" s="231"/>
      <c r="O746" s="231"/>
    </row>
    <row r="747" ht="12.75" customHeight="1">
      <c r="F747" s="231"/>
      <c r="G747" s="231"/>
      <c r="H747" s="231"/>
      <c r="I747" s="231"/>
      <c r="J747" s="231"/>
      <c r="K747" s="231"/>
      <c r="L747" s="231"/>
      <c r="M747" s="231"/>
      <c r="N747" s="231"/>
      <c r="O747" s="231"/>
    </row>
    <row r="748" ht="12.75" customHeight="1">
      <c r="F748" s="231"/>
      <c r="G748" s="231"/>
      <c r="H748" s="231"/>
      <c r="I748" s="231"/>
      <c r="J748" s="231"/>
      <c r="K748" s="231"/>
      <c r="L748" s="231"/>
      <c r="M748" s="231"/>
      <c r="N748" s="231"/>
      <c r="O748" s="231"/>
    </row>
    <row r="749" ht="12.75" customHeight="1">
      <c r="F749" s="231"/>
      <c r="G749" s="231"/>
      <c r="H749" s="231"/>
      <c r="I749" s="231"/>
      <c r="J749" s="231"/>
      <c r="K749" s="231"/>
      <c r="L749" s="231"/>
      <c r="M749" s="231"/>
      <c r="N749" s="231"/>
      <c r="O749" s="231"/>
    </row>
    <row r="750" ht="12.75" customHeight="1">
      <c r="F750" s="231"/>
      <c r="G750" s="231"/>
      <c r="H750" s="231"/>
      <c r="I750" s="231"/>
      <c r="J750" s="231"/>
      <c r="K750" s="231"/>
      <c r="L750" s="231"/>
      <c r="M750" s="231"/>
      <c r="N750" s="231"/>
      <c r="O750" s="231"/>
    </row>
    <row r="751" ht="12.75" customHeight="1">
      <c r="F751" s="231"/>
      <c r="G751" s="231"/>
      <c r="H751" s="231"/>
      <c r="I751" s="231"/>
      <c r="J751" s="231"/>
      <c r="K751" s="231"/>
      <c r="L751" s="231"/>
      <c r="M751" s="231"/>
      <c r="N751" s="231"/>
      <c r="O751" s="231"/>
    </row>
    <row r="752" ht="12.75" customHeight="1">
      <c r="F752" s="231"/>
      <c r="G752" s="231"/>
      <c r="H752" s="231"/>
      <c r="I752" s="231"/>
      <c r="J752" s="231"/>
      <c r="K752" s="231"/>
      <c r="L752" s="231"/>
      <c r="M752" s="231"/>
      <c r="N752" s="231"/>
      <c r="O752" s="231"/>
    </row>
    <row r="753" ht="12.75" customHeight="1">
      <c r="F753" s="231"/>
      <c r="G753" s="231"/>
      <c r="H753" s="231"/>
      <c r="I753" s="231"/>
      <c r="J753" s="231"/>
      <c r="K753" s="231"/>
      <c r="L753" s="231"/>
      <c r="M753" s="231"/>
      <c r="N753" s="231"/>
      <c r="O753" s="231"/>
    </row>
    <row r="754" ht="12.75" customHeight="1">
      <c r="F754" s="231"/>
      <c r="G754" s="231"/>
      <c r="H754" s="231"/>
      <c r="I754" s="231"/>
      <c r="J754" s="231"/>
      <c r="K754" s="231"/>
      <c r="L754" s="231"/>
      <c r="M754" s="231"/>
      <c r="N754" s="231"/>
      <c r="O754" s="231"/>
    </row>
    <row r="755" ht="12.75" customHeight="1">
      <c r="F755" s="231"/>
      <c r="G755" s="231"/>
      <c r="H755" s="231"/>
      <c r="I755" s="231"/>
      <c r="J755" s="231"/>
      <c r="K755" s="231"/>
      <c r="L755" s="231"/>
      <c r="M755" s="231"/>
      <c r="N755" s="231"/>
      <c r="O755" s="231"/>
    </row>
    <row r="756" ht="12.75" customHeight="1">
      <c r="F756" s="231"/>
      <c r="G756" s="231"/>
      <c r="H756" s="231"/>
      <c r="I756" s="231"/>
      <c r="J756" s="231"/>
      <c r="K756" s="231"/>
      <c r="L756" s="231"/>
      <c r="M756" s="231"/>
      <c r="N756" s="231"/>
      <c r="O756" s="231"/>
    </row>
    <row r="757" ht="12.75" customHeight="1">
      <c r="F757" s="231"/>
      <c r="G757" s="231"/>
      <c r="H757" s="231"/>
      <c r="I757" s="231"/>
      <c r="J757" s="231"/>
      <c r="K757" s="231"/>
      <c r="L757" s="231"/>
      <c r="M757" s="231"/>
      <c r="N757" s="231"/>
      <c r="O757" s="231"/>
    </row>
    <row r="758" ht="12.75" customHeight="1">
      <c r="F758" s="231"/>
      <c r="G758" s="231"/>
      <c r="H758" s="231"/>
      <c r="I758" s="231"/>
      <c r="J758" s="231"/>
      <c r="K758" s="231"/>
      <c r="L758" s="231"/>
      <c r="M758" s="231"/>
      <c r="N758" s="231"/>
      <c r="O758" s="231"/>
    </row>
    <row r="759" ht="12.75" customHeight="1">
      <c r="F759" s="231"/>
      <c r="G759" s="231"/>
      <c r="H759" s="231"/>
      <c r="I759" s="231"/>
      <c r="J759" s="231"/>
      <c r="K759" s="231"/>
      <c r="L759" s="231"/>
      <c r="M759" s="231"/>
      <c r="N759" s="231"/>
      <c r="O759" s="231"/>
    </row>
    <row r="760" ht="12.75" customHeight="1">
      <c r="F760" s="231"/>
      <c r="G760" s="231"/>
      <c r="H760" s="231"/>
      <c r="I760" s="231"/>
      <c r="J760" s="231"/>
      <c r="K760" s="231"/>
      <c r="L760" s="231"/>
      <c r="M760" s="231"/>
      <c r="N760" s="231"/>
      <c r="O760" s="231"/>
    </row>
    <row r="761" ht="12.75" customHeight="1">
      <c r="F761" s="231"/>
      <c r="G761" s="231"/>
      <c r="H761" s="231"/>
      <c r="I761" s="231"/>
      <c r="J761" s="231"/>
      <c r="K761" s="231"/>
      <c r="L761" s="231"/>
      <c r="M761" s="231"/>
      <c r="N761" s="231"/>
      <c r="O761" s="231"/>
    </row>
    <row r="762" ht="12.75" customHeight="1">
      <c r="F762" s="231"/>
      <c r="G762" s="231"/>
      <c r="H762" s="231"/>
      <c r="I762" s="231"/>
      <c r="J762" s="231"/>
      <c r="K762" s="231"/>
      <c r="L762" s="231"/>
      <c r="M762" s="231"/>
      <c r="N762" s="231"/>
      <c r="O762" s="231"/>
    </row>
    <row r="763" ht="12.75" customHeight="1">
      <c r="F763" s="231"/>
      <c r="G763" s="231"/>
      <c r="H763" s="231"/>
      <c r="I763" s="231"/>
      <c r="J763" s="231"/>
      <c r="K763" s="231"/>
      <c r="L763" s="231"/>
      <c r="M763" s="231"/>
      <c r="N763" s="231"/>
      <c r="O763" s="231"/>
    </row>
    <row r="764" ht="12.75" customHeight="1">
      <c r="F764" s="231"/>
      <c r="G764" s="231"/>
      <c r="H764" s="231"/>
      <c r="I764" s="231"/>
      <c r="J764" s="231"/>
      <c r="K764" s="231"/>
      <c r="L764" s="231"/>
      <c r="M764" s="231"/>
      <c r="N764" s="231"/>
      <c r="O764" s="231"/>
    </row>
    <row r="765" ht="12.75" customHeight="1">
      <c r="F765" s="231"/>
      <c r="G765" s="231"/>
      <c r="H765" s="231"/>
      <c r="I765" s="231"/>
      <c r="J765" s="231"/>
      <c r="K765" s="231"/>
      <c r="L765" s="231"/>
      <c r="M765" s="231"/>
      <c r="N765" s="231"/>
      <c r="O765" s="231"/>
    </row>
    <row r="766" ht="12.75" customHeight="1">
      <c r="F766" s="231"/>
      <c r="G766" s="231"/>
      <c r="H766" s="231"/>
      <c r="I766" s="231"/>
      <c r="J766" s="231"/>
      <c r="K766" s="231"/>
      <c r="L766" s="231"/>
      <c r="M766" s="231"/>
      <c r="N766" s="231"/>
      <c r="O766" s="231"/>
    </row>
    <row r="767" ht="12.75" customHeight="1">
      <c r="F767" s="231"/>
      <c r="G767" s="231"/>
      <c r="H767" s="231"/>
      <c r="I767" s="231"/>
      <c r="J767" s="231"/>
      <c r="K767" s="231"/>
      <c r="L767" s="231"/>
      <c r="M767" s="231"/>
      <c r="N767" s="231"/>
      <c r="O767" s="231"/>
    </row>
    <row r="768" ht="12.75" customHeight="1">
      <c r="F768" s="231"/>
      <c r="G768" s="231"/>
      <c r="H768" s="231"/>
      <c r="I768" s="231"/>
      <c r="J768" s="231"/>
      <c r="K768" s="231"/>
      <c r="L768" s="231"/>
      <c r="M768" s="231"/>
      <c r="N768" s="231"/>
      <c r="O768" s="231"/>
    </row>
    <row r="769" ht="12.75" customHeight="1">
      <c r="F769" s="231"/>
      <c r="G769" s="231"/>
      <c r="H769" s="231"/>
      <c r="I769" s="231"/>
      <c r="J769" s="231"/>
      <c r="K769" s="231"/>
      <c r="L769" s="231"/>
      <c r="M769" s="231"/>
      <c r="N769" s="231"/>
      <c r="O769" s="231"/>
    </row>
    <row r="770" ht="12.75" customHeight="1">
      <c r="F770" s="231"/>
      <c r="G770" s="231"/>
      <c r="H770" s="231"/>
      <c r="I770" s="231"/>
      <c r="J770" s="231"/>
      <c r="K770" s="231"/>
      <c r="L770" s="231"/>
      <c r="M770" s="231"/>
      <c r="N770" s="231"/>
      <c r="O770" s="231"/>
    </row>
    <row r="771" ht="12.75" customHeight="1">
      <c r="F771" s="231"/>
      <c r="G771" s="231"/>
      <c r="H771" s="231"/>
      <c r="I771" s="231"/>
      <c r="J771" s="231"/>
      <c r="K771" s="231"/>
      <c r="L771" s="231"/>
      <c r="M771" s="231"/>
      <c r="N771" s="231"/>
      <c r="O771" s="231"/>
    </row>
    <row r="772" ht="12.75" customHeight="1">
      <c r="F772" s="231"/>
      <c r="G772" s="231"/>
      <c r="H772" s="231"/>
      <c r="I772" s="231"/>
      <c r="J772" s="231"/>
      <c r="K772" s="231"/>
      <c r="L772" s="231"/>
      <c r="M772" s="231"/>
      <c r="N772" s="231"/>
      <c r="O772" s="231"/>
    </row>
    <row r="773" ht="12.75" customHeight="1">
      <c r="F773" s="231"/>
      <c r="G773" s="231"/>
      <c r="H773" s="231"/>
      <c r="I773" s="231"/>
      <c r="J773" s="231"/>
      <c r="K773" s="231"/>
      <c r="L773" s="231"/>
      <c r="M773" s="231"/>
      <c r="N773" s="231"/>
      <c r="O773" s="231"/>
    </row>
    <row r="774" ht="12.75" customHeight="1">
      <c r="F774" s="231"/>
      <c r="G774" s="231"/>
      <c r="H774" s="231"/>
      <c r="I774" s="231"/>
      <c r="J774" s="231"/>
      <c r="K774" s="231"/>
      <c r="L774" s="231"/>
      <c r="M774" s="231"/>
      <c r="N774" s="231"/>
      <c r="O774" s="231"/>
    </row>
    <row r="775" ht="12.75" customHeight="1">
      <c r="F775" s="231"/>
      <c r="G775" s="231"/>
      <c r="H775" s="231"/>
      <c r="I775" s="231"/>
      <c r="J775" s="231"/>
      <c r="K775" s="231"/>
      <c r="L775" s="231"/>
      <c r="M775" s="231"/>
      <c r="N775" s="231"/>
      <c r="O775" s="231"/>
    </row>
    <row r="776" ht="12.75" customHeight="1">
      <c r="F776" s="231"/>
      <c r="G776" s="231"/>
      <c r="H776" s="231"/>
      <c r="I776" s="231"/>
      <c r="J776" s="231"/>
      <c r="K776" s="231"/>
      <c r="L776" s="231"/>
      <c r="M776" s="231"/>
      <c r="N776" s="231"/>
      <c r="O776" s="231"/>
    </row>
    <row r="777" ht="12.75" customHeight="1">
      <c r="F777" s="231"/>
      <c r="G777" s="231"/>
      <c r="H777" s="231"/>
      <c r="I777" s="231"/>
      <c r="J777" s="231"/>
      <c r="K777" s="231"/>
      <c r="L777" s="231"/>
      <c r="M777" s="231"/>
      <c r="N777" s="231"/>
      <c r="O777" s="231"/>
    </row>
    <row r="778" ht="12.75" customHeight="1">
      <c r="F778" s="231"/>
      <c r="G778" s="231"/>
      <c r="H778" s="231"/>
      <c r="I778" s="231"/>
      <c r="J778" s="231"/>
      <c r="K778" s="231"/>
      <c r="L778" s="231"/>
      <c r="M778" s="231"/>
      <c r="N778" s="231"/>
      <c r="O778" s="231"/>
    </row>
    <row r="779" ht="12.75" customHeight="1">
      <c r="F779" s="231"/>
      <c r="G779" s="231"/>
      <c r="H779" s="231"/>
      <c r="I779" s="231"/>
      <c r="J779" s="231"/>
      <c r="K779" s="231"/>
      <c r="L779" s="231"/>
      <c r="M779" s="231"/>
      <c r="N779" s="231"/>
      <c r="O779" s="231"/>
    </row>
    <row r="780" ht="12.75" customHeight="1">
      <c r="F780" s="231"/>
      <c r="G780" s="231"/>
      <c r="H780" s="231"/>
      <c r="I780" s="231"/>
      <c r="J780" s="231"/>
      <c r="K780" s="231"/>
      <c r="L780" s="231"/>
      <c r="M780" s="231"/>
      <c r="N780" s="231"/>
      <c r="O780" s="231"/>
    </row>
    <row r="781" ht="12.75" customHeight="1">
      <c r="F781" s="231"/>
      <c r="G781" s="231"/>
      <c r="H781" s="231"/>
      <c r="I781" s="231"/>
      <c r="J781" s="231"/>
      <c r="K781" s="231"/>
      <c r="L781" s="231"/>
      <c r="M781" s="231"/>
      <c r="N781" s="231"/>
      <c r="O781" s="231"/>
    </row>
    <row r="782" ht="12.75" customHeight="1">
      <c r="F782" s="231"/>
      <c r="G782" s="231"/>
      <c r="H782" s="231"/>
      <c r="I782" s="231"/>
      <c r="J782" s="231"/>
      <c r="K782" s="231"/>
      <c r="L782" s="231"/>
      <c r="M782" s="231"/>
      <c r="N782" s="231"/>
      <c r="O782" s="231"/>
    </row>
    <row r="783" ht="12.75" customHeight="1">
      <c r="F783" s="231"/>
      <c r="G783" s="231"/>
      <c r="H783" s="231"/>
      <c r="I783" s="231"/>
      <c r="J783" s="231"/>
      <c r="K783" s="231"/>
      <c r="L783" s="231"/>
      <c r="M783" s="231"/>
      <c r="N783" s="231"/>
      <c r="O783" s="231"/>
    </row>
    <row r="784" ht="12.75" customHeight="1">
      <c r="F784" s="231"/>
      <c r="G784" s="231"/>
      <c r="H784" s="231"/>
      <c r="I784" s="231"/>
      <c r="J784" s="231"/>
      <c r="K784" s="231"/>
      <c r="L784" s="231"/>
      <c r="M784" s="231"/>
      <c r="N784" s="231"/>
      <c r="O784" s="231"/>
    </row>
    <row r="785" ht="12.75" customHeight="1">
      <c r="F785" s="231"/>
      <c r="G785" s="231"/>
      <c r="H785" s="231"/>
      <c r="I785" s="231"/>
      <c r="J785" s="231"/>
      <c r="K785" s="231"/>
      <c r="L785" s="231"/>
      <c r="M785" s="231"/>
      <c r="N785" s="231"/>
      <c r="O785" s="231"/>
    </row>
    <row r="786" ht="12.75" customHeight="1">
      <c r="F786" s="231"/>
      <c r="G786" s="231"/>
      <c r="H786" s="231"/>
      <c r="I786" s="231"/>
      <c r="J786" s="231"/>
      <c r="K786" s="231"/>
      <c r="L786" s="231"/>
      <c r="M786" s="231"/>
      <c r="N786" s="231"/>
      <c r="O786" s="231"/>
    </row>
    <row r="787" ht="12.75" customHeight="1">
      <c r="F787" s="231"/>
      <c r="G787" s="231"/>
      <c r="H787" s="231"/>
      <c r="I787" s="231"/>
      <c r="J787" s="231"/>
      <c r="K787" s="231"/>
      <c r="L787" s="231"/>
      <c r="M787" s="231"/>
      <c r="N787" s="231"/>
      <c r="O787" s="231"/>
    </row>
    <row r="788" ht="12.75" customHeight="1">
      <c r="F788" s="231"/>
      <c r="G788" s="231"/>
      <c r="H788" s="231"/>
      <c r="I788" s="231"/>
      <c r="J788" s="231"/>
      <c r="K788" s="231"/>
      <c r="L788" s="231"/>
      <c r="M788" s="231"/>
      <c r="N788" s="231"/>
      <c r="O788" s="231"/>
    </row>
    <row r="789" ht="12.75" customHeight="1">
      <c r="F789" s="231"/>
      <c r="G789" s="231"/>
      <c r="H789" s="231"/>
      <c r="I789" s="231"/>
      <c r="J789" s="231"/>
      <c r="K789" s="231"/>
      <c r="L789" s="231"/>
      <c r="M789" s="231"/>
      <c r="N789" s="231"/>
      <c r="O789" s="231"/>
    </row>
    <row r="790" ht="12.75" customHeight="1">
      <c r="F790" s="231"/>
      <c r="G790" s="231"/>
      <c r="H790" s="231"/>
      <c r="I790" s="231"/>
      <c r="J790" s="231"/>
      <c r="K790" s="231"/>
      <c r="L790" s="231"/>
      <c r="M790" s="231"/>
      <c r="N790" s="231"/>
      <c r="O790" s="231"/>
    </row>
    <row r="791" ht="12.75" customHeight="1">
      <c r="F791" s="231"/>
      <c r="G791" s="231"/>
      <c r="H791" s="231"/>
      <c r="I791" s="231"/>
      <c r="J791" s="231"/>
      <c r="K791" s="231"/>
      <c r="L791" s="231"/>
      <c r="M791" s="231"/>
      <c r="N791" s="231"/>
      <c r="O791" s="231"/>
    </row>
    <row r="792" ht="12.75" customHeight="1">
      <c r="F792" s="231"/>
      <c r="G792" s="231"/>
      <c r="H792" s="231"/>
      <c r="I792" s="231"/>
      <c r="J792" s="231"/>
      <c r="K792" s="231"/>
      <c r="L792" s="231"/>
      <c r="M792" s="231"/>
      <c r="N792" s="231"/>
      <c r="O792" s="231"/>
    </row>
    <row r="793" ht="12.75" customHeight="1">
      <c r="F793" s="231"/>
      <c r="G793" s="231"/>
      <c r="H793" s="231"/>
      <c r="I793" s="231"/>
      <c r="J793" s="231"/>
      <c r="K793" s="231"/>
      <c r="L793" s="231"/>
      <c r="M793" s="231"/>
      <c r="N793" s="231"/>
      <c r="O793" s="231"/>
    </row>
    <row r="794" ht="12.75" customHeight="1">
      <c r="F794" s="231"/>
      <c r="G794" s="231"/>
      <c r="H794" s="231"/>
      <c r="I794" s="231"/>
      <c r="J794" s="231"/>
      <c r="K794" s="231"/>
      <c r="L794" s="231"/>
      <c r="M794" s="231"/>
      <c r="N794" s="231"/>
      <c r="O794" s="231"/>
    </row>
    <row r="795" ht="12.75" customHeight="1">
      <c r="F795" s="231"/>
      <c r="G795" s="231"/>
      <c r="H795" s="231"/>
      <c r="I795" s="231"/>
      <c r="J795" s="231"/>
      <c r="K795" s="231"/>
      <c r="L795" s="231"/>
      <c r="M795" s="231"/>
      <c r="N795" s="231"/>
      <c r="O795" s="231"/>
    </row>
    <row r="796" ht="12.75" customHeight="1">
      <c r="F796" s="231"/>
      <c r="G796" s="231"/>
      <c r="H796" s="231"/>
      <c r="I796" s="231"/>
      <c r="J796" s="231"/>
      <c r="K796" s="231"/>
      <c r="L796" s="231"/>
      <c r="M796" s="231"/>
      <c r="N796" s="231"/>
      <c r="O796" s="231"/>
    </row>
    <row r="797" ht="12.75" customHeight="1">
      <c r="F797" s="231"/>
      <c r="G797" s="231"/>
      <c r="H797" s="231"/>
      <c r="I797" s="231"/>
      <c r="J797" s="231"/>
      <c r="K797" s="231"/>
      <c r="L797" s="231"/>
      <c r="M797" s="231"/>
      <c r="N797" s="231"/>
      <c r="O797" s="231"/>
    </row>
    <row r="798" ht="12.75" customHeight="1">
      <c r="F798" s="231"/>
      <c r="G798" s="231"/>
      <c r="H798" s="231"/>
      <c r="I798" s="231"/>
      <c r="J798" s="231"/>
      <c r="K798" s="231"/>
      <c r="L798" s="231"/>
      <c r="M798" s="231"/>
      <c r="N798" s="231"/>
      <c r="O798" s="231"/>
    </row>
    <row r="799" ht="12.75" customHeight="1">
      <c r="F799" s="231"/>
      <c r="G799" s="231"/>
      <c r="H799" s="231"/>
      <c r="I799" s="231"/>
      <c r="J799" s="231"/>
      <c r="K799" s="231"/>
      <c r="L799" s="231"/>
      <c r="M799" s="231"/>
      <c r="N799" s="231"/>
      <c r="O799" s="231"/>
    </row>
    <row r="800" ht="12.75" customHeight="1">
      <c r="F800" s="231"/>
      <c r="G800" s="231"/>
      <c r="H800" s="231"/>
      <c r="I800" s="231"/>
      <c r="J800" s="231"/>
      <c r="K800" s="231"/>
      <c r="L800" s="231"/>
      <c r="M800" s="231"/>
      <c r="N800" s="231"/>
      <c r="O800" s="231"/>
    </row>
    <row r="801" ht="12.75" customHeight="1">
      <c r="F801" s="231"/>
      <c r="G801" s="231"/>
      <c r="H801" s="231"/>
      <c r="I801" s="231"/>
      <c r="J801" s="231"/>
      <c r="K801" s="231"/>
      <c r="L801" s="231"/>
      <c r="M801" s="231"/>
      <c r="N801" s="231"/>
      <c r="O801" s="231"/>
    </row>
    <row r="802" ht="12.75" customHeight="1">
      <c r="F802" s="231"/>
      <c r="G802" s="231"/>
      <c r="H802" s="231"/>
      <c r="I802" s="231"/>
      <c r="J802" s="231"/>
      <c r="K802" s="231"/>
      <c r="L802" s="231"/>
      <c r="M802" s="231"/>
      <c r="N802" s="231"/>
      <c r="O802" s="231"/>
    </row>
    <row r="803" ht="12.75" customHeight="1">
      <c r="F803" s="231"/>
      <c r="G803" s="231"/>
      <c r="H803" s="231"/>
      <c r="I803" s="231"/>
      <c r="J803" s="231"/>
      <c r="K803" s="231"/>
      <c r="L803" s="231"/>
      <c r="M803" s="231"/>
      <c r="N803" s="231"/>
      <c r="O803" s="231"/>
    </row>
    <row r="804" ht="12.75" customHeight="1">
      <c r="F804" s="231"/>
      <c r="G804" s="231"/>
      <c r="H804" s="231"/>
      <c r="I804" s="231"/>
      <c r="J804" s="231"/>
      <c r="K804" s="231"/>
      <c r="L804" s="231"/>
      <c r="M804" s="231"/>
      <c r="N804" s="231"/>
      <c r="O804" s="231"/>
    </row>
    <row r="805" ht="12.75" customHeight="1">
      <c r="F805" s="231"/>
      <c r="G805" s="231"/>
      <c r="H805" s="231"/>
      <c r="I805" s="231"/>
      <c r="J805" s="231"/>
      <c r="K805" s="231"/>
      <c r="L805" s="231"/>
      <c r="M805" s="231"/>
      <c r="N805" s="231"/>
      <c r="O805" s="231"/>
    </row>
    <row r="806" ht="12.75" customHeight="1">
      <c r="F806" s="231"/>
      <c r="G806" s="231"/>
      <c r="H806" s="231"/>
      <c r="I806" s="231"/>
      <c r="J806" s="231"/>
      <c r="K806" s="231"/>
      <c r="L806" s="231"/>
      <c r="M806" s="231"/>
      <c r="N806" s="231"/>
      <c r="O806" s="231"/>
    </row>
    <row r="807" ht="12.75" customHeight="1">
      <c r="F807" s="231"/>
      <c r="G807" s="231"/>
      <c r="H807" s="231"/>
      <c r="I807" s="231"/>
      <c r="J807" s="231"/>
      <c r="K807" s="231"/>
      <c r="L807" s="231"/>
      <c r="M807" s="231"/>
      <c r="N807" s="231"/>
      <c r="O807" s="231"/>
    </row>
    <row r="808" ht="12.75" customHeight="1">
      <c r="F808" s="231"/>
      <c r="G808" s="231"/>
      <c r="H808" s="231"/>
      <c r="I808" s="231"/>
      <c r="J808" s="231"/>
      <c r="K808" s="231"/>
      <c r="L808" s="231"/>
      <c r="M808" s="231"/>
      <c r="N808" s="231"/>
      <c r="O808" s="231"/>
    </row>
    <row r="809" ht="12.75" customHeight="1">
      <c r="F809" s="231"/>
      <c r="G809" s="231"/>
      <c r="H809" s="231"/>
      <c r="I809" s="231"/>
      <c r="J809" s="231"/>
      <c r="K809" s="231"/>
      <c r="L809" s="231"/>
      <c r="M809" s="231"/>
      <c r="N809" s="231"/>
      <c r="O809" s="231"/>
    </row>
    <row r="810" ht="12.75" customHeight="1">
      <c r="F810" s="231"/>
      <c r="G810" s="231"/>
      <c r="H810" s="231"/>
      <c r="I810" s="231"/>
      <c r="J810" s="231"/>
      <c r="K810" s="231"/>
      <c r="L810" s="231"/>
      <c r="M810" s="231"/>
      <c r="N810" s="231"/>
      <c r="O810" s="231"/>
    </row>
    <row r="811" ht="12.75" customHeight="1">
      <c r="F811" s="231"/>
      <c r="G811" s="231"/>
      <c r="H811" s="231"/>
      <c r="I811" s="231"/>
      <c r="J811" s="231"/>
      <c r="K811" s="231"/>
      <c r="L811" s="231"/>
      <c r="M811" s="231"/>
      <c r="N811" s="231"/>
      <c r="O811" s="231"/>
    </row>
    <row r="812" ht="12.75" customHeight="1">
      <c r="F812" s="231"/>
      <c r="G812" s="231"/>
      <c r="H812" s="231"/>
      <c r="I812" s="231"/>
      <c r="J812" s="231"/>
      <c r="K812" s="231"/>
      <c r="L812" s="231"/>
      <c r="M812" s="231"/>
      <c r="N812" s="231"/>
      <c r="O812" s="231"/>
    </row>
    <row r="813" ht="12.75" customHeight="1">
      <c r="F813" s="231"/>
      <c r="G813" s="231"/>
      <c r="H813" s="231"/>
      <c r="I813" s="231"/>
      <c r="J813" s="231"/>
      <c r="K813" s="231"/>
      <c r="L813" s="231"/>
      <c r="M813" s="231"/>
      <c r="N813" s="231"/>
      <c r="O813" s="231"/>
    </row>
    <row r="814" ht="12.75" customHeight="1">
      <c r="F814" s="231"/>
      <c r="G814" s="231"/>
      <c r="H814" s="231"/>
      <c r="I814" s="231"/>
      <c r="J814" s="231"/>
      <c r="K814" s="231"/>
      <c r="L814" s="231"/>
      <c r="M814" s="231"/>
      <c r="N814" s="231"/>
      <c r="O814" s="231"/>
    </row>
    <row r="815" ht="12.75" customHeight="1">
      <c r="F815" s="231"/>
      <c r="G815" s="231"/>
      <c r="H815" s="231"/>
      <c r="I815" s="231"/>
      <c r="J815" s="231"/>
      <c r="K815" s="231"/>
      <c r="L815" s="231"/>
      <c r="M815" s="231"/>
      <c r="N815" s="231"/>
      <c r="O815" s="231"/>
    </row>
    <row r="816" ht="12.75" customHeight="1">
      <c r="F816" s="231"/>
      <c r="G816" s="231"/>
      <c r="H816" s="231"/>
      <c r="I816" s="231"/>
      <c r="J816" s="231"/>
      <c r="K816" s="231"/>
      <c r="L816" s="231"/>
      <c r="M816" s="231"/>
      <c r="N816" s="231"/>
      <c r="O816" s="231"/>
    </row>
    <row r="817" ht="12.75" customHeight="1">
      <c r="F817" s="231"/>
      <c r="G817" s="231"/>
      <c r="H817" s="231"/>
      <c r="I817" s="231"/>
      <c r="J817" s="231"/>
      <c r="K817" s="231"/>
      <c r="L817" s="231"/>
      <c r="M817" s="231"/>
      <c r="N817" s="231"/>
      <c r="O817" s="231"/>
    </row>
    <row r="818" ht="12.75" customHeight="1">
      <c r="F818" s="231"/>
      <c r="G818" s="231"/>
      <c r="H818" s="231"/>
      <c r="I818" s="231"/>
      <c r="J818" s="231"/>
      <c r="K818" s="231"/>
      <c r="L818" s="231"/>
      <c r="M818" s="231"/>
      <c r="N818" s="231"/>
      <c r="O818" s="231"/>
    </row>
    <row r="819" ht="12.75" customHeight="1">
      <c r="F819" s="231"/>
      <c r="G819" s="231"/>
      <c r="H819" s="231"/>
      <c r="I819" s="231"/>
      <c r="J819" s="231"/>
      <c r="K819" s="231"/>
      <c r="L819" s="231"/>
      <c r="M819" s="231"/>
      <c r="N819" s="231"/>
      <c r="O819" s="231"/>
    </row>
    <row r="820" ht="12.75" customHeight="1">
      <c r="F820" s="231"/>
      <c r="G820" s="231"/>
      <c r="H820" s="231"/>
      <c r="I820" s="231"/>
      <c r="J820" s="231"/>
      <c r="K820" s="231"/>
      <c r="L820" s="231"/>
      <c r="M820" s="231"/>
      <c r="N820" s="231"/>
      <c r="O820" s="231"/>
    </row>
    <row r="821" ht="12.75" customHeight="1">
      <c r="F821" s="231"/>
      <c r="G821" s="231"/>
      <c r="H821" s="231"/>
      <c r="I821" s="231"/>
      <c r="J821" s="231"/>
      <c r="K821" s="231"/>
      <c r="L821" s="231"/>
      <c r="M821" s="231"/>
      <c r="N821" s="231"/>
      <c r="O821" s="231"/>
    </row>
    <row r="822" ht="12.75" customHeight="1">
      <c r="F822" s="231"/>
      <c r="G822" s="231"/>
      <c r="H822" s="231"/>
      <c r="I822" s="231"/>
      <c r="J822" s="231"/>
      <c r="K822" s="231"/>
      <c r="L822" s="231"/>
      <c r="M822" s="231"/>
      <c r="N822" s="231"/>
      <c r="O822" s="231"/>
    </row>
    <row r="823" ht="12.75" customHeight="1">
      <c r="F823" s="231"/>
      <c r="G823" s="231"/>
      <c r="H823" s="231"/>
      <c r="I823" s="231"/>
      <c r="J823" s="231"/>
      <c r="K823" s="231"/>
      <c r="L823" s="231"/>
      <c r="M823" s="231"/>
      <c r="N823" s="231"/>
      <c r="O823" s="231"/>
    </row>
    <row r="824" ht="12.75" customHeight="1">
      <c r="F824" s="231"/>
      <c r="G824" s="231"/>
      <c r="H824" s="231"/>
      <c r="I824" s="231"/>
      <c r="J824" s="231"/>
      <c r="K824" s="231"/>
      <c r="L824" s="231"/>
      <c r="M824" s="231"/>
      <c r="N824" s="231"/>
      <c r="O824" s="231"/>
    </row>
    <row r="825" ht="12.75" customHeight="1">
      <c r="F825" s="231"/>
      <c r="G825" s="231"/>
      <c r="H825" s="231"/>
      <c r="I825" s="231"/>
      <c r="J825" s="231"/>
      <c r="K825" s="231"/>
      <c r="L825" s="231"/>
      <c r="M825" s="231"/>
      <c r="N825" s="231"/>
      <c r="O825" s="231"/>
    </row>
    <row r="826" ht="12.75" customHeight="1">
      <c r="F826" s="231"/>
      <c r="G826" s="231"/>
      <c r="H826" s="231"/>
      <c r="I826" s="231"/>
      <c r="J826" s="231"/>
      <c r="K826" s="231"/>
      <c r="L826" s="231"/>
      <c r="M826" s="231"/>
      <c r="N826" s="231"/>
      <c r="O826" s="231"/>
    </row>
    <row r="827" ht="12.75" customHeight="1">
      <c r="F827" s="231"/>
      <c r="G827" s="231"/>
      <c r="H827" s="231"/>
      <c r="I827" s="231"/>
      <c r="J827" s="231"/>
      <c r="K827" s="231"/>
      <c r="L827" s="231"/>
      <c r="M827" s="231"/>
      <c r="N827" s="231"/>
      <c r="O827" s="231"/>
    </row>
    <row r="828" ht="12.75" customHeight="1">
      <c r="F828" s="231"/>
      <c r="G828" s="231"/>
      <c r="H828" s="231"/>
      <c r="I828" s="231"/>
      <c r="J828" s="231"/>
      <c r="K828" s="231"/>
      <c r="L828" s="231"/>
      <c r="M828" s="231"/>
      <c r="N828" s="231"/>
      <c r="O828" s="231"/>
    </row>
    <row r="829" ht="12.75" customHeight="1">
      <c r="F829" s="231"/>
      <c r="G829" s="231"/>
      <c r="H829" s="231"/>
      <c r="I829" s="231"/>
      <c r="J829" s="231"/>
      <c r="K829" s="231"/>
      <c r="L829" s="231"/>
      <c r="M829" s="231"/>
      <c r="N829" s="231"/>
      <c r="O829" s="231"/>
    </row>
    <row r="830" ht="12.75" customHeight="1">
      <c r="F830" s="231"/>
      <c r="G830" s="231"/>
      <c r="H830" s="231"/>
      <c r="I830" s="231"/>
      <c r="J830" s="231"/>
      <c r="K830" s="231"/>
      <c r="L830" s="231"/>
      <c r="M830" s="231"/>
      <c r="N830" s="231"/>
      <c r="O830" s="231"/>
    </row>
    <row r="831" ht="12.75" customHeight="1">
      <c r="F831" s="231"/>
      <c r="G831" s="231"/>
      <c r="H831" s="231"/>
      <c r="I831" s="231"/>
      <c r="J831" s="231"/>
      <c r="K831" s="231"/>
      <c r="L831" s="231"/>
      <c r="M831" s="231"/>
      <c r="N831" s="231"/>
      <c r="O831" s="231"/>
    </row>
    <row r="832" ht="12.75" customHeight="1">
      <c r="F832" s="231"/>
      <c r="G832" s="231"/>
      <c r="H832" s="231"/>
      <c r="I832" s="231"/>
      <c r="J832" s="231"/>
      <c r="K832" s="231"/>
      <c r="L832" s="231"/>
      <c r="M832" s="231"/>
      <c r="N832" s="231"/>
      <c r="O832" s="231"/>
    </row>
    <row r="833" ht="12.75" customHeight="1">
      <c r="F833" s="231"/>
      <c r="G833" s="231"/>
      <c r="H833" s="231"/>
      <c r="I833" s="231"/>
      <c r="J833" s="231"/>
      <c r="K833" s="231"/>
      <c r="L833" s="231"/>
      <c r="M833" s="231"/>
      <c r="N833" s="231"/>
      <c r="O833" s="231"/>
    </row>
    <row r="834" ht="12.75" customHeight="1">
      <c r="F834" s="231"/>
      <c r="G834" s="231"/>
      <c r="H834" s="231"/>
      <c r="I834" s="231"/>
      <c r="J834" s="231"/>
      <c r="K834" s="231"/>
      <c r="L834" s="231"/>
      <c r="M834" s="231"/>
      <c r="N834" s="231"/>
      <c r="O834" s="231"/>
    </row>
    <row r="835" ht="12.75" customHeight="1">
      <c r="F835" s="231"/>
      <c r="G835" s="231"/>
      <c r="H835" s="231"/>
      <c r="I835" s="231"/>
      <c r="J835" s="231"/>
      <c r="K835" s="231"/>
      <c r="L835" s="231"/>
      <c r="M835" s="231"/>
      <c r="N835" s="231"/>
      <c r="O835" s="231"/>
    </row>
    <row r="836" ht="12.75" customHeight="1">
      <c r="F836" s="231"/>
      <c r="G836" s="231"/>
      <c r="H836" s="231"/>
      <c r="I836" s="231"/>
      <c r="J836" s="231"/>
      <c r="K836" s="231"/>
      <c r="L836" s="231"/>
      <c r="M836" s="231"/>
      <c r="N836" s="231"/>
      <c r="O836" s="231"/>
    </row>
    <row r="837" ht="12.75" customHeight="1">
      <c r="F837" s="231"/>
      <c r="G837" s="231"/>
      <c r="H837" s="231"/>
      <c r="I837" s="231"/>
      <c r="J837" s="231"/>
      <c r="K837" s="231"/>
      <c r="L837" s="231"/>
      <c r="M837" s="231"/>
      <c r="N837" s="231"/>
      <c r="O837" s="231"/>
    </row>
    <row r="838" ht="12.75" customHeight="1">
      <c r="F838" s="231"/>
      <c r="G838" s="231"/>
      <c r="H838" s="231"/>
      <c r="I838" s="231"/>
      <c r="J838" s="231"/>
      <c r="K838" s="231"/>
      <c r="L838" s="231"/>
      <c r="M838" s="231"/>
      <c r="N838" s="231"/>
      <c r="O838" s="231"/>
    </row>
    <row r="839" ht="12.75" customHeight="1">
      <c r="F839" s="231"/>
      <c r="G839" s="231"/>
      <c r="H839" s="231"/>
      <c r="I839" s="231"/>
      <c r="J839" s="231"/>
      <c r="K839" s="231"/>
      <c r="L839" s="231"/>
      <c r="M839" s="231"/>
      <c r="N839" s="231"/>
      <c r="O839" s="231"/>
    </row>
    <row r="840" ht="12.75" customHeight="1">
      <c r="F840" s="231"/>
      <c r="G840" s="231"/>
      <c r="H840" s="231"/>
      <c r="I840" s="231"/>
      <c r="J840" s="231"/>
      <c r="K840" s="231"/>
      <c r="L840" s="231"/>
      <c r="M840" s="231"/>
      <c r="N840" s="231"/>
      <c r="O840" s="231"/>
    </row>
    <row r="841" ht="12.75" customHeight="1">
      <c r="F841" s="231"/>
      <c r="G841" s="231"/>
      <c r="H841" s="231"/>
      <c r="I841" s="231"/>
      <c r="J841" s="231"/>
      <c r="K841" s="231"/>
      <c r="L841" s="231"/>
      <c r="M841" s="231"/>
      <c r="N841" s="231"/>
      <c r="O841" s="231"/>
    </row>
    <row r="842" ht="12.75" customHeight="1">
      <c r="F842" s="231"/>
      <c r="G842" s="231"/>
      <c r="H842" s="231"/>
      <c r="I842" s="231"/>
      <c r="J842" s="231"/>
      <c r="K842" s="231"/>
      <c r="L842" s="231"/>
      <c r="M842" s="231"/>
      <c r="N842" s="231"/>
      <c r="O842" s="231"/>
    </row>
    <row r="843" ht="12.75" customHeight="1">
      <c r="F843" s="231"/>
      <c r="G843" s="231"/>
      <c r="H843" s="231"/>
      <c r="I843" s="231"/>
      <c r="J843" s="231"/>
      <c r="K843" s="231"/>
      <c r="L843" s="231"/>
      <c r="M843" s="231"/>
      <c r="N843" s="231"/>
      <c r="O843" s="231"/>
    </row>
    <row r="844" ht="12.75" customHeight="1">
      <c r="F844" s="231"/>
      <c r="G844" s="231"/>
      <c r="H844" s="231"/>
      <c r="I844" s="231"/>
      <c r="J844" s="231"/>
      <c r="K844" s="231"/>
      <c r="L844" s="231"/>
      <c r="M844" s="231"/>
      <c r="N844" s="231"/>
      <c r="O844" s="231"/>
    </row>
    <row r="845" ht="12.75" customHeight="1">
      <c r="F845" s="231"/>
      <c r="G845" s="231"/>
      <c r="H845" s="231"/>
      <c r="I845" s="231"/>
      <c r="J845" s="231"/>
      <c r="K845" s="231"/>
      <c r="L845" s="231"/>
      <c r="M845" s="231"/>
      <c r="N845" s="231"/>
      <c r="O845" s="231"/>
    </row>
    <row r="846" ht="12.75" customHeight="1">
      <c r="F846" s="231"/>
      <c r="G846" s="231"/>
      <c r="H846" s="231"/>
      <c r="I846" s="231"/>
      <c r="J846" s="231"/>
      <c r="K846" s="231"/>
      <c r="L846" s="231"/>
      <c r="M846" s="231"/>
      <c r="N846" s="231"/>
      <c r="O846" s="231"/>
    </row>
    <row r="847" ht="12.75" customHeight="1">
      <c r="F847" s="231"/>
      <c r="G847" s="231"/>
      <c r="H847" s="231"/>
      <c r="I847" s="231"/>
      <c r="J847" s="231"/>
      <c r="K847" s="231"/>
      <c r="L847" s="231"/>
      <c r="M847" s="231"/>
      <c r="N847" s="231"/>
      <c r="O847" s="231"/>
    </row>
    <row r="848" ht="12.75" customHeight="1">
      <c r="F848" s="231"/>
      <c r="G848" s="231"/>
      <c r="H848" s="231"/>
      <c r="I848" s="231"/>
      <c r="J848" s="231"/>
      <c r="K848" s="231"/>
      <c r="L848" s="231"/>
      <c r="M848" s="231"/>
      <c r="N848" s="231"/>
      <c r="O848" s="231"/>
    </row>
    <row r="849" ht="12.75" customHeight="1">
      <c r="F849" s="231"/>
      <c r="G849" s="231"/>
      <c r="H849" s="231"/>
      <c r="I849" s="231"/>
      <c r="J849" s="231"/>
      <c r="K849" s="231"/>
      <c r="L849" s="231"/>
      <c r="M849" s="231"/>
      <c r="N849" s="231"/>
      <c r="O849" s="231"/>
    </row>
    <row r="850" ht="12.75" customHeight="1">
      <c r="F850" s="231"/>
      <c r="G850" s="231"/>
      <c r="H850" s="231"/>
      <c r="I850" s="231"/>
      <c r="J850" s="231"/>
      <c r="K850" s="231"/>
      <c r="L850" s="231"/>
      <c r="M850" s="231"/>
      <c r="N850" s="231"/>
      <c r="O850" s="231"/>
    </row>
    <row r="851" ht="12.75" customHeight="1">
      <c r="F851" s="231"/>
      <c r="G851" s="231"/>
      <c r="H851" s="231"/>
      <c r="I851" s="231"/>
      <c r="J851" s="231"/>
      <c r="K851" s="231"/>
      <c r="L851" s="231"/>
      <c r="M851" s="231"/>
      <c r="N851" s="231"/>
      <c r="O851" s="231"/>
    </row>
    <row r="852" ht="12.75" customHeight="1">
      <c r="F852" s="231"/>
      <c r="G852" s="231"/>
      <c r="H852" s="231"/>
      <c r="I852" s="231"/>
      <c r="J852" s="231"/>
      <c r="K852" s="231"/>
      <c r="L852" s="231"/>
      <c r="M852" s="231"/>
      <c r="N852" s="231"/>
      <c r="O852" s="231"/>
    </row>
    <row r="853" ht="12.75" customHeight="1">
      <c r="F853" s="231"/>
      <c r="G853" s="231"/>
      <c r="H853" s="231"/>
      <c r="I853" s="231"/>
      <c r="J853" s="231"/>
      <c r="K853" s="231"/>
      <c r="L853" s="231"/>
      <c r="M853" s="231"/>
      <c r="N853" s="231"/>
      <c r="O853" s="231"/>
    </row>
    <row r="854" ht="12.75" customHeight="1">
      <c r="F854" s="231"/>
      <c r="G854" s="231"/>
      <c r="H854" s="231"/>
      <c r="I854" s="231"/>
      <c r="J854" s="231"/>
      <c r="K854" s="231"/>
      <c r="L854" s="231"/>
      <c r="M854" s="231"/>
      <c r="N854" s="231"/>
      <c r="O854" s="231"/>
    </row>
    <row r="855" ht="12.75" customHeight="1">
      <c r="F855" s="231"/>
      <c r="G855" s="231"/>
      <c r="H855" s="231"/>
      <c r="I855" s="231"/>
      <c r="J855" s="231"/>
      <c r="K855" s="231"/>
      <c r="L855" s="231"/>
      <c r="M855" s="231"/>
      <c r="N855" s="231"/>
      <c r="O855" s="231"/>
    </row>
    <row r="856" ht="12.75" customHeight="1">
      <c r="F856" s="231"/>
      <c r="G856" s="231"/>
      <c r="H856" s="231"/>
      <c r="I856" s="231"/>
      <c r="J856" s="231"/>
      <c r="K856" s="231"/>
      <c r="L856" s="231"/>
      <c r="M856" s="231"/>
      <c r="N856" s="231"/>
      <c r="O856" s="231"/>
    </row>
    <row r="857" ht="12.75" customHeight="1">
      <c r="F857" s="231"/>
      <c r="G857" s="231"/>
      <c r="H857" s="231"/>
      <c r="I857" s="231"/>
      <c r="J857" s="231"/>
      <c r="K857" s="231"/>
      <c r="L857" s="231"/>
      <c r="M857" s="231"/>
      <c r="N857" s="231"/>
      <c r="O857" s="231"/>
    </row>
    <row r="858" ht="12.75" customHeight="1">
      <c r="F858" s="231"/>
      <c r="G858" s="231"/>
      <c r="H858" s="231"/>
      <c r="I858" s="231"/>
      <c r="J858" s="231"/>
      <c r="K858" s="231"/>
      <c r="L858" s="231"/>
      <c r="M858" s="231"/>
      <c r="N858" s="231"/>
      <c r="O858" s="231"/>
    </row>
    <row r="859" ht="12.75" customHeight="1">
      <c r="F859" s="231"/>
      <c r="G859" s="231"/>
      <c r="H859" s="231"/>
      <c r="I859" s="231"/>
      <c r="J859" s="231"/>
      <c r="K859" s="231"/>
      <c r="L859" s="231"/>
      <c r="M859" s="231"/>
      <c r="N859" s="231"/>
      <c r="O859" s="231"/>
    </row>
    <row r="860" ht="12.75" customHeight="1">
      <c r="F860" s="231"/>
      <c r="G860" s="231"/>
      <c r="H860" s="231"/>
      <c r="I860" s="231"/>
      <c r="J860" s="231"/>
      <c r="K860" s="231"/>
      <c r="L860" s="231"/>
      <c r="M860" s="231"/>
      <c r="N860" s="231"/>
      <c r="O860" s="231"/>
    </row>
    <row r="861" ht="12.75" customHeight="1">
      <c r="F861" s="231"/>
      <c r="G861" s="231"/>
      <c r="H861" s="231"/>
      <c r="I861" s="231"/>
      <c r="J861" s="231"/>
      <c r="K861" s="231"/>
      <c r="L861" s="231"/>
      <c r="M861" s="231"/>
      <c r="N861" s="231"/>
      <c r="O861" s="231"/>
    </row>
    <row r="862" ht="12.75" customHeight="1">
      <c r="F862" s="231"/>
      <c r="G862" s="231"/>
      <c r="H862" s="231"/>
      <c r="I862" s="231"/>
      <c r="J862" s="231"/>
      <c r="K862" s="231"/>
      <c r="L862" s="231"/>
      <c r="M862" s="231"/>
      <c r="N862" s="231"/>
      <c r="O862" s="231"/>
    </row>
    <row r="863" ht="12.75" customHeight="1">
      <c r="F863" s="231"/>
      <c r="G863" s="231"/>
      <c r="H863" s="231"/>
      <c r="I863" s="231"/>
      <c r="J863" s="231"/>
      <c r="K863" s="231"/>
      <c r="L863" s="231"/>
      <c r="M863" s="231"/>
      <c r="N863" s="231"/>
      <c r="O863" s="231"/>
    </row>
    <row r="864" ht="12.75" customHeight="1">
      <c r="F864" s="231"/>
      <c r="G864" s="231"/>
      <c r="H864" s="231"/>
      <c r="I864" s="231"/>
      <c r="J864" s="231"/>
      <c r="K864" s="231"/>
      <c r="L864" s="231"/>
      <c r="M864" s="231"/>
      <c r="N864" s="231"/>
      <c r="O864" s="231"/>
    </row>
    <row r="865" ht="12.75" customHeight="1">
      <c r="F865" s="231"/>
      <c r="G865" s="231"/>
      <c r="H865" s="231"/>
      <c r="I865" s="231"/>
      <c r="J865" s="231"/>
      <c r="K865" s="231"/>
      <c r="L865" s="231"/>
      <c r="M865" s="231"/>
      <c r="N865" s="231"/>
      <c r="O865" s="231"/>
    </row>
    <row r="866" ht="12.75" customHeight="1">
      <c r="F866" s="231"/>
      <c r="G866" s="231"/>
      <c r="H866" s="231"/>
      <c r="I866" s="231"/>
      <c r="J866" s="231"/>
      <c r="K866" s="231"/>
      <c r="L866" s="231"/>
      <c r="M866" s="231"/>
      <c r="N866" s="231"/>
      <c r="O866" s="231"/>
    </row>
    <row r="867" ht="12.75" customHeight="1">
      <c r="F867" s="231"/>
      <c r="G867" s="231"/>
      <c r="H867" s="231"/>
      <c r="I867" s="231"/>
      <c r="J867" s="231"/>
      <c r="K867" s="231"/>
      <c r="L867" s="231"/>
      <c r="M867" s="231"/>
      <c r="N867" s="231"/>
      <c r="O867" s="231"/>
    </row>
    <row r="868" ht="12.75" customHeight="1">
      <c r="F868" s="231"/>
      <c r="G868" s="231"/>
      <c r="H868" s="231"/>
      <c r="I868" s="231"/>
      <c r="J868" s="231"/>
      <c r="K868" s="231"/>
      <c r="L868" s="231"/>
      <c r="M868" s="231"/>
      <c r="N868" s="231"/>
      <c r="O868" s="231"/>
    </row>
    <row r="869" ht="12.75" customHeight="1">
      <c r="F869" s="231"/>
      <c r="G869" s="231"/>
      <c r="H869" s="231"/>
      <c r="I869" s="231"/>
      <c r="J869" s="231"/>
      <c r="K869" s="231"/>
      <c r="L869" s="231"/>
      <c r="M869" s="231"/>
      <c r="N869" s="231"/>
      <c r="O869" s="231"/>
    </row>
    <row r="870" ht="12.75" customHeight="1">
      <c r="F870" s="231"/>
      <c r="G870" s="231"/>
      <c r="H870" s="231"/>
      <c r="I870" s="231"/>
      <c r="J870" s="231"/>
      <c r="K870" s="231"/>
      <c r="L870" s="231"/>
      <c r="M870" s="231"/>
      <c r="N870" s="231"/>
      <c r="O870" s="231"/>
    </row>
    <row r="871" ht="12.75" customHeight="1">
      <c r="F871" s="231"/>
      <c r="G871" s="231"/>
      <c r="H871" s="231"/>
      <c r="I871" s="231"/>
      <c r="J871" s="231"/>
      <c r="K871" s="231"/>
      <c r="L871" s="231"/>
      <c r="M871" s="231"/>
      <c r="N871" s="231"/>
      <c r="O871" s="231"/>
    </row>
    <row r="872" ht="12.75" customHeight="1">
      <c r="F872" s="231"/>
      <c r="G872" s="231"/>
      <c r="H872" s="231"/>
      <c r="I872" s="231"/>
      <c r="J872" s="231"/>
      <c r="K872" s="231"/>
      <c r="L872" s="231"/>
      <c r="M872" s="231"/>
      <c r="N872" s="231"/>
      <c r="O872" s="231"/>
    </row>
    <row r="873" ht="12.75" customHeight="1">
      <c r="F873" s="231"/>
      <c r="G873" s="231"/>
      <c r="H873" s="231"/>
      <c r="I873" s="231"/>
      <c r="J873" s="231"/>
      <c r="K873" s="231"/>
      <c r="L873" s="231"/>
      <c r="M873" s="231"/>
      <c r="N873" s="231"/>
      <c r="O873" s="231"/>
    </row>
    <row r="874" ht="12.75" customHeight="1">
      <c r="F874" s="231"/>
      <c r="G874" s="231"/>
      <c r="H874" s="231"/>
      <c r="I874" s="231"/>
      <c r="J874" s="231"/>
      <c r="K874" s="231"/>
      <c r="L874" s="231"/>
      <c r="M874" s="231"/>
      <c r="N874" s="231"/>
      <c r="O874" s="231"/>
    </row>
    <row r="875" ht="12.75" customHeight="1">
      <c r="F875" s="231"/>
      <c r="G875" s="231"/>
      <c r="H875" s="231"/>
      <c r="I875" s="231"/>
      <c r="J875" s="231"/>
      <c r="K875" s="231"/>
      <c r="L875" s="231"/>
      <c r="M875" s="231"/>
      <c r="N875" s="231"/>
      <c r="O875" s="231"/>
    </row>
    <row r="876" ht="12.75" customHeight="1">
      <c r="F876" s="231"/>
      <c r="G876" s="231"/>
      <c r="H876" s="231"/>
      <c r="I876" s="231"/>
      <c r="J876" s="231"/>
      <c r="K876" s="231"/>
      <c r="L876" s="231"/>
      <c r="M876" s="231"/>
      <c r="N876" s="231"/>
      <c r="O876" s="231"/>
    </row>
    <row r="877" ht="12.75" customHeight="1">
      <c r="F877" s="231"/>
      <c r="G877" s="231"/>
      <c r="H877" s="231"/>
      <c r="I877" s="231"/>
      <c r="J877" s="231"/>
      <c r="K877" s="231"/>
      <c r="L877" s="231"/>
      <c r="M877" s="231"/>
      <c r="N877" s="231"/>
      <c r="O877" s="231"/>
    </row>
    <row r="878" ht="12.75" customHeight="1">
      <c r="F878" s="231"/>
      <c r="G878" s="231"/>
      <c r="H878" s="231"/>
      <c r="I878" s="231"/>
      <c r="J878" s="231"/>
      <c r="K878" s="231"/>
      <c r="L878" s="231"/>
      <c r="M878" s="231"/>
      <c r="N878" s="231"/>
      <c r="O878" s="231"/>
    </row>
    <row r="879" ht="12.75" customHeight="1">
      <c r="F879" s="231"/>
      <c r="G879" s="231"/>
      <c r="H879" s="231"/>
      <c r="I879" s="231"/>
      <c r="J879" s="231"/>
      <c r="K879" s="231"/>
      <c r="L879" s="231"/>
      <c r="M879" s="231"/>
      <c r="N879" s="231"/>
      <c r="O879" s="231"/>
    </row>
    <row r="880" ht="12.75" customHeight="1">
      <c r="F880" s="231"/>
      <c r="G880" s="231"/>
      <c r="H880" s="231"/>
      <c r="I880" s="231"/>
      <c r="J880" s="231"/>
      <c r="K880" s="231"/>
      <c r="L880" s="231"/>
      <c r="M880" s="231"/>
      <c r="N880" s="231"/>
      <c r="O880" s="231"/>
    </row>
    <row r="881" ht="12.75" customHeight="1">
      <c r="F881" s="231"/>
      <c r="G881" s="231"/>
      <c r="H881" s="231"/>
      <c r="I881" s="231"/>
      <c r="J881" s="231"/>
      <c r="K881" s="231"/>
      <c r="L881" s="231"/>
      <c r="M881" s="231"/>
      <c r="N881" s="231"/>
      <c r="O881" s="231"/>
    </row>
    <row r="882" ht="12.75" customHeight="1">
      <c r="F882" s="231"/>
      <c r="G882" s="231"/>
      <c r="H882" s="231"/>
      <c r="I882" s="231"/>
      <c r="J882" s="231"/>
      <c r="K882" s="231"/>
      <c r="L882" s="231"/>
      <c r="M882" s="231"/>
      <c r="N882" s="231"/>
      <c r="O882" s="231"/>
    </row>
    <row r="883" ht="12.75" customHeight="1">
      <c r="F883" s="231"/>
      <c r="G883" s="231"/>
      <c r="H883" s="231"/>
      <c r="I883" s="231"/>
      <c r="J883" s="231"/>
      <c r="K883" s="231"/>
      <c r="L883" s="231"/>
      <c r="M883" s="231"/>
      <c r="N883" s="231"/>
      <c r="O883" s="231"/>
    </row>
    <row r="884" ht="12.75" customHeight="1">
      <c r="F884" s="231"/>
      <c r="G884" s="231"/>
      <c r="H884" s="231"/>
      <c r="I884" s="231"/>
      <c r="J884" s="231"/>
      <c r="K884" s="231"/>
      <c r="L884" s="231"/>
      <c r="M884" s="231"/>
      <c r="N884" s="231"/>
      <c r="O884" s="231"/>
    </row>
    <row r="885" ht="12.75" customHeight="1">
      <c r="F885" s="231"/>
      <c r="G885" s="231"/>
      <c r="H885" s="231"/>
      <c r="I885" s="231"/>
      <c r="J885" s="231"/>
      <c r="K885" s="231"/>
      <c r="L885" s="231"/>
      <c r="M885" s="231"/>
      <c r="N885" s="231"/>
      <c r="O885" s="231"/>
    </row>
    <row r="886" ht="12.75" customHeight="1">
      <c r="F886" s="231"/>
      <c r="G886" s="231"/>
      <c r="H886" s="231"/>
      <c r="I886" s="231"/>
      <c r="J886" s="231"/>
      <c r="K886" s="231"/>
      <c r="L886" s="231"/>
      <c r="M886" s="231"/>
      <c r="N886" s="231"/>
      <c r="O886" s="231"/>
    </row>
    <row r="887" ht="12.75" customHeight="1">
      <c r="F887" s="231"/>
      <c r="G887" s="231"/>
      <c r="H887" s="231"/>
      <c r="I887" s="231"/>
      <c r="J887" s="231"/>
      <c r="K887" s="231"/>
      <c r="L887" s="231"/>
      <c r="M887" s="231"/>
      <c r="N887" s="231"/>
      <c r="O887" s="231"/>
    </row>
    <row r="888" ht="12.75" customHeight="1">
      <c r="F888" s="231"/>
      <c r="G888" s="231"/>
      <c r="H888" s="231"/>
      <c r="I888" s="231"/>
      <c r="J888" s="231"/>
      <c r="K888" s="231"/>
      <c r="L888" s="231"/>
      <c r="M888" s="231"/>
      <c r="N888" s="231"/>
      <c r="O888" s="231"/>
    </row>
    <row r="889" ht="12.75" customHeight="1">
      <c r="F889" s="231"/>
      <c r="G889" s="231"/>
      <c r="H889" s="231"/>
      <c r="I889" s="231"/>
      <c r="J889" s="231"/>
      <c r="K889" s="231"/>
      <c r="L889" s="231"/>
      <c r="M889" s="231"/>
      <c r="N889" s="231"/>
      <c r="O889" s="231"/>
    </row>
    <row r="890" ht="12.75" customHeight="1">
      <c r="F890" s="231"/>
      <c r="G890" s="231"/>
      <c r="H890" s="231"/>
      <c r="I890" s="231"/>
      <c r="J890" s="231"/>
      <c r="K890" s="231"/>
      <c r="L890" s="231"/>
      <c r="M890" s="231"/>
      <c r="N890" s="231"/>
      <c r="O890" s="231"/>
    </row>
    <row r="891" ht="12.75" customHeight="1">
      <c r="F891" s="231"/>
      <c r="G891" s="231"/>
      <c r="H891" s="231"/>
      <c r="I891" s="231"/>
      <c r="J891" s="231"/>
      <c r="K891" s="231"/>
      <c r="L891" s="231"/>
      <c r="M891" s="231"/>
      <c r="N891" s="231"/>
      <c r="O891" s="231"/>
    </row>
    <row r="892" ht="12.75" customHeight="1">
      <c r="F892" s="231"/>
      <c r="G892" s="231"/>
      <c r="H892" s="231"/>
      <c r="I892" s="231"/>
      <c r="J892" s="231"/>
      <c r="K892" s="231"/>
      <c r="L892" s="231"/>
      <c r="M892" s="231"/>
      <c r="N892" s="231"/>
      <c r="O892" s="231"/>
    </row>
    <row r="893" ht="12.75" customHeight="1">
      <c r="F893" s="231"/>
      <c r="G893" s="231"/>
      <c r="H893" s="231"/>
      <c r="I893" s="231"/>
      <c r="J893" s="231"/>
      <c r="K893" s="231"/>
      <c r="L893" s="231"/>
      <c r="M893" s="231"/>
      <c r="N893" s="231"/>
      <c r="O893" s="231"/>
    </row>
    <row r="894" ht="12.75" customHeight="1">
      <c r="F894" s="231"/>
      <c r="G894" s="231"/>
      <c r="H894" s="231"/>
      <c r="I894" s="231"/>
      <c r="J894" s="231"/>
      <c r="K894" s="231"/>
      <c r="L894" s="231"/>
      <c r="M894" s="231"/>
      <c r="N894" s="231"/>
      <c r="O894" s="231"/>
    </row>
    <row r="895" ht="12.75" customHeight="1">
      <c r="F895" s="231"/>
      <c r="G895" s="231"/>
      <c r="H895" s="231"/>
      <c r="I895" s="231"/>
      <c r="J895" s="231"/>
      <c r="K895" s="231"/>
      <c r="L895" s="231"/>
      <c r="M895" s="231"/>
      <c r="N895" s="231"/>
      <c r="O895" s="231"/>
    </row>
    <row r="896" ht="12.75" customHeight="1">
      <c r="F896" s="231"/>
      <c r="G896" s="231"/>
      <c r="H896" s="231"/>
      <c r="I896" s="231"/>
      <c r="J896" s="231"/>
      <c r="K896" s="231"/>
      <c r="L896" s="231"/>
      <c r="M896" s="231"/>
      <c r="N896" s="231"/>
      <c r="O896" s="231"/>
    </row>
    <row r="897" ht="12.75" customHeight="1">
      <c r="F897" s="231"/>
      <c r="G897" s="231"/>
      <c r="H897" s="231"/>
      <c r="I897" s="231"/>
      <c r="J897" s="231"/>
      <c r="K897" s="231"/>
      <c r="L897" s="231"/>
      <c r="M897" s="231"/>
      <c r="N897" s="231"/>
      <c r="O897" s="231"/>
    </row>
    <row r="898" ht="12.75" customHeight="1">
      <c r="F898" s="231"/>
      <c r="G898" s="231"/>
      <c r="H898" s="231"/>
      <c r="I898" s="231"/>
      <c r="J898" s="231"/>
      <c r="K898" s="231"/>
      <c r="L898" s="231"/>
      <c r="M898" s="231"/>
      <c r="N898" s="231"/>
      <c r="O898" s="231"/>
    </row>
    <row r="899" ht="12.75" customHeight="1">
      <c r="F899" s="231"/>
      <c r="G899" s="231"/>
      <c r="H899" s="231"/>
      <c r="I899" s="231"/>
      <c r="J899" s="231"/>
      <c r="K899" s="231"/>
      <c r="L899" s="231"/>
      <c r="M899" s="231"/>
      <c r="N899" s="231"/>
      <c r="O899" s="231"/>
    </row>
    <row r="900" ht="12.75" customHeight="1">
      <c r="F900" s="231"/>
      <c r="G900" s="231"/>
      <c r="H900" s="231"/>
      <c r="I900" s="231"/>
      <c r="J900" s="231"/>
      <c r="K900" s="231"/>
      <c r="L900" s="231"/>
      <c r="M900" s="231"/>
      <c r="N900" s="231"/>
      <c r="O900" s="231"/>
    </row>
    <row r="901" ht="12.75" customHeight="1">
      <c r="F901" s="231"/>
      <c r="G901" s="231"/>
      <c r="H901" s="231"/>
      <c r="I901" s="231"/>
      <c r="J901" s="231"/>
      <c r="K901" s="231"/>
      <c r="L901" s="231"/>
      <c r="M901" s="231"/>
      <c r="N901" s="231"/>
      <c r="O901" s="231"/>
    </row>
    <row r="902" ht="12.75" customHeight="1">
      <c r="F902" s="231"/>
      <c r="G902" s="231"/>
      <c r="H902" s="231"/>
      <c r="I902" s="231"/>
      <c r="J902" s="231"/>
      <c r="K902" s="231"/>
      <c r="L902" s="231"/>
      <c r="M902" s="231"/>
      <c r="N902" s="231"/>
      <c r="O902" s="231"/>
    </row>
    <row r="903" ht="12.75" customHeight="1">
      <c r="F903" s="231"/>
      <c r="G903" s="231"/>
      <c r="H903" s="231"/>
      <c r="I903" s="231"/>
      <c r="J903" s="231"/>
      <c r="K903" s="231"/>
      <c r="L903" s="231"/>
      <c r="M903" s="231"/>
      <c r="N903" s="231"/>
      <c r="O903" s="231"/>
    </row>
    <row r="904" ht="12.75" customHeight="1">
      <c r="F904" s="231"/>
      <c r="G904" s="231"/>
      <c r="H904" s="231"/>
      <c r="I904" s="231"/>
      <c r="J904" s="231"/>
      <c r="K904" s="231"/>
      <c r="L904" s="231"/>
      <c r="M904" s="231"/>
      <c r="N904" s="231"/>
      <c r="O904" s="231"/>
    </row>
    <row r="905" ht="12.75" customHeight="1">
      <c r="F905" s="231"/>
      <c r="G905" s="231"/>
      <c r="H905" s="231"/>
      <c r="I905" s="231"/>
      <c r="J905" s="231"/>
      <c r="K905" s="231"/>
      <c r="L905" s="231"/>
      <c r="M905" s="231"/>
      <c r="N905" s="231"/>
      <c r="O905" s="231"/>
    </row>
    <row r="906" ht="12.75" customHeight="1">
      <c r="F906" s="231"/>
      <c r="G906" s="231"/>
      <c r="H906" s="231"/>
      <c r="I906" s="231"/>
      <c r="J906" s="231"/>
      <c r="K906" s="231"/>
      <c r="L906" s="231"/>
      <c r="M906" s="231"/>
      <c r="N906" s="231"/>
      <c r="O906" s="231"/>
    </row>
    <row r="907" ht="12.75" customHeight="1">
      <c r="F907" s="231"/>
      <c r="G907" s="231"/>
      <c r="H907" s="231"/>
      <c r="I907" s="231"/>
      <c r="J907" s="231"/>
      <c r="K907" s="231"/>
      <c r="L907" s="231"/>
      <c r="M907" s="231"/>
      <c r="N907" s="231"/>
      <c r="O907" s="231"/>
    </row>
    <row r="908" ht="12.75" customHeight="1">
      <c r="F908" s="231"/>
      <c r="G908" s="231"/>
      <c r="H908" s="231"/>
      <c r="I908" s="231"/>
      <c r="J908" s="231"/>
      <c r="K908" s="231"/>
      <c r="L908" s="231"/>
      <c r="M908" s="231"/>
      <c r="N908" s="231"/>
      <c r="O908" s="231"/>
    </row>
    <row r="909" ht="12.75" customHeight="1">
      <c r="F909" s="231"/>
      <c r="G909" s="231"/>
      <c r="H909" s="231"/>
      <c r="I909" s="231"/>
      <c r="J909" s="231"/>
      <c r="K909" s="231"/>
      <c r="L909" s="231"/>
      <c r="M909" s="231"/>
      <c r="N909" s="231"/>
      <c r="O909" s="231"/>
    </row>
    <row r="910" ht="12.75" customHeight="1">
      <c r="F910" s="231"/>
      <c r="G910" s="231"/>
      <c r="H910" s="231"/>
      <c r="I910" s="231"/>
      <c r="J910" s="231"/>
      <c r="K910" s="231"/>
      <c r="L910" s="231"/>
      <c r="M910" s="231"/>
      <c r="N910" s="231"/>
      <c r="O910" s="231"/>
    </row>
    <row r="911" ht="12.75" customHeight="1">
      <c r="F911" s="231"/>
      <c r="G911" s="231"/>
      <c r="H911" s="231"/>
      <c r="I911" s="231"/>
      <c r="J911" s="231"/>
      <c r="K911" s="231"/>
      <c r="L911" s="231"/>
      <c r="M911" s="231"/>
      <c r="N911" s="231"/>
      <c r="O911" s="231"/>
    </row>
    <row r="912" ht="12.75" customHeight="1">
      <c r="F912" s="231"/>
      <c r="G912" s="231"/>
      <c r="H912" s="231"/>
      <c r="I912" s="231"/>
      <c r="J912" s="231"/>
      <c r="K912" s="231"/>
      <c r="L912" s="231"/>
      <c r="M912" s="231"/>
      <c r="N912" s="231"/>
      <c r="O912" s="231"/>
    </row>
    <row r="913" ht="12.75" customHeight="1">
      <c r="F913" s="231"/>
      <c r="G913" s="231"/>
      <c r="H913" s="231"/>
      <c r="I913" s="231"/>
      <c r="J913" s="231"/>
      <c r="K913" s="231"/>
      <c r="L913" s="231"/>
      <c r="M913" s="231"/>
      <c r="N913" s="231"/>
      <c r="O913" s="231"/>
    </row>
    <row r="914" ht="12.75" customHeight="1">
      <c r="F914" s="231"/>
      <c r="G914" s="231"/>
      <c r="H914" s="231"/>
      <c r="I914" s="231"/>
      <c r="J914" s="231"/>
      <c r="K914" s="231"/>
      <c r="L914" s="231"/>
      <c r="M914" s="231"/>
      <c r="N914" s="231"/>
      <c r="O914" s="231"/>
    </row>
    <row r="915" ht="12.75" customHeight="1">
      <c r="F915" s="231"/>
      <c r="G915" s="231"/>
      <c r="H915" s="231"/>
      <c r="I915" s="231"/>
      <c r="J915" s="231"/>
      <c r="K915" s="231"/>
      <c r="L915" s="231"/>
      <c r="M915" s="231"/>
      <c r="N915" s="231"/>
      <c r="O915" s="231"/>
    </row>
    <row r="916" ht="12.75" customHeight="1">
      <c r="F916" s="231"/>
      <c r="G916" s="231"/>
      <c r="H916" s="231"/>
      <c r="I916" s="231"/>
      <c r="J916" s="231"/>
      <c r="K916" s="231"/>
      <c r="L916" s="231"/>
      <c r="M916" s="231"/>
      <c r="N916" s="231"/>
      <c r="O916" s="231"/>
    </row>
    <row r="917" ht="12.75" customHeight="1">
      <c r="F917" s="231"/>
      <c r="G917" s="231"/>
      <c r="H917" s="231"/>
      <c r="I917" s="231"/>
      <c r="J917" s="231"/>
      <c r="K917" s="231"/>
      <c r="L917" s="231"/>
      <c r="M917" s="231"/>
      <c r="N917" s="231"/>
      <c r="O917" s="231"/>
    </row>
    <row r="918" ht="12.75" customHeight="1">
      <c r="F918" s="231"/>
      <c r="G918" s="231"/>
      <c r="H918" s="231"/>
      <c r="I918" s="231"/>
      <c r="J918" s="231"/>
      <c r="K918" s="231"/>
      <c r="L918" s="231"/>
      <c r="M918" s="231"/>
      <c r="N918" s="231"/>
      <c r="O918" s="231"/>
    </row>
    <row r="919" ht="12.75" customHeight="1">
      <c r="F919" s="231"/>
      <c r="G919" s="231"/>
      <c r="H919" s="231"/>
      <c r="I919" s="231"/>
      <c r="J919" s="231"/>
      <c r="K919" s="231"/>
      <c r="L919" s="231"/>
      <c r="M919" s="231"/>
      <c r="N919" s="231"/>
      <c r="O919" s="231"/>
    </row>
    <row r="920" ht="12.75" customHeight="1">
      <c r="F920" s="231"/>
      <c r="G920" s="231"/>
      <c r="H920" s="231"/>
      <c r="I920" s="231"/>
      <c r="J920" s="231"/>
      <c r="K920" s="231"/>
      <c r="L920" s="231"/>
      <c r="M920" s="231"/>
      <c r="N920" s="231"/>
      <c r="O920" s="231"/>
    </row>
    <row r="921" ht="12.75" customHeight="1">
      <c r="F921" s="231"/>
      <c r="G921" s="231"/>
      <c r="H921" s="231"/>
      <c r="I921" s="231"/>
      <c r="J921" s="231"/>
      <c r="K921" s="231"/>
      <c r="L921" s="231"/>
      <c r="M921" s="231"/>
      <c r="N921" s="231"/>
      <c r="O921" s="231"/>
    </row>
    <row r="922" ht="12.75" customHeight="1">
      <c r="F922" s="231"/>
      <c r="G922" s="231"/>
      <c r="H922" s="231"/>
      <c r="I922" s="231"/>
      <c r="J922" s="231"/>
      <c r="K922" s="231"/>
      <c r="L922" s="231"/>
      <c r="M922" s="231"/>
      <c r="N922" s="231"/>
      <c r="O922" s="231"/>
    </row>
    <row r="923" ht="12.75" customHeight="1">
      <c r="F923" s="231"/>
      <c r="G923" s="231"/>
      <c r="H923" s="231"/>
      <c r="I923" s="231"/>
      <c r="J923" s="231"/>
      <c r="K923" s="231"/>
      <c r="L923" s="231"/>
      <c r="M923" s="231"/>
      <c r="N923" s="231"/>
      <c r="O923" s="231"/>
    </row>
    <row r="924" ht="12.75" customHeight="1">
      <c r="F924" s="231"/>
      <c r="G924" s="231"/>
      <c r="H924" s="231"/>
      <c r="I924" s="231"/>
      <c r="J924" s="231"/>
      <c r="K924" s="231"/>
      <c r="L924" s="231"/>
      <c r="M924" s="231"/>
      <c r="N924" s="231"/>
      <c r="O924" s="231"/>
    </row>
    <row r="925" ht="12.75" customHeight="1">
      <c r="F925" s="231"/>
      <c r="G925" s="231"/>
      <c r="H925" s="231"/>
      <c r="I925" s="231"/>
      <c r="J925" s="231"/>
      <c r="K925" s="231"/>
      <c r="L925" s="231"/>
      <c r="M925" s="231"/>
      <c r="N925" s="231"/>
      <c r="O925" s="231"/>
    </row>
    <row r="926" ht="12.75" customHeight="1">
      <c r="F926" s="231"/>
      <c r="G926" s="231"/>
      <c r="H926" s="231"/>
      <c r="I926" s="231"/>
      <c r="J926" s="231"/>
      <c r="K926" s="231"/>
      <c r="L926" s="231"/>
      <c r="M926" s="231"/>
      <c r="N926" s="231"/>
      <c r="O926" s="231"/>
    </row>
    <row r="927" ht="12.75" customHeight="1">
      <c r="F927" s="231"/>
      <c r="G927" s="231"/>
      <c r="H927" s="231"/>
      <c r="I927" s="231"/>
      <c r="J927" s="231"/>
      <c r="K927" s="231"/>
      <c r="L927" s="231"/>
      <c r="M927" s="231"/>
      <c r="N927" s="231"/>
      <c r="O927" s="231"/>
    </row>
    <row r="928" ht="12.75" customHeight="1">
      <c r="F928" s="231"/>
      <c r="G928" s="231"/>
      <c r="H928" s="231"/>
      <c r="I928" s="231"/>
      <c r="J928" s="231"/>
      <c r="K928" s="231"/>
      <c r="L928" s="231"/>
      <c r="M928" s="231"/>
      <c r="N928" s="231"/>
      <c r="O928" s="231"/>
    </row>
    <row r="929" ht="12.75" customHeight="1">
      <c r="F929" s="231"/>
      <c r="G929" s="231"/>
      <c r="H929" s="231"/>
      <c r="I929" s="231"/>
      <c r="J929" s="231"/>
      <c r="K929" s="231"/>
      <c r="L929" s="231"/>
      <c r="M929" s="231"/>
      <c r="N929" s="231"/>
      <c r="O929" s="231"/>
    </row>
    <row r="930" ht="12.75" customHeight="1">
      <c r="F930" s="231"/>
      <c r="G930" s="231"/>
      <c r="H930" s="231"/>
      <c r="I930" s="231"/>
      <c r="J930" s="231"/>
      <c r="K930" s="231"/>
      <c r="L930" s="231"/>
      <c r="M930" s="231"/>
      <c r="N930" s="231"/>
      <c r="O930" s="231"/>
    </row>
    <row r="931" ht="12.75" customHeight="1">
      <c r="F931" s="231"/>
      <c r="G931" s="231"/>
      <c r="H931" s="231"/>
      <c r="I931" s="231"/>
      <c r="J931" s="231"/>
      <c r="K931" s="231"/>
      <c r="L931" s="231"/>
      <c r="M931" s="231"/>
      <c r="N931" s="231"/>
      <c r="O931" s="231"/>
    </row>
    <row r="932" ht="12.75" customHeight="1">
      <c r="F932" s="231"/>
      <c r="G932" s="231"/>
      <c r="H932" s="231"/>
      <c r="I932" s="231"/>
      <c r="J932" s="231"/>
      <c r="K932" s="231"/>
      <c r="L932" s="231"/>
      <c r="M932" s="231"/>
      <c r="N932" s="231"/>
      <c r="O932" s="231"/>
    </row>
    <row r="933" ht="12.75" customHeight="1">
      <c r="F933" s="231"/>
      <c r="G933" s="231"/>
      <c r="H933" s="231"/>
      <c r="I933" s="231"/>
      <c r="J933" s="231"/>
      <c r="K933" s="231"/>
      <c r="L933" s="231"/>
      <c r="M933" s="231"/>
      <c r="N933" s="231"/>
      <c r="O933" s="231"/>
    </row>
    <row r="934" ht="12.75" customHeight="1">
      <c r="F934" s="231"/>
      <c r="G934" s="231"/>
      <c r="H934" s="231"/>
      <c r="I934" s="231"/>
      <c r="J934" s="231"/>
      <c r="K934" s="231"/>
      <c r="L934" s="231"/>
      <c r="M934" s="231"/>
      <c r="N934" s="231"/>
      <c r="O934" s="231"/>
    </row>
    <row r="935" ht="12.75" customHeight="1">
      <c r="F935" s="231"/>
      <c r="G935" s="231"/>
      <c r="H935" s="231"/>
      <c r="I935" s="231"/>
      <c r="J935" s="231"/>
      <c r="K935" s="231"/>
      <c r="L935" s="231"/>
      <c r="M935" s="231"/>
      <c r="N935" s="231"/>
      <c r="O935" s="231"/>
    </row>
    <row r="936" ht="12.75" customHeight="1">
      <c r="F936" s="231"/>
      <c r="G936" s="231"/>
      <c r="H936" s="231"/>
      <c r="I936" s="231"/>
      <c r="J936" s="231"/>
      <c r="K936" s="231"/>
      <c r="L936" s="231"/>
      <c r="M936" s="231"/>
      <c r="N936" s="231"/>
      <c r="O936" s="231"/>
    </row>
    <row r="937" ht="12.75" customHeight="1">
      <c r="F937" s="231"/>
      <c r="G937" s="231"/>
      <c r="H937" s="231"/>
      <c r="I937" s="231"/>
      <c r="J937" s="231"/>
      <c r="K937" s="231"/>
      <c r="L937" s="231"/>
      <c r="M937" s="231"/>
      <c r="N937" s="231"/>
      <c r="O937" s="231"/>
    </row>
    <row r="938" ht="12.75" customHeight="1">
      <c r="F938" s="231"/>
      <c r="G938" s="231"/>
      <c r="H938" s="231"/>
      <c r="I938" s="231"/>
      <c r="J938" s="231"/>
      <c r="K938" s="231"/>
      <c r="L938" s="231"/>
      <c r="M938" s="231"/>
      <c r="N938" s="231"/>
      <c r="O938" s="231"/>
    </row>
    <row r="939" ht="12.75" customHeight="1">
      <c r="F939" s="231"/>
      <c r="G939" s="231"/>
      <c r="H939" s="231"/>
      <c r="I939" s="231"/>
      <c r="J939" s="231"/>
      <c r="K939" s="231"/>
      <c r="L939" s="231"/>
      <c r="M939" s="231"/>
      <c r="N939" s="231"/>
      <c r="O939" s="231"/>
    </row>
    <row r="940" ht="12.75" customHeight="1">
      <c r="F940" s="231"/>
      <c r="G940" s="231"/>
      <c r="H940" s="231"/>
      <c r="I940" s="231"/>
      <c r="J940" s="231"/>
      <c r="K940" s="231"/>
      <c r="L940" s="231"/>
      <c r="M940" s="231"/>
      <c r="N940" s="231"/>
      <c r="O940" s="231"/>
    </row>
    <row r="941" ht="12.75" customHeight="1">
      <c r="F941" s="231"/>
      <c r="G941" s="231"/>
      <c r="H941" s="231"/>
      <c r="I941" s="231"/>
      <c r="J941" s="231"/>
      <c r="K941" s="231"/>
      <c r="L941" s="231"/>
      <c r="M941" s="231"/>
      <c r="N941" s="231"/>
      <c r="O941" s="231"/>
    </row>
    <row r="942" ht="12.75" customHeight="1">
      <c r="F942" s="231"/>
      <c r="G942" s="231"/>
      <c r="H942" s="231"/>
      <c r="I942" s="231"/>
      <c r="J942" s="231"/>
      <c r="K942" s="231"/>
      <c r="L942" s="231"/>
      <c r="M942" s="231"/>
      <c r="N942" s="231"/>
      <c r="O942" s="231"/>
    </row>
    <row r="943" ht="12.75" customHeight="1">
      <c r="F943" s="231"/>
      <c r="G943" s="231"/>
      <c r="H943" s="231"/>
      <c r="I943" s="231"/>
      <c r="J943" s="231"/>
      <c r="K943" s="231"/>
      <c r="L943" s="231"/>
      <c r="M943" s="231"/>
      <c r="N943" s="231"/>
      <c r="O943" s="231"/>
    </row>
    <row r="944" ht="12.75" customHeight="1">
      <c r="F944" s="231"/>
      <c r="G944" s="231"/>
      <c r="H944" s="231"/>
      <c r="I944" s="231"/>
      <c r="J944" s="231"/>
      <c r="K944" s="231"/>
      <c r="L944" s="231"/>
      <c r="M944" s="231"/>
      <c r="N944" s="231"/>
      <c r="O944" s="231"/>
    </row>
    <row r="945" ht="12.75" customHeight="1">
      <c r="F945" s="231"/>
      <c r="G945" s="231"/>
      <c r="H945" s="231"/>
      <c r="I945" s="231"/>
      <c r="J945" s="231"/>
      <c r="K945" s="231"/>
      <c r="L945" s="231"/>
      <c r="M945" s="231"/>
      <c r="N945" s="231"/>
      <c r="O945" s="231"/>
    </row>
    <row r="946" ht="12.75" customHeight="1">
      <c r="F946" s="231"/>
      <c r="G946" s="231"/>
      <c r="H946" s="231"/>
      <c r="I946" s="231"/>
      <c r="J946" s="231"/>
      <c r="K946" s="231"/>
      <c r="L946" s="231"/>
      <c r="M946" s="231"/>
      <c r="N946" s="231"/>
      <c r="O946" s="231"/>
    </row>
    <row r="947" ht="12.75" customHeight="1">
      <c r="F947" s="231"/>
      <c r="G947" s="231"/>
      <c r="H947" s="231"/>
      <c r="I947" s="231"/>
      <c r="J947" s="231"/>
      <c r="K947" s="231"/>
      <c r="L947" s="231"/>
      <c r="M947" s="231"/>
      <c r="N947" s="231"/>
      <c r="O947" s="231"/>
    </row>
    <row r="948" ht="12.75" customHeight="1">
      <c r="F948" s="231"/>
      <c r="G948" s="231"/>
      <c r="H948" s="231"/>
      <c r="I948" s="231"/>
      <c r="J948" s="231"/>
      <c r="K948" s="231"/>
      <c r="L948" s="231"/>
      <c r="M948" s="231"/>
      <c r="N948" s="231"/>
      <c r="O948" s="231"/>
    </row>
    <row r="949" ht="12.75" customHeight="1">
      <c r="F949" s="231"/>
      <c r="G949" s="231"/>
      <c r="H949" s="231"/>
      <c r="I949" s="231"/>
      <c r="J949" s="231"/>
      <c r="K949" s="231"/>
      <c r="L949" s="231"/>
      <c r="M949" s="231"/>
      <c r="N949" s="231"/>
      <c r="O949" s="231"/>
    </row>
    <row r="950" ht="12.75" customHeight="1">
      <c r="F950" s="231"/>
      <c r="G950" s="231"/>
      <c r="H950" s="231"/>
      <c r="I950" s="231"/>
      <c r="J950" s="231"/>
      <c r="K950" s="231"/>
      <c r="L950" s="231"/>
      <c r="M950" s="231"/>
      <c r="N950" s="231"/>
      <c r="O950" s="231"/>
    </row>
    <row r="951" ht="12.75" customHeight="1">
      <c r="F951" s="231"/>
      <c r="G951" s="231"/>
      <c r="H951" s="231"/>
      <c r="I951" s="231"/>
      <c r="J951" s="231"/>
      <c r="K951" s="231"/>
      <c r="L951" s="231"/>
      <c r="M951" s="231"/>
      <c r="N951" s="231"/>
      <c r="O951" s="231"/>
    </row>
    <row r="952" ht="12.75" customHeight="1">
      <c r="F952" s="231"/>
      <c r="G952" s="231"/>
      <c r="H952" s="231"/>
      <c r="I952" s="231"/>
      <c r="J952" s="231"/>
      <c r="K952" s="231"/>
      <c r="L952" s="231"/>
      <c r="M952" s="231"/>
      <c r="N952" s="231"/>
      <c r="O952" s="231"/>
    </row>
    <row r="953" ht="12.75" customHeight="1">
      <c r="F953" s="231"/>
      <c r="G953" s="231"/>
      <c r="H953" s="231"/>
      <c r="I953" s="231"/>
      <c r="J953" s="231"/>
      <c r="K953" s="231"/>
      <c r="L953" s="231"/>
      <c r="M953" s="231"/>
      <c r="N953" s="231"/>
      <c r="O953" s="231"/>
    </row>
    <row r="954" ht="12.75" customHeight="1">
      <c r="F954" s="231"/>
      <c r="G954" s="231"/>
      <c r="H954" s="231"/>
      <c r="I954" s="231"/>
      <c r="J954" s="231"/>
      <c r="K954" s="231"/>
      <c r="L954" s="231"/>
      <c r="M954" s="231"/>
      <c r="N954" s="231"/>
      <c r="O954" s="231"/>
    </row>
    <row r="955" ht="12.75" customHeight="1">
      <c r="F955" s="231"/>
      <c r="G955" s="231"/>
      <c r="H955" s="231"/>
      <c r="I955" s="231"/>
      <c r="J955" s="231"/>
      <c r="K955" s="231"/>
      <c r="L955" s="231"/>
      <c r="M955" s="231"/>
      <c r="N955" s="231"/>
      <c r="O955" s="231"/>
    </row>
    <row r="956" ht="12.75" customHeight="1">
      <c r="F956" s="231"/>
      <c r="G956" s="231"/>
      <c r="H956" s="231"/>
      <c r="I956" s="231"/>
      <c r="J956" s="231"/>
      <c r="K956" s="231"/>
      <c r="L956" s="231"/>
      <c r="M956" s="231"/>
      <c r="N956" s="231"/>
      <c r="O956" s="231"/>
    </row>
    <row r="957" ht="12.75" customHeight="1">
      <c r="F957" s="231"/>
      <c r="G957" s="231"/>
      <c r="H957" s="231"/>
      <c r="I957" s="231"/>
      <c r="J957" s="231"/>
      <c r="K957" s="231"/>
      <c r="L957" s="231"/>
      <c r="M957" s="231"/>
      <c r="N957" s="231"/>
      <c r="O957" s="231"/>
    </row>
    <row r="958" ht="12.75" customHeight="1">
      <c r="F958" s="231"/>
      <c r="G958" s="231"/>
      <c r="H958" s="231"/>
      <c r="I958" s="231"/>
      <c r="J958" s="231"/>
      <c r="K958" s="231"/>
      <c r="L958" s="231"/>
      <c r="M958" s="231"/>
      <c r="N958" s="231"/>
      <c r="O958" s="231"/>
    </row>
    <row r="959" ht="12.75" customHeight="1">
      <c r="F959" s="231"/>
      <c r="G959" s="231"/>
      <c r="H959" s="231"/>
      <c r="I959" s="231"/>
      <c r="J959" s="231"/>
      <c r="K959" s="231"/>
      <c r="L959" s="231"/>
      <c r="M959" s="231"/>
      <c r="N959" s="231"/>
      <c r="O959" s="231"/>
    </row>
    <row r="960" ht="12.75" customHeight="1">
      <c r="F960" s="231"/>
      <c r="G960" s="231"/>
      <c r="H960" s="231"/>
      <c r="I960" s="231"/>
      <c r="J960" s="231"/>
      <c r="K960" s="231"/>
      <c r="L960" s="231"/>
      <c r="M960" s="231"/>
      <c r="N960" s="231"/>
      <c r="O960" s="231"/>
    </row>
    <row r="961" ht="12.75" customHeight="1">
      <c r="F961" s="231"/>
      <c r="G961" s="231"/>
      <c r="H961" s="231"/>
      <c r="I961" s="231"/>
      <c r="J961" s="231"/>
      <c r="K961" s="231"/>
      <c r="L961" s="231"/>
      <c r="M961" s="231"/>
      <c r="N961" s="231"/>
      <c r="O961" s="231"/>
    </row>
    <row r="962" ht="12.75" customHeight="1">
      <c r="F962" s="231"/>
      <c r="G962" s="231"/>
      <c r="H962" s="231"/>
      <c r="I962" s="231"/>
      <c r="J962" s="231"/>
      <c r="K962" s="231"/>
      <c r="L962" s="231"/>
      <c r="M962" s="231"/>
      <c r="N962" s="231"/>
      <c r="O962" s="231"/>
    </row>
    <row r="963" ht="12.75" customHeight="1">
      <c r="F963" s="231"/>
      <c r="G963" s="231"/>
      <c r="H963" s="231"/>
      <c r="I963" s="231"/>
      <c r="J963" s="231"/>
      <c r="K963" s="231"/>
      <c r="L963" s="231"/>
      <c r="M963" s="231"/>
      <c r="N963" s="231"/>
      <c r="O963" s="231"/>
    </row>
    <row r="964" ht="12.75" customHeight="1">
      <c r="F964" s="231"/>
      <c r="G964" s="231"/>
      <c r="H964" s="231"/>
      <c r="I964" s="231"/>
      <c r="J964" s="231"/>
      <c r="K964" s="231"/>
      <c r="L964" s="231"/>
      <c r="M964" s="231"/>
      <c r="N964" s="231"/>
      <c r="O964" s="231"/>
    </row>
    <row r="965" ht="12.75" customHeight="1">
      <c r="F965" s="231"/>
      <c r="G965" s="231"/>
      <c r="H965" s="231"/>
      <c r="I965" s="231"/>
      <c r="J965" s="231"/>
      <c r="K965" s="231"/>
      <c r="L965" s="231"/>
      <c r="M965" s="231"/>
      <c r="N965" s="231"/>
      <c r="O965" s="231"/>
    </row>
    <row r="966" ht="12.75" customHeight="1">
      <c r="F966" s="231"/>
      <c r="G966" s="231"/>
      <c r="H966" s="231"/>
      <c r="I966" s="231"/>
      <c r="J966" s="231"/>
      <c r="K966" s="231"/>
      <c r="L966" s="231"/>
      <c r="M966" s="231"/>
      <c r="N966" s="231"/>
      <c r="O966" s="231"/>
    </row>
    <row r="967" ht="12.75" customHeight="1">
      <c r="F967" s="231"/>
      <c r="G967" s="231"/>
      <c r="H967" s="231"/>
      <c r="I967" s="231"/>
      <c r="J967" s="231"/>
      <c r="K967" s="231"/>
      <c r="L967" s="231"/>
      <c r="M967" s="231"/>
      <c r="N967" s="231"/>
      <c r="O967" s="231"/>
    </row>
    <row r="968" ht="12.75" customHeight="1">
      <c r="F968" s="231"/>
      <c r="G968" s="231"/>
      <c r="H968" s="231"/>
      <c r="I968" s="231"/>
      <c r="J968" s="231"/>
      <c r="K968" s="231"/>
      <c r="L968" s="231"/>
      <c r="M968" s="231"/>
      <c r="N968" s="231"/>
      <c r="O968" s="231"/>
    </row>
    <row r="969" ht="12.75" customHeight="1">
      <c r="F969" s="231"/>
      <c r="G969" s="231"/>
      <c r="H969" s="231"/>
      <c r="I969" s="231"/>
      <c r="J969" s="231"/>
      <c r="K969" s="231"/>
      <c r="L969" s="231"/>
      <c r="M969" s="231"/>
      <c r="N969" s="231"/>
      <c r="O969" s="231"/>
    </row>
    <row r="970" ht="12.75" customHeight="1">
      <c r="F970" s="231"/>
      <c r="G970" s="231"/>
      <c r="H970" s="231"/>
      <c r="I970" s="231"/>
      <c r="J970" s="231"/>
      <c r="K970" s="231"/>
      <c r="L970" s="231"/>
      <c r="M970" s="231"/>
      <c r="N970" s="231"/>
      <c r="O970" s="231"/>
    </row>
    <row r="971" ht="12.75" customHeight="1">
      <c r="F971" s="231"/>
      <c r="G971" s="231"/>
      <c r="H971" s="231"/>
      <c r="I971" s="231"/>
      <c r="J971" s="231"/>
      <c r="K971" s="231"/>
      <c r="L971" s="231"/>
      <c r="M971" s="231"/>
      <c r="N971" s="231"/>
      <c r="O971" s="231"/>
    </row>
    <row r="972" ht="12.75" customHeight="1">
      <c r="F972" s="231"/>
      <c r="G972" s="231"/>
      <c r="H972" s="231"/>
      <c r="I972" s="231"/>
      <c r="J972" s="231"/>
      <c r="K972" s="231"/>
      <c r="L972" s="231"/>
      <c r="M972" s="231"/>
      <c r="N972" s="231"/>
      <c r="O972" s="231"/>
    </row>
    <row r="973" ht="12.75" customHeight="1">
      <c r="F973" s="231"/>
      <c r="G973" s="231"/>
      <c r="H973" s="231"/>
      <c r="I973" s="231"/>
      <c r="J973" s="231"/>
      <c r="K973" s="231"/>
      <c r="L973" s="231"/>
      <c r="M973" s="231"/>
      <c r="N973" s="231"/>
      <c r="O973" s="231"/>
    </row>
    <row r="974" ht="12.75" customHeight="1">
      <c r="F974" s="231"/>
      <c r="G974" s="231"/>
      <c r="H974" s="231"/>
      <c r="I974" s="231"/>
      <c r="J974" s="231"/>
      <c r="K974" s="231"/>
      <c r="L974" s="231"/>
      <c r="M974" s="231"/>
      <c r="N974" s="231"/>
      <c r="O974" s="231"/>
    </row>
    <row r="975" ht="12.75" customHeight="1">
      <c r="F975" s="231"/>
      <c r="G975" s="231"/>
      <c r="H975" s="231"/>
      <c r="I975" s="231"/>
      <c r="J975" s="231"/>
      <c r="K975" s="231"/>
      <c r="L975" s="231"/>
      <c r="M975" s="231"/>
      <c r="N975" s="231"/>
      <c r="O975" s="231"/>
    </row>
    <row r="976" ht="12.75" customHeight="1">
      <c r="F976" s="231"/>
      <c r="G976" s="231"/>
      <c r="H976" s="231"/>
      <c r="I976" s="231"/>
      <c r="J976" s="231"/>
      <c r="K976" s="231"/>
      <c r="L976" s="231"/>
      <c r="M976" s="231"/>
      <c r="N976" s="231"/>
      <c r="O976" s="231"/>
    </row>
    <row r="977" ht="12.75" customHeight="1">
      <c r="F977" s="231"/>
      <c r="G977" s="231"/>
      <c r="H977" s="231"/>
      <c r="I977" s="231"/>
      <c r="J977" s="231"/>
      <c r="K977" s="231"/>
      <c r="L977" s="231"/>
      <c r="M977" s="231"/>
      <c r="N977" s="231"/>
      <c r="O977" s="231"/>
    </row>
    <row r="978" ht="12.75" customHeight="1">
      <c r="F978" s="231"/>
      <c r="G978" s="231"/>
      <c r="H978" s="231"/>
      <c r="I978" s="231"/>
      <c r="J978" s="231"/>
      <c r="K978" s="231"/>
      <c r="L978" s="231"/>
      <c r="M978" s="231"/>
      <c r="N978" s="231"/>
      <c r="O978" s="231"/>
    </row>
    <row r="979" ht="12.75" customHeight="1">
      <c r="F979" s="231"/>
      <c r="G979" s="231"/>
      <c r="H979" s="231"/>
      <c r="I979" s="231"/>
      <c r="J979" s="231"/>
      <c r="K979" s="231"/>
      <c r="L979" s="231"/>
      <c r="M979" s="231"/>
      <c r="N979" s="231"/>
      <c r="O979" s="231"/>
    </row>
    <row r="980" ht="12.75" customHeight="1">
      <c r="F980" s="231"/>
      <c r="G980" s="231"/>
      <c r="H980" s="231"/>
      <c r="I980" s="231"/>
      <c r="J980" s="231"/>
      <c r="K980" s="231"/>
      <c r="L980" s="231"/>
      <c r="M980" s="231"/>
      <c r="N980" s="231"/>
      <c r="O980" s="231"/>
    </row>
    <row r="981" ht="12.75" customHeight="1">
      <c r="F981" s="231"/>
      <c r="G981" s="231"/>
      <c r="H981" s="231"/>
      <c r="I981" s="231"/>
      <c r="J981" s="231"/>
      <c r="K981" s="231"/>
      <c r="L981" s="231"/>
      <c r="M981" s="231"/>
      <c r="N981" s="231"/>
      <c r="O981" s="231"/>
    </row>
    <row r="982" ht="12.75" customHeight="1">
      <c r="F982" s="231"/>
      <c r="G982" s="231"/>
      <c r="H982" s="231"/>
      <c r="I982" s="231"/>
      <c r="J982" s="231"/>
      <c r="K982" s="231"/>
      <c r="L982" s="231"/>
      <c r="M982" s="231"/>
      <c r="N982" s="231"/>
      <c r="O982" s="231"/>
    </row>
    <row r="983" ht="12.75" customHeight="1">
      <c r="F983" s="231"/>
      <c r="G983" s="231"/>
      <c r="H983" s="231"/>
      <c r="I983" s="231"/>
      <c r="J983" s="231"/>
      <c r="K983" s="231"/>
      <c r="L983" s="231"/>
      <c r="M983" s="231"/>
      <c r="N983" s="231"/>
      <c r="O983" s="231"/>
    </row>
    <row r="984" ht="12.75" customHeight="1">
      <c r="F984" s="231"/>
      <c r="G984" s="231"/>
      <c r="H984" s="231"/>
      <c r="I984" s="231"/>
      <c r="J984" s="231"/>
      <c r="K984" s="231"/>
      <c r="L984" s="231"/>
      <c r="M984" s="231"/>
      <c r="N984" s="231"/>
      <c r="O984" s="231"/>
    </row>
    <row r="985" ht="12.75" customHeight="1">
      <c r="F985" s="231"/>
      <c r="G985" s="231"/>
      <c r="H985" s="231"/>
      <c r="I985" s="231"/>
      <c r="J985" s="231"/>
      <c r="K985" s="231"/>
      <c r="L985" s="231"/>
      <c r="M985" s="231"/>
      <c r="N985" s="231"/>
      <c r="O985" s="231"/>
    </row>
    <row r="986" ht="12.75" customHeight="1">
      <c r="F986" s="231"/>
      <c r="G986" s="231"/>
      <c r="H986" s="231"/>
      <c r="I986" s="231"/>
      <c r="J986" s="231"/>
      <c r="K986" s="231"/>
      <c r="L986" s="231"/>
      <c r="M986" s="231"/>
      <c r="N986" s="231"/>
      <c r="O986" s="231"/>
    </row>
    <row r="987" ht="12.75" customHeight="1">
      <c r="F987" s="231"/>
      <c r="G987" s="231"/>
      <c r="H987" s="231"/>
      <c r="I987" s="231"/>
      <c r="J987" s="231"/>
      <c r="K987" s="231"/>
      <c r="L987" s="231"/>
      <c r="M987" s="231"/>
      <c r="N987" s="231"/>
      <c r="O987" s="231"/>
    </row>
    <row r="988" ht="12.75" customHeight="1">
      <c r="F988" s="231"/>
      <c r="G988" s="231"/>
      <c r="H988" s="231"/>
      <c r="I988" s="231"/>
      <c r="J988" s="231"/>
      <c r="K988" s="231"/>
      <c r="L988" s="231"/>
      <c r="M988" s="231"/>
      <c r="N988" s="231"/>
      <c r="O988" s="231"/>
    </row>
    <row r="989" ht="12.75" customHeight="1">
      <c r="F989" s="231"/>
      <c r="G989" s="231"/>
      <c r="H989" s="231"/>
      <c r="I989" s="231"/>
      <c r="J989" s="231"/>
      <c r="K989" s="231"/>
      <c r="L989" s="231"/>
      <c r="M989" s="231"/>
      <c r="N989" s="231"/>
      <c r="O989" s="231"/>
    </row>
    <row r="990" ht="12.75" customHeight="1">
      <c r="F990" s="231"/>
      <c r="G990" s="231"/>
      <c r="H990" s="231"/>
      <c r="I990" s="231"/>
      <c r="J990" s="231"/>
      <c r="K990" s="231"/>
      <c r="L990" s="231"/>
      <c r="M990" s="231"/>
      <c r="N990" s="231"/>
      <c r="O990" s="231"/>
    </row>
    <row r="991" ht="12.75" customHeight="1">
      <c r="F991" s="231"/>
      <c r="G991" s="231"/>
      <c r="H991" s="231"/>
      <c r="I991" s="231"/>
      <c r="J991" s="231"/>
      <c r="K991" s="231"/>
      <c r="L991" s="231"/>
      <c r="M991" s="231"/>
      <c r="N991" s="231"/>
      <c r="O991" s="231"/>
    </row>
    <row r="992" ht="12.75" customHeight="1">
      <c r="F992" s="231"/>
      <c r="G992" s="231"/>
      <c r="H992" s="231"/>
      <c r="I992" s="231"/>
      <c r="J992" s="231"/>
      <c r="K992" s="231"/>
      <c r="L992" s="231"/>
      <c r="M992" s="231"/>
      <c r="N992" s="231"/>
      <c r="O992" s="231"/>
    </row>
    <row r="993" ht="12.75" customHeight="1">
      <c r="F993" s="231"/>
      <c r="G993" s="231"/>
      <c r="H993" s="231"/>
      <c r="I993" s="231"/>
      <c r="J993" s="231"/>
      <c r="K993" s="231"/>
      <c r="L993" s="231"/>
      <c r="M993" s="231"/>
      <c r="N993" s="231"/>
      <c r="O993" s="231"/>
    </row>
    <row r="994" ht="12.75" customHeight="1">
      <c r="F994" s="231"/>
      <c r="G994" s="231"/>
      <c r="H994" s="231"/>
      <c r="I994" s="231"/>
      <c r="J994" s="231"/>
      <c r="K994" s="231"/>
      <c r="L994" s="231"/>
      <c r="M994" s="231"/>
      <c r="N994" s="231"/>
      <c r="O994" s="231"/>
    </row>
    <row r="995" ht="12.75" customHeight="1">
      <c r="F995" s="231"/>
      <c r="G995" s="231"/>
      <c r="H995" s="231"/>
      <c r="I995" s="231"/>
      <c r="J995" s="231"/>
      <c r="K995" s="231"/>
      <c r="L995" s="231"/>
      <c r="M995" s="231"/>
      <c r="N995" s="231"/>
      <c r="O995" s="231"/>
    </row>
    <row r="996" ht="12.75" customHeight="1">
      <c r="F996" s="231"/>
      <c r="G996" s="231"/>
      <c r="H996" s="231"/>
      <c r="I996" s="231"/>
      <c r="J996" s="231"/>
      <c r="K996" s="231"/>
      <c r="L996" s="231"/>
      <c r="M996" s="231"/>
      <c r="N996" s="231"/>
      <c r="O996" s="231"/>
    </row>
    <row r="997" ht="12.75" customHeight="1">
      <c r="F997" s="231"/>
      <c r="G997" s="231"/>
      <c r="H997" s="231"/>
      <c r="I997" s="231"/>
      <c r="J997" s="231"/>
      <c r="K997" s="231"/>
      <c r="L997" s="231"/>
      <c r="M997" s="231"/>
      <c r="N997" s="231"/>
      <c r="O997" s="231"/>
    </row>
    <row r="998" ht="12.75" customHeight="1">
      <c r="F998" s="231"/>
      <c r="G998" s="231"/>
      <c r="H998" s="231"/>
      <c r="I998" s="231"/>
      <c r="J998" s="231"/>
      <c r="K998" s="231"/>
      <c r="L998" s="231"/>
      <c r="M998" s="231"/>
      <c r="N998" s="231"/>
      <c r="O998" s="231"/>
    </row>
    <row r="999" ht="12.75" customHeight="1">
      <c r="F999" s="231"/>
      <c r="G999" s="231"/>
      <c r="H999" s="231"/>
      <c r="I999" s="231"/>
      <c r="J999" s="231"/>
      <c r="K999" s="231"/>
      <c r="L999" s="231"/>
      <c r="M999" s="231"/>
      <c r="N999" s="231"/>
      <c r="O999" s="231"/>
    </row>
    <row r="1000" ht="12.75" customHeight="1">
      <c r="F1000" s="231"/>
      <c r="G1000" s="231"/>
      <c r="H1000" s="231"/>
      <c r="I1000" s="231"/>
      <c r="J1000" s="231"/>
      <c r="K1000" s="231"/>
      <c r="L1000" s="231"/>
      <c r="M1000" s="231"/>
      <c r="N1000" s="231"/>
      <c r="O1000" s="231"/>
    </row>
    <row r="1001" ht="12.75" customHeight="1">
      <c r="F1001" s="231"/>
      <c r="G1001" s="231"/>
      <c r="H1001" s="231"/>
      <c r="I1001" s="231"/>
      <c r="J1001" s="231"/>
      <c r="K1001" s="231"/>
      <c r="L1001" s="231"/>
      <c r="M1001" s="231"/>
      <c r="N1001" s="231"/>
      <c r="O1001" s="231"/>
    </row>
    <row r="1002" ht="12.75" customHeight="1">
      <c r="F1002" s="231"/>
      <c r="G1002" s="231"/>
      <c r="H1002" s="231"/>
      <c r="I1002" s="231"/>
      <c r="J1002" s="231"/>
      <c r="K1002" s="231"/>
      <c r="L1002" s="231"/>
      <c r="M1002" s="231"/>
      <c r="N1002" s="231"/>
      <c r="O1002" s="231"/>
    </row>
    <row r="1003" ht="12.75" customHeight="1">
      <c r="F1003" s="231"/>
      <c r="G1003" s="231"/>
      <c r="H1003" s="231"/>
      <c r="I1003" s="231"/>
      <c r="J1003" s="231"/>
      <c r="K1003" s="231"/>
      <c r="L1003" s="231"/>
      <c r="M1003" s="231"/>
      <c r="N1003" s="231"/>
      <c r="O1003" s="231"/>
    </row>
    <row r="1004" ht="12.75" customHeight="1">
      <c r="F1004" s="231"/>
      <c r="G1004" s="231"/>
      <c r="H1004" s="231"/>
      <c r="I1004" s="231"/>
      <c r="J1004" s="231"/>
      <c r="K1004" s="231"/>
      <c r="L1004" s="231"/>
      <c r="M1004" s="231"/>
      <c r="N1004" s="231"/>
      <c r="O1004" s="231"/>
    </row>
    <row r="1005" ht="12.75" customHeight="1">
      <c r="F1005" s="231"/>
      <c r="G1005" s="231"/>
      <c r="H1005" s="231"/>
      <c r="I1005" s="231"/>
      <c r="J1005" s="231"/>
      <c r="K1005" s="231"/>
      <c r="L1005" s="231"/>
      <c r="M1005" s="231"/>
      <c r="N1005" s="231"/>
      <c r="O1005" s="231"/>
    </row>
    <row r="1006" ht="12.75" customHeight="1">
      <c r="F1006" s="231"/>
      <c r="G1006" s="231"/>
      <c r="H1006" s="231"/>
      <c r="I1006" s="231"/>
      <c r="J1006" s="231"/>
      <c r="K1006" s="231"/>
      <c r="L1006" s="231"/>
      <c r="M1006" s="231"/>
      <c r="N1006" s="231"/>
      <c r="O1006" s="231"/>
    </row>
    <row r="1007" ht="12.75" customHeight="1">
      <c r="F1007" s="231"/>
      <c r="G1007" s="231"/>
      <c r="H1007" s="231"/>
      <c r="I1007" s="231"/>
      <c r="J1007" s="231"/>
      <c r="K1007" s="231"/>
      <c r="L1007" s="231"/>
      <c r="M1007" s="231"/>
      <c r="N1007" s="231"/>
      <c r="O1007" s="231"/>
    </row>
    <row r="1008" ht="12.75" customHeight="1">
      <c r="F1008" s="231"/>
      <c r="G1008" s="231"/>
      <c r="H1008" s="231"/>
      <c r="I1008" s="231"/>
      <c r="J1008" s="231"/>
      <c r="K1008" s="231"/>
      <c r="L1008" s="231"/>
      <c r="M1008" s="231"/>
      <c r="N1008" s="231"/>
      <c r="O1008" s="231"/>
    </row>
    <row r="1009" ht="12.75" customHeight="1">
      <c r="F1009" s="231"/>
      <c r="G1009" s="231"/>
      <c r="H1009" s="231"/>
      <c r="I1009" s="231"/>
      <c r="J1009" s="231"/>
      <c r="K1009" s="231"/>
      <c r="L1009" s="231"/>
      <c r="M1009" s="231"/>
      <c r="N1009" s="231"/>
      <c r="O1009" s="231"/>
    </row>
    <row r="1010" ht="12.75" customHeight="1">
      <c r="F1010" s="231"/>
      <c r="G1010" s="231"/>
      <c r="H1010" s="231"/>
      <c r="I1010" s="231"/>
      <c r="J1010" s="231"/>
      <c r="K1010" s="231"/>
      <c r="L1010" s="231"/>
      <c r="M1010" s="231"/>
      <c r="N1010" s="231"/>
      <c r="O1010" s="231"/>
    </row>
    <row r="1011" ht="12.75" customHeight="1">
      <c r="F1011" s="231"/>
      <c r="G1011" s="231"/>
      <c r="H1011" s="231"/>
      <c r="I1011" s="231"/>
      <c r="J1011" s="231"/>
      <c r="K1011" s="231"/>
      <c r="L1011" s="231"/>
      <c r="M1011" s="231"/>
      <c r="N1011" s="231"/>
      <c r="O1011" s="231"/>
    </row>
    <row r="1012" ht="12.75" customHeight="1">
      <c r="F1012" s="231"/>
      <c r="G1012" s="231"/>
      <c r="H1012" s="231"/>
      <c r="I1012" s="231"/>
      <c r="J1012" s="231"/>
      <c r="K1012" s="231"/>
      <c r="L1012" s="231"/>
      <c r="M1012" s="231"/>
      <c r="N1012" s="231"/>
      <c r="O1012" s="231"/>
    </row>
    <row r="1013" ht="12.75" customHeight="1">
      <c r="F1013" s="231"/>
      <c r="G1013" s="231"/>
      <c r="H1013" s="231"/>
      <c r="I1013" s="231"/>
      <c r="J1013" s="231"/>
      <c r="K1013" s="231"/>
      <c r="L1013" s="231"/>
      <c r="M1013" s="231"/>
      <c r="N1013" s="231"/>
      <c r="O1013" s="231"/>
    </row>
    <row r="1014" ht="12.75" customHeight="1">
      <c r="F1014" s="231"/>
      <c r="G1014" s="231"/>
      <c r="H1014" s="231"/>
      <c r="I1014" s="231"/>
      <c r="J1014" s="231"/>
      <c r="K1014" s="231"/>
      <c r="L1014" s="231"/>
      <c r="M1014" s="231"/>
      <c r="N1014" s="231"/>
      <c r="O1014" s="231"/>
    </row>
    <row r="1015" ht="12.75" customHeight="1">
      <c r="F1015" s="231"/>
      <c r="G1015" s="231"/>
      <c r="H1015" s="231"/>
      <c r="I1015" s="231"/>
      <c r="J1015" s="231"/>
      <c r="K1015" s="231"/>
      <c r="L1015" s="231"/>
      <c r="M1015" s="231"/>
      <c r="N1015" s="231"/>
      <c r="O1015" s="231"/>
    </row>
    <row r="1016" ht="12.75" customHeight="1">
      <c r="F1016" s="231"/>
      <c r="G1016" s="231"/>
      <c r="H1016" s="231"/>
      <c r="I1016" s="231"/>
      <c r="J1016" s="231"/>
      <c r="K1016" s="231"/>
      <c r="L1016" s="231"/>
      <c r="M1016" s="231"/>
      <c r="N1016" s="231"/>
      <c r="O1016" s="231"/>
    </row>
    <row r="1017" ht="12.75" customHeight="1">
      <c r="F1017" s="231"/>
      <c r="G1017" s="231"/>
      <c r="H1017" s="231"/>
      <c r="I1017" s="231"/>
      <c r="J1017" s="231"/>
      <c r="K1017" s="231"/>
      <c r="L1017" s="231"/>
      <c r="M1017" s="231"/>
      <c r="N1017" s="231"/>
      <c r="O1017" s="231"/>
    </row>
    <row r="1018" ht="12.75" customHeight="1">
      <c r="F1018" s="231"/>
      <c r="G1018" s="231"/>
      <c r="H1018" s="231"/>
      <c r="I1018" s="231"/>
      <c r="J1018" s="231"/>
      <c r="K1018" s="231"/>
      <c r="L1018" s="231"/>
      <c r="M1018" s="231"/>
      <c r="N1018" s="231"/>
      <c r="O1018" s="231"/>
    </row>
    <row r="1019" ht="12.75" customHeight="1">
      <c r="F1019" s="231"/>
      <c r="G1019" s="231"/>
      <c r="H1019" s="231"/>
      <c r="I1019" s="231"/>
      <c r="J1019" s="231"/>
      <c r="K1019" s="231"/>
      <c r="L1019" s="231"/>
      <c r="M1019" s="231"/>
      <c r="N1019" s="231"/>
      <c r="O1019" s="231"/>
    </row>
    <row r="1020" ht="12.75" customHeight="1">
      <c r="F1020" s="231"/>
      <c r="G1020" s="231"/>
      <c r="H1020" s="231"/>
      <c r="I1020" s="231"/>
      <c r="J1020" s="231"/>
      <c r="K1020" s="231"/>
      <c r="L1020" s="231"/>
      <c r="M1020" s="231"/>
      <c r="N1020" s="231"/>
      <c r="O1020" s="231"/>
    </row>
    <row r="1021" ht="12.75" customHeight="1">
      <c r="F1021" s="231"/>
      <c r="G1021" s="231"/>
      <c r="H1021" s="231"/>
      <c r="I1021" s="231"/>
      <c r="J1021" s="231"/>
      <c r="K1021" s="231"/>
      <c r="L1021" s="231"/>
      <c r="M1021" s="231"/>
      <c r="N1021" s="231"/>
      <c r="O1021" s="231"/>
    </row>
    <row r="1022" ht="12.75" customHeight="1">
      <c r="F1022" s="231"/>
      <c r="G1022" s="231"/>
      <c r="H1022" s="231"/>
      <c r="I1022" s="231"/>
      <c r="J1022" s="231"/>
      <c r="K1022" s="231"/>
      <c r="L1022" s="231"/>
      <c r="M1022" s="231"/>
      <c r="N1022" s="231"/>
      <c r="O1022" s="231"/>
    </row>
    <row r="1023" ht="12.75" customHeight="1">
      <c r="F1023" s="231"/>
      <c r="G1023" s="231"/>
      <c r="H1023" s="231"/>
      <c r="I1023" s="231"/>
      <c r="J1023" s="231"/>
      <c r="K1023" s="231"/>
      <c r="L1023" s="231"/>
      <c r="M1023" s="231"/>
      <c r="N1023" s="231"/>
      <c r="O1023" s="231"/>
    </row>
    <row r="1024" ht="12.75" customHeight="1">
      <c r="F1024" s="231"/>
      <c r="G1024" s="231"/>
      <c r="H1024" s="231"/>
      <c r="I1024" s="231"/>
      <c r="J1024" s="231"/>
      <c r="K1024" s="231"/>
      <c r="L1024" s="231"/>
      <c r="M1024" s="231"/>
      <c r="N1024" s="231"/>
      <c r="O1024" s="231"/>
    </row>
    <row r="1025" ht="12.75" customHeight="1">
      <c r="F1025" s="231"/>
      <c r="G1025" s="231"/>
      <c r="H1025" s="231"/>
      <c r="I1025" s="231"/>
      <c r="J1025" s="231"/>
      <c r="K1025" s="231"/>
      <c r="L1025" s="231"/>
      <c r="M1025" s="231"/>
      <c r="N1025" s="231"/>
      <c r="O1025" s="231"/>
    </row>
    <row r="1026" ht="12.75" customHeight="1">
      <c r="F1026" s="231"/>
      <c r="G1026" s="231"/>
      <c r="H1026" s="231"/>
      <c r="I1026" s="231"/>
      <c r="J1026" s="231"/>
      <c r="K1026" s="231"/>
      <c r="L1026" s="231"/>
      <c r="M1026" s="231"/>
      <c r="N1026" s="231"/>
      <c r="O1026" s="231"/>
    </row>
    <row r="1027" ht="12.75" customHeight="1">
      <c r="F1027" s="231"/>
      <c r="G1027" s="231"/>
      <c r="H1027" s="231"/>
      <c r="I1027" s="231"/>
      <c r="J1027" s="231"/>
      <c r="K1027" s="231"/>
      <c r="L1027" s="231"/>
      <c r="M1027" s="231"/>
      <c r="N1027" s="231"/>
      <c r="O1027" s="231"/>
    </row>
    <row r="1028" ht="12.75" customHeight="1">
      <c r="F1028" s="231"/>
      <c r="G1028" s="231"/>
      <c r="H1028" s="231"/>
      <c r="I1028" s="231"/>
      <c r="J1028" s="231"/>
      <c r="K1028" s="231"/>
      <c r="L1028" s="231"/>
      <c r="M1028" s="231"/>
      <c r="N1028" s="231"/>
      <c r="O1028" s="231"/>
    </row>
    <row r="1029" ht="12.75" customHeight="1">
      <c r="F1029" s="231"/>
      <c r="G1029" s="231"/>
      <c r="H1029" s="231"/>
      <c r="I1029" s="231"/>
      <c r="J1029" s="231"/>
      <c r="K1029" s="231"/>
      <c r="L1029" s="231"/>
      <c r="M1029" s="231"/>
      <c r="N1029" s="231"/>
      <c r="O1029" s="231"/>
    </row>
    <row r="1030" ht="12.75" customHeight="1">
      <c r="F1030" s="231"/>
      <c r="G1030" s="231"/>
      <c r="H1030" s="231"/>
      <c r="I1030" s="231"/>
      <c r="J1030" s="231"/>
      <c r="K1030" s="231"/>
      <c r="L1030" s="231"/>
      <c r="M1030" s="231"/>
      <c r="N1030" s="231"/>
      <c r="O1030" s="231"/>
    </row>
    <row r="1031" ht="12.75" customHeight="1">
      <c r="F1031" s="231"/>
      <c r="G1031" s="231"/>
      <c r="H1031" s="231"/>
      <c r="I1031" s="231"/>
      <c r="J1031" s="231"/>
      <c r="K1031" s="231"/>
      <c r="L1031" s="231"/>
      <c r="M1031" s="231"/>
      <c r="N1031" s="231"/>
      <c r="O1031" s="231"/>
    </row>
    <row r="1032" ht="12.75" customHeight="1">
      <c r="F1032" s="231"/>
      <c r="G1032" s="231"/>
      <c r="H1032" s="231"/>
      <c r="I1032" s="231"/>
      <c r="J1032" s="231"/>
      <c r="K1032" s="231"/>
      <c r="L1032" s="231"/>
      <c r="M1032" s="231"/>
      <c r="N1032" s="231"/>
      <c r="O1032" s="231"/>
    </row>
    <row r="1033" ht="12.75" customHeight="1">
      <c r="F1033" s="231"/>
      <c r="G1033" s="231"/>
      <c r="H1033" s="231"/>
      <c r="I1033" s="231"/>
      <c r="J1033" s="231"/>
      <c r="K1033" s="231"/>
      <c r="L1033" s="231"/>
      <c r="M1033" s="231"/>
      <c r="N1033" s="231"/>
      <c r="O1033" s="231"/>
    </row>
    <row r="1034" ht="12.75" customHeight="1">
      <c r="F1034" s="231"/>
      <c r="G1034" s="231"/>
      <c r="H1034" s="231"/>
      <c r="I1034" s="231"/>
      <c r="J1034" s="231"/>
      <c r="K1034" s="231"/>
      <c r="L1034" s="231"/>
      <c r="M1034" s="231"/>
      <c r="N1034" s="231"/>
      <c r="O1034" s="231"/>
    </row>
    <row r="1035" ht="12.75" customHeight="1">
      <c r="F1035" s="231"/>
      <c r="G1035" s="231"/>
      <c r="H1035" s="231"/>
      <c r="I1035" s="231"/>
      <c r="J1035" s="231"/>
      <c r="K1035" s="231"/>
      <c r="L1035" s="231"/>
      <c r="M1035" s="231"/>
      <c r="N1035" s="231"/>
      <c r="O1035" s="231"/>
    </row>
    <row r="1036" ht="12.75" customHeight="1">
      <c r="F1036" s="231"/>
      <c r="G1036" s="231"/>
      <c r="H1036" s="231"/>
      <c r="I1036" s="231"/>
      <c r="J1036" s="231"/>
      <c r="K1036" s="231"/>
      <c r="L1036" s="231"/>
      <c r="M1036" s="231"/>
      <c r="N1036" s="231"/>
      <c r="O1036" s="231"/>
    </row>
    <row r="1037" ht="12.75" customHeight="1">
      <c r="F1037" s="231"/>
      <c r="G1037" s="231"/>
      <c r="H1037" s="231"/>
      <c r="I1037" s="231"/>
      <c r="J1037" s="231"/>
      <c r="K1037" s="231"/>
      <c r="L1037" s="231"/>
      <c r="M1037" s="231"/>
      <c r="N1037" s="231"/>
      <c r="O1037" s="231"/>
    </row>
    <row r="1038" ht="12.75" customHeight="1">
      <c r="F1038" s="231"/>
      <c r="G1038" s="231"/>
      <c r="H1038" s="231"/>
      <c r="I1038" s="231"/>
      <c r="J1038" s="231"/>
      <c r="K1038" s="231"/>
      <c r="L1038" s="231"/>
      <c r="M1038" s="231"/>
      <c r="N1038" s="231"/>
      <c r="O1038" s="231"/>
    </row>
    <row r="1039" ht="12.75" customHeight="1">
      <c r="F1039" s="231"/>
      <c r="G1039" s="231"/>
      <c r="H1039" s="231"/>
      <c r="I1039" s="231"/>
      <c r="J1039" s="231"/>
      <c r="K1039" s="231"/>
      <c r="L1039" s="231"/>
      <c r="M1039" s="231"/>
      <c r="N1039" s="231"/>
      <c r="O1039" s="231"/>
    </row>
    <row r="1040" ht="12.75" customHeight="1">
      <c r="F1040" s="231"/>
      <c r="G1040" s="231"/>
      <c r="H1040" s="231"/>
      <c r="I1040" s="231"/>
      <c r="J1040" s="231"/>
      <c r="K1040" s="231"/>
      <c r="L1040" s="231"/>
      <c r="M1040" s="231"/>
      <c r="N1040" s="231"/>
      <c r="O1040" s="231"/>
    </row>
    <row r="1041" ht="12.75" customHeight="1">
      <c r="F1041" s="231"/>
      <c r="G1041" s="231"/>
      <c r="H1041" s="231"/>
      <c r="I1041" s="231"/>
      <c r="J1041" s="231"/>
      <c r="K1041" s="231"/>
      <c r="L1041" s="231"/>
      <c r="M1041" s="231"/>
      <c r="N1041" s="231"/>
      <c r="O1041" s="231"/>
    </row>
    <row r="1042" ht="12.75" customHeight="1">
      <c r="F1042" s="231"/>
      <c r="G1042" s="231"/>
      <c r="H1042" s="231"/>
      <c r="I1042" s="231"/>
      <c r="J1042" s="231"/>
      <c r="K1042" s="231"/>
      <c r="L1042" s="231"/>
      <c r="M1042" s="231"/>
      <c r="N1042" s="231"/>
      <c r="O1042" s="231"/>
    </row>
    <row r="1043" ht="12.75" customHeight="1">
      <c r="F1043" s="231"/>
      <c r="G1043" s="231"/>
      <c r="H1043" s="231"/>
      <c r="I1043" s="231"/>
      <c r="J1043" s="231"/>
      <c r="K1043" s="231"/>
      <c r="L1043" s="231"/>
      <c r="M1043" s="231"/>
      <c r="N1043" s="231"/>
      <c r="O1043" s="231"/>
    </row>
    <row r="1044" ht="12.75" customHeight="1">
      <c r="F1044" s="231"/>
      <c r="G1044" s="231"/>
      <c r="H1044" s="231"/>
      <c r="I1044" s="231"/>
      <c r="J1044" s="231"/>
      <c r="K1044" s="231"/>
      <c r="L1044" s="231"/>
      <c r="M1044" s="231"/>
      <c r="N1044" s="231"/>
      <c r="O1044" s="231"/>
    </row>
    <row r="1045" ht="12.75" customHeight="1">
      <c r="F1045" s="231"/>
      <c r="G1045" s="231"/>
      <c r="H1045" s="231"/>
      <c r="I1045" s="231"/>
      <c r="J1045" s="231"/>
      <c r="K1045" s="231"/>
      <c r="L1045" s="231"/>
      <c r="M1045" s="231"/>
      <c r="N1045" s="231"/>
      <c r="O1045" s="231"/>
    </row>
    <row r="1046" ht="12.75" customHeight="1">
      <c r="F1046" s="231"/>
      <c r="G1046" s="231"/>
      <c r="H1046" s="231"/>
      <c r="I1046" s="231"/>
      <c r="J1046" s="231"/>
      <c r="K1046" s="231"/>
      <c r="L1046" s="231"/>
      <c r="M1046" s="231"/>
      <c r="N1046" s="231"/>
      <c r="O1046" s="231"/>
    </row>
    <row r="1047" ht="12.75" customHeight="1">
      <c r="F1047" s="231"/>
      <c r="G1047" s="231"/>
      <c r="H1047" s="231"/>
      <c r="I1047" s="231"/>
      <c r="J1047" s="231"/>
      <c r="K1047" s="231"/>
      <c r="L1047" s="231"/>
      <c r="M1047" s="231"/>
      <c r="N1047" s="231"/>
      <c r="O1047" s="231"/>
    </row>
    <row r="1048" ht="12.75" customHeight="1">
      <c r="F1048" s="231"/>
      <c r="G1048" s="231"/>
      <c r="H1048" s="231"/>
      <c r="I1048" s="231"/>
      <c r="J1048" s="231"/>
      <c r="K1048" s="231"/>
      <c r="L1048" s="231"/>
      <c r="M1048" s="231"/>
      <c r="N1048" s="231"/>
      <c r="O1048" s="231"/>
    </row>
    <row r="1049" ht="12.75" customHeight="1">
      <c r="F1049" s="231"/>
      <c r="G1049" s="231"/>
      <c r="H1049" s="231"/>
      <c r="I1049" s="231"/>
      <c r="J1049" s="231"/>
      <c r="K1049" s="231"/>
      <c r="L1049" s="231"/>
      <c r="M1049" s="231"/>
      <c r="N1049" s="231"/>
      <c r="O1049" s="231"/>
    </row>
    <row r="1050" ht="12.75" customHeight="1">
      <c r="F1050" s="231"/>
      <c r="G1050" s="231"/>
      <c r="H1050" s="231"/>
      <c r="I1050" s="231"/>
      <c r="J1050" s="231"/>
      <c r="K1050" s="231"/>
      <c r="L1050" s="231"/>
      <c r="M1050" s="231"/>
      <c r="N1050" s="231"/>
      <c r="O1050" s="231"/>
    </row>
    <row r="1051" ht="12.75" customHeight="1">
      <c r="F1051" s="231"/>
      <c r="G1051" s="231"/>
      <c r="H1051" s="231"/>
      <c r="I1051" s="231"/>
      <c r="J1051" s="231"/>
      <c r="K1051" s="231"/>
      <c r="L1051" s="231"/>
      <c r="M1051" s="231"/>
      <c r="N1051" s="231"/>
      <c r="O1051" s="231"/>
    </row>
    <row r="1052" ht="12.75" customHeight="1">
      <c r="F1052" s="231"/>
      <c r="G1052" s="231"/>
      <c r="H1052" s="231"/>
      <c r="I1052" s="231"/>
      <c r="J1052" s="231"/>
      <c r="K1052" s="231"/>
      <c r="L1052" s="231"/>
      <c r="M1052" s="231"/>
      <c r="N1052" s="231"/>
      <c r="O1052" s="231"/>
    </row>
    <row r="1053" ht="12.75" customHeight="1">
      <c r="F1053" s="231"/>
      <c r="G1053" s="231"/>
      <c r="H1053" s="231"/>
      <c r="I1053" s="231"/>
      <c r="J1053" s="231"/>
      <c r="K1053" s="231"/>
      <c r="L1053" s="231"/>
      <c r="M1053" s="231"/>
      <c r="N1053" s="231"/>
      <c r="O1053" s="231"/>
    </row>
    <row r="1054" ht="12.75" customHeight="1">
      <c r="F1054" s="231"/>
      <c r="G1054" s="231"/>
      <c r="H1054" s="231"/>
      <c r="I1054" s="231"/>
      <c r="J1054" s="231"/>
      <c r="K1054" s="231"/>
      <c r="L1054" s="231"/>
      <c r="M1054" s="231"/>
      <c r="N1054" s="231"/>
      <c r="O1054" s="231"/>
    </row>
    <row r="1055" ht="12.75" customHeight="1">
      <c r="F1055" s="231"/>
      <c r="G1055" s="231"/>
      <c r="H1055" s="231"/>
      <c r="I1055" s="231"/>
      <c r="J1055" s="231"/>
      <c r="K1055" s="231"/>
      <c r="L1055" s="231"/>
      <c r="M1055" s="231"/>
      <c r="N1055" s="231"/>
      <c r="O1055" s="231"/>
    </row>
    <row r="1056" ht="12.75" customHeight="1">
      <c r="F1056" s="231"/>
      <c r="G1056" s="231"/>
      <c r="H1056" s="231"/>
      <c r="I1056" s="231"/>
      <c r="J1056" s="231"/>
      <c r="K1056" s="231"/>
      <c r="L1056" s="231"/>
      <c r="M1056" s="231"/>
      <c r="N1056" s="231"/>
      <c r="O1056" s="231"/>
    </row>
    <row r="1057" ht="12.75" customHeight="1">
      <c r="F1057" s="231"/>
      <c r="G1057" s="231"/>
      <c r="H1057" s="231"/>
      <c r="I1057" s="231"/>
      <c r="J1057" s="231"/>
      <c r="K1057" s="231"/>
      <c r="L1057" s="231"/>
      <c r="M1057" s="231"/>
      <c r="N1057" s="231"/>
      <c r="O1057" s="231"/>
    </row>
    <row r="1058" ht="12.75" customHeight="1">
      <c r="F1058" s="231"/>
      <c r="G1058" s="231"/>
      <c r="H1058" s="231"/>
      <c r="I1058" s="231"/>
      <c r="J1058" s="231"/>
      <c r="K1058" s="231"/>
      <c r="L1058" s="231"/>
      <c r="M1058" s="231"/>
      <c r="N1058" s="231"/>
      <c r="O1058" s="231"/>
    </row>
    <row r="1059" ht="12.75" customHeight="1">
      <c r="F1059" s="231"/>
      <c r="G1059" s="231"/>
      <c r="H1059" s="231"/>
      <c r="I1059" s="231"/>
      <c r="J1059" s="231"/>
      <c r="K1059" s="231"/>
      <c r="L1059" s="231"/>
      <c r="M1059" s="231"/>
      <c r="N1059" s="231"/>
      <c r="O1059" s="231"/>
    </row>
    <row r="1060" ht="12.75" customHeight="1">
      <c r="F1060" s="231"/>
      <c r="G1060" s="231"/>
      <c r="H1060" s="231"/>
      <c r="I1060" s="231"/>
      <c r="J1060" s="231"/>
      <c r="K1060" s="231"/>
      <c r="L1060" s="231"/>
      <c r="M1060" s="231"/>
      <c r="N1060" s="231"/>
      <c r="O1060" s="231"/>
    </row>
    <row r="1061" ht="12.75" customHeight="1">
      <c r="F1061" s="231"/>
      <c r="G1061" s="231"/>
      <c r="H1061" s="231"/>
      <c r="I1061" s="231"/>
      <c r="J1061" s="231"/>
      <c r="K1061" s="231"/>
      <c r="L1061" s="231"/>
      <c r="M1061" s="231"/>
      <c r="N1061" s="231"/>
      <c r="O1061" s="231"/>
    </row>
    <row r="1062" ht="12.75" customHeight="1">
      <c r="F1062" s="231"/>
      <c r="G1062" s="231"/>
      <c r="H1062" s="231"/>
      <c r="I1062" s="231"/>
      <c r="J1062" s="231"/>
      <c r="K1062" s="231"/>
      <c r="L1062" s="231"/>
      <c r="M1062" s="231"/>
      <c r="N1062" s="231"/>
      <c r="O1062" s="231"/>
    </row>
    <row r="1063" ht="12.75" customHeight="1">
      <c r="F1063" s="231"/>
      <c r="G1063" s="231"/>
      <c r="H1063" s="231"/>
      <c r="I1063" s="231"/>
      <c r="J1063" s="231"/>
      <c r="K1063" s="231"/>
      <c r="L1063" s="231"/>
      <c r="M1063" s="231"/>
      <c r="N1063" s="231"/>
      <c r="O1063" s="231"/>
    </row>
    <row r="1064" ht="12.75" customHeight="1">
      <c r="F1064" s="231"/>
      <c r="G1064" s="231"/>
      <c r="H1064" s="231"/>
      <c r="I1064" s="231"/>
      <c r="J1064" s="231"/>
      <c r="K1064" s="231"/>
      <c r="L1064" s="231"/>
      <c r="M1064" s="231"/>
      <c r="N1064" s="231"/>
      <c r="O1064" s="231"/>
    </row>
    <row r="1065" ht="12.75" customHeight="1">
      <c r="F1065" s="231"/>
      <c r="G1065" s="231"/>
      <c r="H1065" s="231"/>
      <c r="I1065" s="231"/>
      <c r="J1065" s="231"/>
      <c r="K1065" s="231"/>
      <c r="L1065" s="231"/>
      <c r="M1065" s="231"/>
      <c r="N1065" s="231"/>
      <c r="O1065" s="231"/>
    </row>
    <row r="1066" ht="12.75" customHeight="1">
      <c r="F1066" s="231"/>
      <c r="G1066" s="231"/>
      <c r="H1066" s="231"/>
      <c r="I1066" s="231"/>
      <c r="J1066" s="231"/>
      <c r="K1066" s="231"/>
      <c r="L1066" s="231"/>
      <c r="M1066" s="231"/>
      <c r="N1066" s="231"/>
      <c r="O1066" s="231"/>
    </row>
    <row r="1067" ht="12.75" customHeight="1">
      <c r="F1067" s="231"/>
      <c r="G1067" s="231"/>
      <c r="H1067" s="231"/>
      <c r="I1067" s="231"/>
      <c r="J1067" s="231"/>
      <c r="K1067" s="231"/>
      <c r="L1067" s="231"/>
      <c r="M1067" s="231"/>
      <c r="N1067" s="231"/>
      <c r="O1067" s="231"/>
    </row>
    <row r="1068" ht="12.75" customHeight="1">
      <c r="F1068" s="231"/>
      <c r="G1068" s="231"/>
      <c r="H1068" s="231"/>
      <c r="I1068" s="231"/>
      <c r="J1068" s="231"/>
      <c r="K1068" s="231"/>
      <c r="L1068" s="231"/>
      <c r="M1068" s="231"/>
      <c r="N1068" s="231"/>
      <c r="O1068" s="231"/>
    </row>
    <row r="1069" ht="12.75" customHeight="1">
      <c r="F1069" s="231"/>
      <c r="G1069" s="231"/>
      <c r="H1069" s="231"/>
      <c r="I1069" s="231"/>
      <c r="J1069" s="231"/>
      <c r="K1069" s="231"/>
      <c r="L1069" s="231"/>
      <c r="M1069" s="231"/>
      <c r="N1069" s="231"/>
      <c r="O1069" s="231"/>
    </row>
    <row r="1070" ht="12.75" customHeight="1">
      <c r="F1070" s="231"/>
      <c r="G1070" s="231"/>
      <c r="H1070" s="231"/>
      <c r="I1070" s="231"/>
      <c r="J1070" s="231"/>
      <c r="K1070" s="231"/>
      <c r="L1070" s="231"/>
      <c r="M1070" s="231"/>
      <c r="N1070" s="231"/>
      <c r="O1070" s="231"/>
    </row>
    <row r="1071" ht="12.75" customHeight="1">
      <c r="F1071" s="231"/>
      <c r="G1071" s="231"/>
      <c r="H1071" s="231"/>
      <c r="I1071" s="231"/>
      <c r="J1071" s="231"/>
      <c r="K1071" s="231"/>
      <c r="L1071" s="231"/>
      <c r="M1071" s="231"/>
      <c r="N1071" s="231"/>
      <c r="O1071" s="231"/>
    </row>
    <row r="1072" ht="12.75" customHeight="1">
      <c r="F1072" s="231"/>
      <c r="G1072" s="231"/>
      <c r="H1072" s="231"/>
      <c r="I1072" s="231"/>
      <c r="J1072" s="231"/>
      <c r="K1072" s="231"/>
      <c r="L1072" s="231"/>
      <c r="M1072" s="231"/>
      <c r="N1072" s="231"/>
      <c r="O1072" s="231"/>
    </row>
    <row r="1073" ht="12.75" customHeight="1">
      <c r="F1073" s="231"/>
      <c r="G1073" s="231"/>
      <c r="H1073" s="231"/>
      <c r="I1073" s="231"/>
      <c r="J1073" s="231"/>
      <c r="K1073" s="231"/>
      <c r="L1073" s="231"/>
      <c r="M1073" s="231"/>
      <c r="N1073" s="231"/>
      <c r="O1073" s="231"/>
    </row>
    <row r="1074" ht="12.75" customHeight="1">
      <c r="F1074" s="231"/>
      <c r="G1074" s="231"/>
      <c r="H1074" s="231"/>
      <c r="I1074" s="231"/>
      <c r="J1074" s="231"/>
      <c r="K1074" s="231"/>
      <c r="L1074" s="231"/>
      <c r="M1074" s="231"/>
      <c r="N1074" s="231"/>
      <c r="O1074" s="231"/>
    </row>
    <row r="1075" ht="12.75" customHeight="1">
      <c r="F1075" s="231"/>
      <c r="G1075" s="231"/>
      <c r="H1075" s="231"/>
      <c r="I1075" s="231"/>
      <c r="J1075" s="231"/>
      <c r="K1075" s="231"/>
      <c r="L1075" s="231"/>
      <c r="M1075" s="231"/>
      <c r="N1075" s="231"/>
      <c r="O1075" s="231"/>
    </row>
    <row r="1076" ht="12.75" customHeight="1">
      <c r="F1076" s="231"/>
      <c r="G1076" s="231"/>
      <c r="H1076" s="231"/>
      <c r="I1076" s="231"/>
      <c r="J1076" s="231"/>
      <c r="K1076" s="231"/>
      <c r="L1076" s="231"/>
      <c r="M1076" s="231"/>
      <c r="N1076" s="231"/>
      <c r="O1076" s="231"/>
    </row>
    <row r="1077" ht="12.75" customHeight="1">
      <c r="F1077" s="231"/>
      <c r="G1077" s="231"/>
      <c r="H1077" s="231"/>
      <c r="I1077" s="231"/>
      <c r="J1077" s="231"/>
      <c r="K1077" s="231"/>
      <c r="L1077" s="231"/>
      <c r="M1077" s="231"/>
      <c r="N1077" s="231"/>
      <c r="O1077" s="231"/>
    </row>
    <row r="1078" ht="12.75" customHeight="1">
      <c r="F1078" s="231"/>
      <c r="G1078" s="231"/>
      <c r="H1078" s="231"/>
      <c r="I1078" s="231"/>
      <c r="J1078" s="231"/>
      <c r="K1078" s="231"/>
      <c r="L1078" s="231"/>
      <c r="M1078" s="231"/>
      <c r="N1078" s="231"/>
      <c r="O1078" s="231"/>
    </row>
    <row r="1079" ht="12.75" customHeight="1">
      <c r="F1079" s="231"/>
      <c r="G1079" s="231"/>
      <c r="H1079" s="231"/>
      <c r="I1079" s="231"/>
      <c r="J1079" s="231"/>
      <c r="K1079" s="231"/>
      <c r="L1079" s="231"/>
      <c r="M1079" s="231"/>
      <c r="N1079" s="231"/>
      <c r="O1079" s="231"/>
    </row>
    <row r="1080" ht="12.75" customHeight="1">
      <c r="F1080" s="231"/>
      <c r="G1080" s="231"/>
      <c r="H1080" s="231"/>
      <c r="I1080" s="231"/>
      <c r="J1080" s="231"/>
      <c r="K1080" s="231"/>
      <c r="L1080" s="231"/>
      <c r="M1080" s="231"/>
      <c r="N1080" s="231"/>
      <c r="O1080" s="231"/>
    </row>
    <row r="1081" ht="12.75" customHeight="1">
      <c r="F1081" s="231"/>
      <c r="G1081" s="231"/>
      <c r="H1081" s="231"/>
      <c r="I1081" s="231"/>
      <c r="J1081" s="231"/>
      <c r="K1081" s="231"/>
      <c r="L1081" s="231"/>
      <c r="M1081" s="231"/>
      <c r="N1081" s="231"/>
      <c r="O1081" s="231"/>
    </row>
    <row r="1082" ht="12.75" customHeight="1">
      <c r="F1082" s="231"/>
      <c r="G1082" s="231"/>
      <c r="H1082" s="231"/>
      <c r="I1082" s="231"/>
      <c r="J1082" s="231"/>
      <c r="K1082" s="231"/>
      <c r="L1082" s="231"/>
      <c r="M1082" s="231"/>
      <c r="N1082" s="231"/>
      <c r="O1082" s="231"/>
    </row>
    <row r="1083" ht="12.75" customHeight="1">
      <c r="F1083" s="231"/>
      <c r="G1083" s="231"/>
      <c r="H1083" s="231"/>
      <c r="I1083" s="231"/>
      <c r="J1083" s="231"/>
      <c r="K1083" s="231"/>
      <c r="L1083" s="231"/>
      <c r="M1083" s="231"/>
      <c r="N1083" s="231"/>
      <c r="O1083" s="231"/>
    </row>
    <row r="1084" ht="12.75" customHeight="1">
      <c r="F1084" s="231"/>
      <c r="G1084" s="231"/>
      <c r="H1084" s="231"/>
      <c r="I1084" s="231"/>
      <c r="J1084" s="231"/>
      <c r="K1084" s="231"/>
      <c r="L1084" s="231"/>
      <c r="M1084" s="231"/>
      <c r="N1084" s="231"/>
      <c r="O1084" s="231"/>
    </row>
    <row r="1085" ht="12.75" customHeight="1">
      <c r="F1085" s="231"/>
      <c r="G1085" s="231"/>
      <c r="H1085" s="231"/>
      <c r="I1085" s="231"/>
      <c r="J1085" s="231"/>
      <c r="K1085" s="231"/>
      <c r="L1085" s="231"/>
      <c r="M1085" s="231"/>
      <c r="N1085" s="231"/>
      <c r="O1085" s="231"/>
    </row>
    <row r="1086" ht="12.75" customHeight="1">
      <c r="F1086" s="231"/>
      <c r="G1086" s="231"/>
      <c r="H1086" s="231"/>
      <c r="I1086" s="231"/>
      <c r="J1086" s="231"/>
      <c r="K1086" s="231"/>
      <c r="L1086" s="231"/>
      <c r="M1086" s="231"/>
      <c r="N1086" s="231"/>
      <c r="O1086" s="231"/>
    </row>
    <row r="1087" ht="12.75" customHeight="1">
      <c r="F1087" s="231"/>
      <c r="G1087" s="231"/>
      <c r="H1087" s="231"/>
      <c r="I1087" s="231"/>
      <c r="J1087" s="231"/>
      <c r="K1087" s="231"/>
      <c r="L1087" s="231"/>
      <c r="M1087" s="231"/>
      <c r="N1087" s="231"/>
      <c r="O1087" s="231"/>
    </row>
    <row r="1088" ht="12.75" customHeight="1">
      <c r="F1088" s="231"/>
      <c r="G1088" s="231"/>
      <c r="H1088" s="231"/>
      <c r="I1088" s="231"/>
      <c r="J1088" s="231"/>
      <c r="K1088" s="231"/>
      <c r="L1088" s="231"/>
      <c r="M1088" s="231"/>
      <c r="N1088" s="231"/>
      <c r="O1088" s="231"/>
    </row>
    <row r="1089" ht="12.75" customHeight="1">
      <c r="F1089" s="231"/>
      <c r="G1089" s="231"/>
      <c r="H1089" s="231"/>
      <c r="I1089" s="231"/>
      <c r="J1089" s="231"/>
      <c r="K1089" s="231"/>
      <c r="L1089" s="231"/>
      <c r="M1089" s="231"/>
      <c r="N1089" s="231"/>
      <c r="O1089" s="231"/>
    </row>
    <row r="1090" ht="12.75" customHeight="1">
      <c r="F1090" s="231"/>
      <c r="G1090" s="231"/>
      <c r="H1090" s="231"/>
      <c r="I1090" s="231"/>
      <c r="J1090" s="231"/>
      <c r="K1090" s="231"/>
      <c r="L1090" s="231"/>
      <c r="M1090" s="231"/>
      <c r="N1090" s="231"/>
      <c r="O1090" s="231"/>
    </row>
    <row r="1091" ht="12.75" customHeight="1">
      <c r="F1091" s="231"/>
      <c r="G1091" s="231"/>
      <c r="H1091" s="231"/>
      <c r="I1091" s="231"/>
      <c r="J1091" s="231"/>
      <c r="K1091" s="231"/>
      <c r="L1091" s="231"/>
      <c r="M1091" s="231"/>
      <c r="N1091" s="231"/>
      <c r="O1091" s="231"/>
    </row>
    <row r="1092" ht="12.75" customHeight="1">
      <c r="F1092" s="231"/>
      <c r="G1092" s="231"/>
      <c r="H1092" s="231"/>
      <c r="I1092" s="231"/>
      <c r="J1092" s="231"/>
      <c r="K1092" s="231"/>
      <c r="L1092" s="231"/>
      <c r="M1092" s="231"/>
      <c r="N1092" s="231"/>
      <c r="O1092" s="231"/>
    </row>
    <row r="1093" ht="12.75" customHeight="1">
      <c r="F1093" s="231"/>
      <c r="G1093" s="231"/>
      <c r="H1093" s="231"/>
      <c r="I1093" s="231"/>
      <c r="J1093" s="231"/>
      <c r="K1093" s="231"/>
      <c r="L1093" s="231"/>
      <c r="M1093" s="231"/>
      <c r="N1093" s="231"/>
      <c r="O1093" s="231"/>
    </row>
    <row r="1094" ht="12.75" customHeight="1">
      <c r="F1094" s="231"/>
      <c r="G1094" s="231"/>
      <c r="H1094" s="231"/>
      <c r="I1094" s="231"/>
      <c r="J1094" s="231"/>
      <c r="K1094" s="231"/>
      <c r="L1094" s="231"/>
      <c r="M1094" s="231"/>
      <c r="N1094" s="231"/>
      <c r="O1094" s="231"/>
    </row>
    <row r="1095" ht="12.75" customHeight="1">
      <c r="F1095" s="231"/>
      <c r="G1095" s="231"/>
      <c r="H1095" s="231"/>
      <c r="I1095" s="231"/>
      <c r="J1095" s="231"/>
      <c r="K1095" s="231"/>
      <c r="L1095" s="231"/>
      <c r="M1095" s="231"/>
      <c r="N1095" s="231"/>
      <c r="O1095" s="231"/>
    </row>
    <row r="1096" ht="12.75" customHeight="1">
      <c r="F1096" s="231"/>
      <c r="G1096" s="231"/>
      <c r="H1096" s="231"/>
      <c r="I1096" s="231"/>
      <c r="J1096" s="231"/>
      <c r="K1096" s="231"/>
      <c r="L1096" s="231"/>
      <c r="M1096" s="231"/>
      <c r="N1096" s="231"/>
      <c r="O1096" s="231"/>
    </row>
    <row r="1097" ht="12.75" customHeight="1">
      <c r="F1097" s="231"/>
      <c r="G1097" s="231"/>
      <c r="H1097" s="231"/>
      <c r="I1097" s="231"/>
      <c r="J1097" s="231"/>
      <c r="K1097" s="231"/>
      <c r="L1097" s="231"/>
      <c r="M1097" s="231"/>
      <c r="N1097" s="231"/>
      <c r="O1097" s="231"/>
    </row>
    <row r="1098" ht="12.75" customHeight="1">
      <c r="F1098" s="231"/>
      <c r="G1098" s="231"/>
      <c r="H1098" s="231"/>
      <c r="I1098" s="231"/>
      <c r="J1098" s="231"/>
      <c r="K1098" s="231"/>
      <c r="L1098" s="231"/>
      <c r="M1098" s="231"/>
      <c r="N1098" s="231"/>
      <c r="O1098" s="231"/>
    </row>
    <row r="1099" ht="12.75" customHeight="1">
      <c r="F1099" s="231"/>
      <c r="G1099" s="231"/>
      <c r="H1099" s="231"/>
      <c r="I1099" s="231"/>
      <c r="J1099" s="231"/>
      <c r="K1099" s="231"/>
      <c r="L1099" s="231"/>
      <c r="M1099" s="231"/>
      <c r="N1099" s="231"/>
      <c r="O1099" s="231"/>
    </row>
    <row r="1100" ht="12.75" customHeight="1">
      <c r="F1100" s="231"/>
      <c r="G1100" s="231"/>
      <c r="H1100" s="231"/>
      <c r="I1100" s="231"/>
      <c r="J1100" s="231"/>
      <c r="K1100" s="231"/>
      <c r="L1100" s="231"/>
      <c r="M1100" s="231"/>
      <c r="N1100" s="231"/>
      <c r="O1100" s="231"/>
    </row>
    <row r="1101" ht="12.75" customHeight="1">
      <c r="F1101" s="231"/>
      <c r="G1101" s="231"/>
      <c r="H1101" s="231"/>
      <c r="I1101" s="231"/>
      <c r="J1101" s="231"/>
      <c r="K1101" s="231"/>
      <c r="L1101" s="231"/>
      <c r="M1101" s="231"/>
      <c r="N1101" s="231"/>
      <c r="O1101" s="231"/>
    </row>
    <row r="1102" ht="12.75" customHeight="1">
      <c r="F1102" s="231"/>
      <c r="G1102" s="231"/>
      <c r="H1102" s="231"/>
      <c r="I1102" s="231"/>
      <c r="J1102" s="231"/>
      <c r="K1102" s="231"/>
      <c r="L1102" s="231"/>
      <c r="M1102" s="231"/>
      <c r="N1102" s="231"/>
      <c r="O1102" s="231"/>
    </row>
    <row r="1103" ht="12.75" customHeight="1">
      <c r="F1103" s="231"/>
      <c r="G1103" s="231"/>
      <c r="H1103" s="231"/>
      <c r="I1103" s="231"/>
      <c r="J1103" s="231"/>
      <c r="K1103" s="231"/>
      <c r="L1103" s="231"/>
      <c r="M1103" s="231"/>
      <c r="N1103" s="231"/>
      <c r="O1103" s="231"/>
    </row>
    <row r="1104" ht="12.75" customHeight="1">
      <c r="F1104" s="231"/>
      <c r="G1104" s="231"/>
      <c r="H1104" s="231"/>
      <c r="I1104" s="231"/>
      <c r="J1104" s="231"/>
      <c r="K1104" s="231"/>
      <c r="L1104" s="231"/>
      <c r="M1104" s="231"/>
      <c r="N1104" s="231"/>
      <c r="O1104" s="231"/>
    </row>
    <row r="1105" ht="12.75" customHeight="1">
      <c r="F1105" s="231"/>
      <c r="G1105" s="231"/>
      <c r="H1105" s="231"/>
      <c r="I1105" s="231"/>
      <c r="J1105" s="231"/>
      <c r="K1105" s="231"/>
      <c r="L1105" s="231"/>
      <c r="M1105" s="231"/>
      <c r="N1105" s="231"/>
      <c r="O1105" s="231"/>
    </row>
    <row r="1106" ht="12.75" customHeight="1">
      <c r="F1106" s="231"/>
      <c r="G1106" s="231"/>
      <c r="H1106" s="231"/>
      <c r="I1106" s="231"/>
      <c r="J1106" s="231"/>
      <c r="K1106" s="231"/>
      <c r="L1106" s="231"/>
      <c r="M1106" s="231"/>
      <c r="N1106" s="231"/>
      <c r="O1106" s="231"/>
    </row>
    <row r="1107" ht="12.75" customHeight="1">
      <c r="F1107" s="231"/>
      <c r="G1107" s="231"/>
      <c r="H1107" s="231"/>
      <c r="I1107" s="231"/>
      <c r="J1107" s="231"/>
      <c r="K1107" s="231"/>
      <c r="L1107" s="231"/>
      <c r="M1107" s="231"/>
      <c r="N1107" s="231"/>
      <c r="O1107" s="231"/>
    </row>
    <row r="1108" ht="12.75" customHeight="1">
      <c r="F1108" s="231"/>
      <c r="G1108" s="231"/>
      <c r="H1108" s="231"/>
      <c r="I1108" s="231"/>
      <c r="J1108" s="231"/>
      <c r="K1108" s="231"/>
      <c r="L1108" s="231"/>
      <c r="M1108" s="231"/>
      <c r="N1108" s="231"/>
      <c r="O1108" s="231"/>
    </row>
    <row r="1109" ht="12.75" customHeight="1">
      <c r="F1109" s="231"/>
      <c r="G1109" s="231"/>
      <c r="H1109" s="231"/>
      <c r="I1109" s="231"/>
      <c r="J1109" s="231"/>
      <c r="K1109" s="231"/>
      <c r="L1109" s="231"/>
      <c r="M1109" s="231"/>
      <c r="N1109" s="231"/>
      <c r="O1109" s="231"/>
    </row>
    <row r="1110" ht="12.75" customHeight="1">
      <c r="F1110" s="231"/>
      <c r="G1110" s="231"/>
      <c r="H1110" s="231"/>
      <c r="I1110" s="231"/>
      <c r="J1110" s="231"/>
      <c r="K1110" s="231"/>
      <c r="L1110" s="231"/>
      <c r="M1110" s="231"/>
      <c r="N1110" s="231"/>
      <c r="O1110" s="231"/>
    </row>
    <row r="1111" ht="12.75" customHeight="1">
      <c r="F1111" s="231"/>
      <c r="G1111" s="231"/>
      <c r="H1111" s="231"/>
      <c r="I1111" s="231"/>
      <c r="J1111" s="231"/>
      <c r="K1111" s="231"/>
      <c r="L1111" s="231"/>
      <c r="M1111" s="231"/>
      <c r="N1111" s="231"/>
      <c r="O1111" s="231"/>
    </row>
    <row r="1112" ht="12.75" customHeight="1">
      <c r="F1112" s="231"/>
      <c r="G1112" s="231"/>
      <c r="H1112" s="231"/>
      <c r="I1112" s="231"/>
      <c r="J1112" s="231"/>
      <c r="K1112" s="231"/>
      <c r="L1112" s="231"/>
      <c r="M1112" s="231"/>
      <c r="N1112" s="231"/>
      <c r="O1112" s="231"/>
    </row>
    <row r="1113" ht="12.75" customHeight="1">
      <c r="F1113" s="231"/>
      <c r="G1113" s="231"/>
      <c r="H1113" s="231"/>
      <c r="I1113" s="231"/>
      <c r="J1113" s="231"/>
      <c r="K1113" s="231"/>
      <c r="L1113" s="231"/>
      <c r="M1113" s="231"/>
      <c r="N1113" s="231"/>
      <c r="O1113" s="231"/>
    </row>
    <row r="1114" ht="12.75" customHeight="1">
      <c r="F1114" s="231"/>
      <c r="G1114" s="231"/>
      <c r="H1114" s="231"/>
      <c r="I1114" s="231"/>
      <c r="J1114" s="231"/>
      <c r="K1114" s="231"/>
      <c r="L1114" s="231"/>
      <c r="M1114" s="231"/>
      <c r="N1114" s="231"/>
      <c r="O1114" s="231"/>
    </row>
    <row r="1115" ht="12.75" customHeight="1">
      <c r="F1115" s="231"/>
      <c r="G1115" s="231"/>
      <c r="H1115" s="231"/>
      <c r="I1115" s="231"/>
      <c r="J1115" s="231"/>
      <c r="K1115" s="231"/>
      <c r="L1115" s="231"/>
      <c r="M1115" s="231"/>
      <c r="N1115" s="231"/>
      <c r="O1115" s="231"/>
    </row>
    <row r="1116" ht="12.75" customHeight="1">
      <c r="F1116" s="231"/>
      <c r="G1116" s="231"/>
      <c r="H1116" s="231"/>
      <c r="I1116" s="231"/>
      <c r="J1116" s="231"/>
      <c r="K1116" s="231"/>
      <c r="L1116" s="231"/>
      <c r="M1116" s="231"/>
      <c r="N1116" s="231"/>
      <c r="O1116" s="231"/>
    </row>
    <row r="1117" ht="12.75" customHeight="1">
      <c r="F1117" s="231"/>
      <c r="G1117" s="231"/>
      <c r="H1117" s="231"/>
      <c r="I1117" s="231"/>
      <c r="J1117" s="231"/>
      <c r="K1117" s="231"/>
      <c r="L1117" s="231"/>
      <c r="M1117" s="231"/>
      <c r="N1117" s="231"/>
      <c r="O1117" s="231"/>
    </row>
    <row r="1118" ht="12.75" customHeight="1">
      <c r="F1118" s="231"/>
      <c r="G1118" s="231"/>
      <c r="H1118" s="231"/>
      <c r="I1118" s="231"/>
      <c r="J1118" s="231"/>
      <c r="K1118" s="231"/>
      <c r="L1118" s="231"/>
      <c r="M1118" s="231"/>
      <c r="N1118" s="231"/>
      <c r="O1118" s="231"/>
    </row>
    <row r="1119" ht="12.75" customHeight="1">
      <c r="F1119" s="231"/>
      <c r="G1119" s="231"/>
      <c r="H1119" s="231"/>
      <c r="I1119" s="231"/>
      <c r="J1119" s="231"/>
      <c r="K1119" s="231"/>
      <c r="L1119" s="231"/>
      <c r="M1119" s="231"/>
      <c r="N1119" s="231"/>
      <c r="O1119" s="231"/>
    </row>
    <row r="1120" ht="12.75" customHeight="1">
      <c r="F1120" s="231"/>
      <c r="G1120" s="231"/>
      <c r="H1120" s="231"/>
      <c r="I1120" s="231"/>
      <c r="J1120" s="231"/>
      <c r="K1120" s="231"/>
      <c r="L1120" s="231"/>
      <c r="M1120" s="231"/>
      <c r="N1120" s="231"/>
      <c r="O1120" s="231"/>
    </row>
    <row r="1121" ht="12.75" customHeight="1">
      <c r="F1121" s="231"/>
      <c r="G1121" s="231"/>
      <c r="H1121" s="231"/>
      <c r="I1121" s="231"/>
      <c r="J1121" s="231"/>
      <c r="K1121" s="231"/>
      <c r="L1121" s="231"/>
      <c r="M1121" s="231"/>
      <c r="N1121" s="231"/>
      <c r="O1121" s="231"/>
    </row>
    <row r="1122" ht="12.75" customHeight="1">
      <c r="F1122" s="231"/>
      <c r="G1122" s="231"/>
      <c r="H1122" s="231"/>
      <c r="I1122" s="231"/>
      <c r="J1122" s="231"/>
      <c r="K1122" s="231"/>
      <c r="L1122" s="231"/>
      <c r="M1122" s="231"/>
      <c r="N1122" s="231"/>
      <c r="O1122" s="231"/>
    </row>
  </sheetData>
  <mergeCells count="1">
    <mergeCell ref="A1:O1"/>
  </mergeCells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6.0"/>
    <col customWidth="1" min="3" max="3" width="11.57"/>
    <col customWidth="1" min="4" max="4" width="17.43"/>
    <col customWidth="1" min="5" max="6" width="12.29"/>
    <col customWidth="1" min="7" max="20" width="8.71"/>
    <col customWidth="1" min="21" max="21" width="13.57"/>
    <col customWidth="1" min="22" max="22" width="8.0"/>
    <col customWidth="1" min="23" max="23" width="15.86"/>
    <col customWidth="1" min="24" max="32" width="8.0"/>
  </cols>
  <sheetData>
    <row r="1" ht="20.25" customHeight="1">
      <c r="A1" s="3" t="s">
        <v>2</v>
      </c>
      <c r="B1" s="5"/>
      <c r="C1" s="15"/>
      <c r="D1" s="20"/>
      <c r="E1" s="5"/>
      <c r="F1" s="5"/>
      <c r="G1" s="5"/>
      <c r="H1" s="5"/>
      <c r="J1" s="5"/>
      <c r="R1" s="274"/>
      <c r="S1" s="274"/>
      <c r="T1" s="274"/>
      <c r="U1" s="274"/>
    </row>
    <row r="2" ht="15.75" customHeight="1">
      <c r="A2" s="25" t="s">
        <v>12</v>
      </c>
      <c r="B2" s="5"/>
      <c r="C2" s="15"/>
      <c r="D2" s="20"/>
      <c r="E2" s="5"/>
      <c r="F2" s="5"/>
      <c r="G2" s="5"/>
      <c r="H2" s="5"/>
      <c r="I2" s="5"/>
      <c r="J2" s="5"/>
    </row>
    <row r="3" ht="12.75" customHeight="1">
      <c r="A3" s="5"/>
      <c r="B3" s="5"/>
      <c r="C3" s="15"/>
      <c r="D3" s="20"/>
      <c r="E3" s="5"/>
      <c r="F3" s="5"/>
      <c r="G3" s="5"/>
      <c r="H3" s="5"/>
      <c r="I3" s="5"/>
      <c r="J3" s="5"/>
      <c r="W3" s="275"/>
    </row>
    <row r="4" ht="12.75" customHeight="1">
      <c r="A4" s="5"/>
      <c r="B4" s="28" t="s">
        <v>19</v>
      </c>
      <c r="C4" s="30" t="s">
        <v>21</v>
      </c>
      <c r="D4" s="32"/>
      <c r="E4" s="28"/>
      <c r="F4" s="34" t="s">
        <v>25</v>
      </c>
      <c r="G4" s="35"/>
      <c r="H4" s="35"/>
      <c r="I4" s="5"/>
      <c r="J4" s="5"/>
      <c r="W4" s="276"/>
    </row>
    <row r="5" ht="12.75" customHeight="1">
      <c r="A5" s="5"/>
      <c r="B5" s="28" t="s">
        <v>29</v>
      </c>
      <c r="C5" s="30">
        <v>43159.0</v>
      </c>
      <c r="D5" s="32"/>
      <c r="E5" s="28"/>
      <c r="F5" s="277">
        <v>43159.0</v>
      </c>
      <c r="G5" s="41"/>
      <c r="H5" s="5"/>
      <c r="I5" s="5"/>
      <c r="J5" s="5"/>
    </row>
    <row r="6" ht="12.75" customHeight="1">
      <c r="A6" s="5"/>
      <c r="B6" s="5"/>
      <c r="C6" s="15"/>
      <c r="D6" s="20"/>
      <c r="E6" s="43" t="s">
        <v>49</v>
      </c>
      <c r="F6" s="278">
        <v>43152.0</v>
      </c>
      <c r="G6" s="5"/>
      <c r="H6" s="5"/>
      <c r="I6" s="5"/>
      <c r="J6" s="5"/>
    </row>
    <row r="7" ht="12.75" customHeight="1">
      <c r="A7" s="5"/>
      <c r="B7" s="28" t="s">
        <v>51</v>
      </c>
      <c r="C7" s="30" t="s">
        <v>203</v>
      </c>
      <c r="D7" s="32"/>
      <c r="E7" s="28"/>
      <c r="F7" s="46"/>
      <c r="H7" s="5"/>
      <c r="I7" s="5"/>
      <c r="J7" s="5"/>
    </row>
    <row r="8" ht="12.75" customHeight="1">
      <c r="A8" s="5"/>
      <c r="B8" s="5"/>
      <c r="C8" s="15"/>
      <c r="D8" s="20"/>
      <c r="E8" s="5"/>
      <c r="F8" s="48"/>
      <c r="G8" s="5"/>
      <c r="H8" s="5"/>
      <c r="I8" s="5"/>
      <c r="J8" s="5"/>
    </row>
    <row r="9" ht="15.75" customHeight="1">
      <c r="A9" s="50" t="s">
        <v>55</v>
      </c>
      <c r="B9" s="5"/>
      <c r="C9" s="15"/>
      <c r="D9" s="20"/>
      <c r="E9" s="5"/>
      <c r="F9" s="5"/>
      <c r="G9" s="52" t="s">
        <v>204</v>
      </c>
      <c r="H9" s="5"/>
      <c r="I9" s="5"/>
    </row>
    <row r="10" ht="12.75" customHeight="1">
      <c r="A10" s="53" t="s">
        <v>4</v>
      </c>
      <c r="B10" s="55" t="s">
        <v>6</v>
      </c>
      <c r="C10" s="279" t="s">
        <v>0</v>
      </c>
      <c r="D10" s="58" t="s">
        <v>58</v>
      </c>
      <c r="E10" s="60" t="s">
        <v>60</v>
      </c>
      <c r="F10" s="280" t="s">
        <v>205</v>
      </c>
      <c r="G10" s="7">
        <v>1.0</v>
      </c>
      <c r="H10" s="7">
        <v>2.0</v>
      </c>
      <c r="I10" s="7">
        <v>3.0</v>
      </c>
      <c r="J10" s="7">
        <v>4.0</v>
      </c>
      <c r="K10" s="7">
        <v>5.0</v>
      </c>
      <c r="L10" s="7">
        <v>6.0</v>
      </c>
      <c r="M10" s="7">
        <v>7.0</v>
      </c>
      <c r="N10" s="7">
        <v>8.0</v>
      </c>
      <c r="O10" s="7">
        <v>9.0</v>
      </c>
      <c r="P10" s="7">
        <v>10.0</v>
      </c>
      <c r="Q10" s="7">
        <v>11.0</v>
      </c>
      <c r="R10" s="7">
        <v>12.0</v>
      </c>
      <c r="S10" s="9">
        <v>13.0</v>
      </c>
      <c r="T10" s="9">
        <v>14.0</v>
      </c>
      <c r="U10" s="7">
        <v>15.0</v>
      </c>
      <c r="V10" s="281"/>
      <c r="W10" s="9"/>
      <c r="X10" s="281"/>
      <c r="Y10" s="281"/>
      <c r="Z10" s="281"/>
      <c r="AA10" s="281"/>
      <c r="AB10" s="281"/>
      <c r="AC10" s="281"/>
      <c r="AD10" s="281"/>
      <c r="AE10" s="281"/>
      <c r="AF10" s="281"/>
    </row>
    <row r="11" ht="12.75" customHeight="1">
      <c r="A11" s="282">
        <v>3.0</v>
      </c>
      <c r="B11" s="283" t="s">
        <v>206</v>
      </c>
      <c r="C11" s="284">
        <f>WBS!D5</f>
        <v>3</v>
      </c>
      <c r="D11" s="284">
        <f>WBS!E5</f>
        <v>20.3616</v>
      </c>
      <c r="E11" s="86"/>
      <c r="F11" s="285">
        <f t="shared" ref="F11:F19" si="1">SUM(G11:R11)</f>
        <v>0</v>
      </c>
      <c r="G11" s="283"/>
      <c r="H11" s="286"/>
      <c r="I11" s="283"/>
      <c r="J11" s="286"/>
      <c r="K11" s="286"/>
      <c r="L11" s="286"/>
      <c r="M11" s="286"/>
      <c r="N11" s="286"/>
      <c r="O11" s="286"/>
      <c r="P11" s="286"/>
      <c r="Q11" s="286"/>
      <c r="R11" s="286"/>
      <c r="S11" s="286"/>
      <c r="T11" s="286"/>
      <c r="U11" s="286"/>
      <c r="V11" s="287"/>
      <c r="W11" s="288"/>
      <c r="X11" s="287"/>
      <c r="Y11" s="287"/>
      <c r="Z11" s="287"/>
      <c r="AA11" s="287"/>
      <c r="AB11" s="287"/>
      <c r="AC11" s="287"/>
      <c r="AD11" s="287"/>
      <c r="AE11" s="287"/>
      <c r="AF11" s="289"/>
    </row>
    <row r="12" ht="12.75" customHeight="1">
      <c r="A12" s="290">
        <v>4.0</v>
      </c>
      <c r="B12" s="283" t="s">
        <v>8</v>
      </c>
      <c r="C12" s="284">
        <f>WBS!D6</f>
        <v>0.4</v>
      </c>
      <c r="D12" s="284">
        <f>WBS!E6</f>
        <v>2.71488</v>
      </c>
      <c r="E12" s="86"/>
      <c r="F12" s="285">
        <f t="shared" si="1"/>
        <v>0</v>
      </c>
      <c r="G12" s="283"/>
      <c r="H12" s="286"/>
      <c r="I12" s="286"/>
      <c r="J12" s="283"/>
      <c r="K12" s="286"/>
      <c r="L12" s="286"/>
      <c r="M12" s="286"/>
      <c r="N12" s="286"/>
      <c r="O12" s="286"/>
      <c r="P12" s="286"/>
      <c r="Q12" s="286"/>
      <c r="R12" s="286"/>
      <c r="S12" s="286"/>
      <c r="T12" s="286"/>
      <c r="U12" s="286"/>
      <c r="V12" s="287"/>
      <c r="W12" s="287"/>
      <c r="X12" s="287"/>
      <c r="Y12" s="287"/>
      <c r="Z12" s="287"/>
      <c r="AA12" s="287"/>
      <c r="AB12" s="287"/>
      <c r="AC12" s="287"/>
      <c r="AD12" s="287"/>
      <c r="AE12" s="287"/>
      <c r="AF12" s="289"/>
    </row>
    <row r="13" ht="12.75" customHeight="1">
      <c r="A13" s="291"/>
      <c r="B13" s="181" t="s">
        <v>37</v>
      </c>
      <c r="C13" s="292">
        <f t="shared" ref="C13:D13" si="2">C$12*0.2</f>
        <v>0.08</v>
      </c>
      <c r="D13" s="292">
        <f t="shared" si="2"/>
        <v>0.542976</v>
      </c>
      <c r="E13" s="78"/>
      <c r="F13" s="285">
        <f t="shared" si="1"/>
        <v>0</v>
      </c>
      <c r="G13" s="283"/>
      <c r="H13" s="286"/>
      <c r="I13" s="286"/>
      <c r="J13" s="286"/>
      <c r="K13" s="283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7"/>
      <c r="W13" s="287"/>
      <c r="X13" s="287"/>
      <c r="Y13" s="287"/>
      <c r="Z13" s="287"/>
      <c r="AA13" s="287"/>
      <c r="AB13" s="287"/>
      <c r="AC13" s="287"/>
      <c r="AD13" s="287"/>
      <c r="AE13" s="287"/>
      <c r="AF13" s="289"/>
    </row>
    <row r="14" ht="12.75" customHeight="1">
      <c r="A14" s="291"/>
      <c r="B14" s="181" t="s">
        <v>38</v>
      </c>
      <c r="C14" s="292">
        <f t="shared" ref="C14:D14" si="3">C$12*0.15</f>
        <v>0.06</v>
      </c>
      <c r="D14" s="292">
        <f t="shared" si="3"/>
        <v>0.407232</v>
      </c>
      <c r="E14" s="78"/>
      <c r="F14" s="285">
        <f t="shared" si="1"/>
        <v>0</v>
      </c>
      <c r="G14" s="283"/>
      <c r="H14" s="286"/>
      <c r="I14" s="286"/>
      <c r="J14" s="286"/>
      <c r="K14" s="286"/>
      <c r="L14" s="283"/>
      <c r="M14" s="286"/>
      <c r="N14" s="286"/>
      <c r="O14" s="286"/>
      <c r="P14" s="286"/>
      <c r="Q14" s="286"/>
      <c r="R14" s="286"/>
      <c r="S14" s="286"/>
      <c r="T14" s="286"/>
      <c r="U14" s="286"/>
      <c r="V14" s="287"/>
      <c r="W14" s="287"/>
      <c r="X14" s="287"/>
      <c r="Y14" s="287"/>
      <c r="Z14" s="287"/>
      <c r="AA14" s="287"/>
      <c r="AB14" s="287"/>
      <c r="AC14" s="287"/>
      <c r="AD14" s="287"/>
      <c r="AE14" s="287"/>
      <c r="AF14" s="289"/>
    </row>
    <row r="15" ht="12.75" customHeight="1">
      <c r="A15" s="291"/>
      <c r="B15" s="181" t="s">
        <v>207</v>
      </c>
      <c r="C15" s="292">
        <f t="shared" ref="C15:D15" si="4">C$12*0.35</f>
        <v>0.14</v>
      </c>
      <c r="D15" s="292">
        <f t="shared" si="4"/>
        <v>0.950208</v>
      </c>
      <c r="E15" s="78"/>
      <c r="F15" s="285">
        <f t="shared" si="1"/>
        <v>0</v>
      </c>
      <c r="G15" s="283"/>
      <c r="H15" s="286"/>
      <c r="I15" s="286"/>
      <c r="J15" s="286"/>
      <c r="K15" s="286"/>
      <c r="L15" s="286"/>
      <c r="M15" s="286"/>
      <c r="N15" s="286"/>
      <c r="O15" s="286"/>
      <c r="P15" s="286"/>
      <c r="Q15" s="286"/>
      <c r="R15" s="286"/>
      <c r="S15" s="286"/>
      <c r="T15" s="286"/>
      <c r="U15" s="286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9"/>
    </row>
    <row r="16" ht="12.75" customHeight="1">
      <c r="A16" s="291"/>
      <c r="B16" s="181" t="s">
        <v>69</v>
      </c>
      <c r="C16" s="191">
        <v>0.027906976744186046</v>
      </c>
      <c r="D16" s="295">
        <f>C16*D12</f>
        <v>0.07576409302</v>
      </c>
      <c r="E16" s="78"/>
      <c r="F16" s="285">
        <f t="shared" si="1"/>
        <v>0.01359403583</v>
      </c>
      <c r="G16" s="286"/>
      <c r="H16" s="286"/>
      <c r="I16" s="286"/>
      <c r="J16" s="286"/>
      <c r="K16" s="286"/>
      <c r="L16" s="295">
        <v>0.013594035829531545</v>
      </c>
      <c r="M16" s="286"/>
      <c r="N16" s="286"/>
      <c r="O16" s="286"/>
      <c r="P16" s="286"/>
      <c r="Q16" s="286"/>
      <c r="R16" s="286"/>
      <c r="S16" s="286"/>
      <c r="T16" s="286"/>
      <c r="U16" s="286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9"/>
    </row>
    <row r="17" ht="12.75" customHeight="1">
      <c r="A17" s="291"/>
      <c r="B17" s="181" t="s">
        <v>20</v>
      </c>
      <c r="C17" s="292">
        <f t="shared" ref="C17:D17" si="5">C$12*0.25</f>
        <v>0.1</v>
      </c>
      <c r="D17" s="292">
        <f t="shared" si="5"/>
        <v>0.67872</v>
      </c>
      <c r="E17" s="86"/>
      <c r="F17" s="285">
        <f t="shared" si="1"/>
        <v>0</v>
      </c>
      <c r="G17" s="286"/>
      <c r="H17" s="286"/>
      <c r="I17" s="286"/>
      <c r="J17" s="286"/>
      <c r="K17" s="286"/>
      <c r="L17" s="286"/>
      <c r="M17" s="286"/>
      <c r="N17" s="286"/>
      <c r="O17" s="286"/>
      <c r="P17" s="286"/>
      <c r="Q17" s="286"/>
      <c r="R17" s="286"/>
      <c r="S17" s="286"/>
      <c r="T17" s="286"/>
      <c r="U17" s="286"/>
      <c r="V17" s="287"/>
      <c r="W17" s="287"/>
      <c r="X17" s="287"/>
      <c r="Y17" s="287"/>
      <c r="Z17" s="287"/>
      <c r="AA17" s="287"/>
      <c r="AB17" s="287"/>
      <c r="AC17" s="287"/>
      <c r="AD17" s="287"/>
      <c r="AE17" s="287"/>
      <c r="AF17" s="289"/>
    </row>
    <row r="18" ht="12.75" customHeight="1">
      <c r="A18" s="290">
        <v>5.0</v>
      </c>
      <c r="B18" s="283" t="s">
        <v>53</v>
      </c>
      <c r="C18" s="54">
        <f>WBS!D7</f>
        <v>0.4</v>
      </c>
      <c r="D18" s="54">
        <f>WBS!E7</f>
        <v>2.71488</v>
      </c>
      <c r="E18" s="86"/>
      <c r="F18" s="285">
        <f t="shared" si="1"/>
        <v>0</v>
      </c>
      <c r="G18" s="286"/>
      <c r="H18" s="286"/>
      <c r="I18" s="286"/>
      <c r="J18" s="286"/>
      <c r="K18" s="286"/>
      <c r="L18" s="286"/>
      <c r="M18" s="286"/>
      <c r="N18" s="286"/>
      <c r="O18" s="286"/>
      <c r="P18" s="286"/>
      <c r="Q18" s="286"/>
      <c r="R18" s="286"/>
      <c r="S18" s="286"/>
      <c r="T18" s="286"/>
      <c r="U18" s="286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9"/>
    </row>
    <row r="19" ht="12.75" customHeight="1">
      <c r="A19" s="291"/>
      <c r="B19" s="181" t="s">
        <v>37</v>
      </c>
      <c r="C19" s="292">
        <f t="shared" ref="C19:D19" si="6">C$18*0.2</f>
        <v>0.08</v>
      </c>
      <c r="D19" s="292">
        <f t="shared" si="6"/>
        <v>0.542976</v>
      </c>
      <c r="E19" s="78"/>
      <c r="F19" s="285">
        <f t="shared" si="1"/>
        <v>0.09742392344</v>
      </c>
      <c r="G19" s="286"/>
      <c r="H19" s="286"/>
      <c r="I19" s="286"/>
      <c r="J19" s="299">
        <v>0.09742392344497608</v>
      </c>
      <c r="K19" s="286"/>
      <c r="L19" s="286"/>
      <c r="M19" s="286"/>
      <c r="N19" s="286"/>
      <c r="O19" s="286"/>
      <c r="P19" s="286"/>
      <c r="Q19" s="286"/>
      <c r="R19" s="286"/>
      <c r="S19" s="286"/>
      <c r="T19" s="286"/>
      <c r="U19" s="286"/>
      <c r="V19" s="287"/>
      <c r="W19" s="287"/>
      <c r="X19" s="287"/>
      <c r="Y19" s="287"/>
      <c r="Z19" s="287"/>
      <c r="AA19" s="287"/>
      <c r="AB19" s="287"/>
      <c r="AC19" s="287"/>
      <c r="AD19" s="287"/>
      <c r="AE19" s="287"/>
      <c r="AF19" s="289"/>
    </row>
    <row r="20" ht="12.75" customHeight="1">
      <c r="A20" s="291"/>
      <c r="B20" s="181" t="s">
        <v>38</v>
      </c>
      <c r="C20" s="292">
        <f t="shared" ref="C20:D20" si="7">C$18*0.15</f>
        <v>0.06</v>
      </c>
      <c r="D20" s="292">
        <f t="shared" si="7"/>
        <v>0.407232</v>
      </c>
      <c r="E20" s="78"/>
      <c r="F20" s="285"/>
      <c r="G20" s="286"/>
      <c r="H20" s="286"/>
      <c r="I20" s="286"/>
      <c r="J20" s="286">
        <v>0.07306794258373205</v>
      </c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7"/>
      <c r="W20" s="287"/>
      <c r="X20" s="287"/>
      <c r="Y20" s="287"/>
      <c r="Z20" s="287"/>
      <c r="AA20" s="287"/>
      <c r="AB20" s="287"/>
      <c r="AC20" s="287"/>
      <c r="AD20" s="287"/>
      <c r="AE20" s="287"/>
      <c r="AF20" s="289"/>
    </row>
    <row r="21" ht="12.75" customHeight="1">
      <c r="A21" s="291"/>
      <c r="B21" s="181" t="s">
        <v>207</v>
      </c>
      <c r="C21" s="292">
        <f t="shared" ref="C21:D21" si="8">C$18*0.35</f>
        <v>0.14</v>
      </c>
      <c r="D21" s="292">
        <f t="shared" si="8"/>
        <v>0.950208</v>
      </c>
      <c r="E21" s="78"/>
      <c r="F21" s="285">
        <f t="shared" ref="F21:F41" si="9">SUM(G21:R21)</f>
        <v>0.170491866</v>
      </c>
      <c r="G21" s="286"/>
      <c r="H21" s="286"/>
      <c r="I21" s="286"/>
      <c r="J21" s="286">
        <v>0.1704918660287081</v>
      </c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289"/>
    </row>
    <row r="22" ht="12.75" customHeight="1">
      <c r="A22" s="291"/>
      <c r="B22" s="181" t="s">
        <v>69</v>
      </c>
      <c r="C22" s="191">
        <v>0.03</v>
      </c>
      <c r="D22" s="199"/>
      <c r="E22" s="86"/>
      <c r="F22" s="285">
        <f t="shared" si="9"/>
        <v>0</v>
      </c>
      <c r="G22" s="286"/>
      <c r="H22" s="286"/>
      <c r="I22" s="286"/>
      <c r="J22" s="286"/>
      <c r="K22" s="286"/>
      <c r="L22" s="286"/>
      <c r="M22" s="286"/>
      <c r="N22" s="286"/>
      <c r="O22" s="286"/>
      <c r="P22" s="286"/>
      <c r="Q22" s="286"/>
      <c r="R22" s="286"/>
      <c r="S22" s="286"/>
      <c r="T22" s="286"/>
      <c r="U22" s="286"/>
      <c r="V22" s="287"/>
      <c r="W22" s="287"/>
      <c r="X22" s="287"/>
      <c r="Y22" s="287"/>
      <c r="Z22" s="287"/>
      <c r="AA22" s="287"/>
      <c r="AB22" s="287"/>
      <c r="AC22" s="287"/>
      <c r="AD22" s="287"/>
      <c r="AE22" s="287"/>
      <c r="AF22" s="289"/>
    </row>
    <row r="23" ht="12.75" customHeight="1">
      <c r="A23" s="291"/>
      <c r="B23" s="181" t="s">
        <v>20</v>
      </c>
      <c r="C23" s="292">
        <f t="shared" ref="C23:D23" si="10">C$18*0.25</f>
        <v>0.1</v>
      </c>
      <c r="D23" s="292">
        <f t="shared" si="10"/>
        <v>0.67872</v>
      </c>
      <c r="E23" s="86"/>
      <c r="F23" s="285">
        <f t="shared" si="9"/>
        <v>0</v>
      </c>
      <c r="G23" s="286"/>
      <c r="H23" s="286"/>
      <c r="I23" s="286"/>
      <c r="J23" s="286"/>
      <c r="K23" s="286"/>
      <c r="L23" s="286"/>
      <c r="M23" s="286"/>
      <c r="N23" s="286"/>
      <c r="O23" s="286"/>
      <c r="P23" s="286"/>
      <c r="Q23" s="286"/>
      <c r="R23" s="286"/>
      <c r="S23" s="286"/>
      <c r="T23" s="286"/>
      <c r="U23" s="286"/>
      <c r="V23" s="287"/>
      <c r="W23" s="287"/>
      <c r="X23" s="287"/>
      <c r="Y23" s="287"/>
      <c r="Z23" s="287"/>
      <c r="AA23" s="287"/>
      <c r="AB23" s="287"/>
      <c r="AC23" s="287"/>
      <c r="AD23" s="287"/>
      <c r="AE23" s="287"/>
      <c r="AF23" s="289"/>
    </row>
    <row r="24" ht="12.75" customHeight="1">
      <c r="A24" s="290">
        <v>6.0</v>
      </c>
      <c r="B24" s="283" t="s">
        <v>57</v>
      </c>
      <c r="C24" s="301">
        <f>WBS!D8</f>
        <v>0.6666666667</v>
      </c>
      <c r="D24" s="301">
        <f>WBS!E8</f>
        <v>4.5248</v>
      </c>
      <c r="E24" s="78"/>
      <c r="F24" s="285">
        <f t="shared" si="9"/>
        <v>0</v>
      </c>
      <c r="G24" s="286"/>
      <c r="H24" s="286"/>
      <c r="I24" s="286"/>
      <c r="J24" s="286"/>
      <c r="K24" s="286"/>
      <c r="L24" s="286"/>
      <c r="M24" s="286"/>
      <c r="N24" s="286"/>
      <c r="O24" s="286"/>
      <c r="P24" s="286"/>
      <c r="Q24" s="286"/>
      <c r="R24" s="286"/>
      <c r="S24" s="286"/>
      <c r="T24" s="286"/>
      <c r="U24" s="286"/>
      <c r="V24" s="287"/>
      <c r="W24" s="287"/>
      <c r="X24" s="287"/>
      <c r="Y24" s="287"/>
      <c r="Z24" s="287"/>
      <c r="AA24" s="287"/>
      <c r="AB24" s="287"/>
      <c r="AC24" s="287"/>
      <c r="AD24" s="287"/>
      <c r="AE24" s="287"/>
      <c r="AF24" s="289"/>
    </row>
    <row r="25" ht="12.75" customHeight="1">
      <c r="A25" s="291"/>
      <c r="B25" s="181" t="s">
        <v>37</v>
      </c>
      <c r="C25" s="292">
        <f t="shared" ref="C25:D25" si="11">C$24*0.2</f>
        <v>0.1333333333</v>
      </c>
      <c r="D25" s="292">
        <f t="shared" si="11"/>
        <v>0.90496</v>
      </c>
      <c r="E25" s="78"/>
      <c r="F25" s="285">
        <f t="shared" si="9"/>
        <v>0</v>
      </c>
      <c r="G25" s="286"/>
      <c r="H25" s="283"/>
      <c r="I25" s="286"/>
      <c r="J25" s="286"/>
      <c r="K25" s="286"/>
      <c r="L25" s="286"/>
      <c r="M25" s="286"/>
      <c r="N25" s="286"/>
      <c r="O25" s="286"/>
      <c r="P25" s="286"/>
      <c r="Q25" s="286"/>
      <c r="R25" s="286"/>
      <c r="S25" s="286"/>
      <c r="T25" s="286"/>
      <c r="U25" s="286"/>
      <c r="V25" s="287"/>
      <c r="W25" s="287"/>
      <c r="X25" s="287"/>
      <c r="Y25" s="287"/>
      <c r="Z25" s="287"/>
      <c r="AA25" s="287"/>
      <c r="AB25" s="287"/>
      <c r="AC25" s="287"/>
      <c r="AD25" s="287"/>
      <c r="AE25" s="287"/>
      <c r="AF25" s="289"/>
    </row>
    <row r="26" ht="12.75" customHeight="1">
      <c r="A26" s="291"/>
      <c r="B26" s="181" t="s">
        <v>38</v>
      </c>
      <c r="C26" s="292">
        <f t="shared" ref="C26:D26" si="12">C$24*0.15</f>
        <v>0.1</v>
      </c>
      <c r="D26" s="292">
        <f t="shared" si="12"/>
        <v>0.67872</v>
      </c>
      <c r="E26" s="78"/>
      <c r="F26" s="285">
        <f t="shared" si="9"/>
        <v>0</v>
      </c>
      <c r="G26" s="286"/>
      <c r="H26" s="286"/>
      <c r="I26" s="286"/>
      <c r="J26" s="286"/>
      <c r="K26" s="286"/>
      <c r="L26" s="286"/>
      <c r="M26" s="286"/>
      <c r="N26" s="286"/>
      <c r="O26" s="286"/>
      <c r="P26" s="286"/>
      <c r="Q26" s="286"/>
      <c r="R26" s="286"/>
      <c r="S26" s="286"/>
      <c r="T26" s="286"/>
      <c r="U26" s="286"/>
      <c r="V26" s="287"/>
      <c r="W26" s="287"/>
      <c r="X26" s="287"/>
      <c r="Y26" s="287"/>
      <c r="Z26" s="287"/>
      <c r="AA26" s="287"/>
      <c r="AB26" s="287"/>
      <c r="AC26" s="287"/>
      <c r="AD26" s="287"/>
      <c r="AE26" s="287"/>
      <c r="AF26" s="289"/>
    </row>
    <row r="27" ht="12.75" customHeight="1">
      <c r="A27" s="291"/>
      <c r="B27" s="181" t="s">
        <v>207</v>
      </c>
      <c r="C27" s="292">
        <f t="shared" ref="C27:D27" si="13">C$24*0.35</f>
        <v>0.2333333333</v>
      </c>
      <c r="D27" s="292">
        <f t="shared" si="13"/>
        <v>1.58368</v>
      </c>
      <c r="E27" s="86"/>
      <c r="F27" s="285">
        <f t="shared" si="9"/>
        <v>0</v>
      </c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  <c r="V27" s="287"/>
      <c r="W27" s="287"/>
      <c r="X27" s="287"/>
      <c r="Y27" s="287"/>
      <c r="Z27" s="287"/>
      <c r="AA27" s="287"/>
      <c r="AB27" s="287"/>
      <c r="AC27" s="287"/>
      <c r="AD27" s="287"/>
      <c r="AE27" s="287"/>
      <c r="AF27" s="289"/>
    </row>
    <row r="28" ht="12.75" customHeight="1">
      <c r="A28" s="291"/>
      <c r="B28" s="181" t="s">
        <v>69</v>
      </c>
      <c r="C28" s="191">
        <v>0.027906976744186046</v>
      </c>
      <c r="D28" s="199"/>
      <c r="E28" s="86"/>
      <c r="F28" s="285">
        <f t="shared" si="9"/>
        <v>0</v>
      </c>
      <c r="G28" s="286"/>
      <c r="H28" s="286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7"/>
      <c r="W28" s="287"/>
      <c r="X28" s="287"/>
      <c r="Y28" s="287"/>
      <c r="Z28" s="287"/>
      <c r="AA28" s="287"/>
      <c r="AB28" s="287"/>
      <c r="AC28" s="287"/>
      <c r="AD28" s="287"/>
      <c r="AE28" s="287"/>
      <c r="AF28" s="289"/>
    </row>
    <row r="29" ht="12.75" customHeight="1">
      <c r="A29" s="291"/>
      <c r="B29" s="181" t="s">
        <v>20</v>
      </c>
      <c r="C29" s="292">
        <f t="shared" ref="C29:D29" si="14">C$24*0.25</f>
        <v>0.1666666667</v>
      </c>
      <c r="D29" s="292">
        <f t="shared" si="14"/>
        <v>1.1312</v>
      </c>
      <c r="E29" s="86"/>
      <c r="F29" s="285">
        <f t="shared" si="9"/>
        <v>0</v>
      </c>
      <c r="G29" s="286"/>
      <c r="H29" s="286"/>
      <c r="I29" s="286"/>
      <c r="J29" s="286"/>
      <c r="K29" s="286"/>
      <c r="L29" s="286"/>
      <c r="M29" s="286"/>
      <c r="N29" s="286"/>
      <c r="O29" s="286"/>
      <c r="P29" s="286"/>
      <c r="Q29" s="286"/>
      <c r="R29" s="286"/>
      <c r="S29" s="286"/>
      <c r="T29" s="286"/>
      <c r="U29" s="286"/>
      <c r="V29" s="287"/>
      <c r="W29" s="287"/>
      <c r="X29" s="287"/>
      <c r="Y29" s="287"/>
      <c r="Z29" s="287"/>
      <c r="AA29" s="287"/>
      <c r="AB29" s="287"/>
      <c r="AC29" s="287"/>
      <c r="AD29" s="287"/>
      <c r="AE29" s="287"/>
      <c r="AF29" s="289"/>
    </row>
    <row r="30" ht="12.75" customHeight="1">
      <c r="A30" s="310">
        <v>7.0</v>
      </c>
      <c r="B30" s="283" t="s">
        <v>66</v>
      </c>
      <c r="C30" s="301">
        <f>WBS!D9</f>
        <v>0.6666666667</v>
      </c>
      <c r="D30" s="301">
        <f>WBS!E9</f>
        <v>4.5248</v>
      </c>
      <c r="E30" s="86"/>
      <c r="F30" s="285">
        <f t="shared" si="9"/>
        <v>0</v>
      </c>
      <c r="G30" s="312"/>
      <c r="H30" s="314"/>
      <c r="I30" s="314"/>
      <c r="J30" s="314"/>
      <c r="K30" s="314"/>
      <c r="L30" s="314"/>
      <c r="M30" s="314"/>
      <c r="N30" s="314"/>
      <c r="O30" s="314"/>
      <c r="P30" s="314"/>
      <c r="Q30" s="314"/>
      <c r="R30" s="314"/>
      <c r="S30" s="314"/>
      <c r="T30" s="314"/>
      <c r="U30" s="314"/>
      <c r="V30" s="287"/>
      <c r="W30" s="287"/>
      <c r="X30" s="287"/>
      <c r="Y30" s="287"/>
      <c r="Z30" s="287"/>
      <c r="AA30" s="287"/>
      <c r="AB30" s="287"/>
      <c r="AC30" s="287"/>
      <c r="AD30" s="287"/>
      <c r="AE30" s="287"/>
      <c r="AF30" s="289"/>
    </row>
    <row r="31" ht="12.75" customHeight="1">
      <c r="A31" s="315"/>
      <c r="B31" s="181" t="s">
        <v>37</v>
      </c>
      <c r="C31" s="292">
        <f t="shared" ref="C31:D31" si="15">C$30*0.2</f>
        <v>0.1333333333</v>
      </c>
      <c r="D31" s="292">
        <f t="shared" si="15"/>
        <v>0.90496</v>
      </c>
      <c r="E31" s="86"/>
      <c r="F31" s="285">
        <f t="shared" si="9"/>
        <v>0</v>
      </c>
      <c r="G31" s="286"/>
      <c r="H31" s="286"/>
      <c r="I31" s="286"/>
      <c r="J31" s="286"/>
      <c r="K31" s="286"/>
      <c r="L31" s="286"/>
      <c r="M31" s="286"/>
      <c r="N31" s="286"/>
      <c r="O31" s="286"/>
      <c r="P31" s="286"/>
      <c r="Q31" s="286"/>
      <c r="R31" s="286"/>
      <c r="S31" s="286"/>
      <c r="T31" s="286"/>
      <c r="U31" s="286"/>
      <c r="V31" s="287"/>
      <c r="W31" s="287"/>
      <c r="X31" s="287"/>
      <c r="Y31" s="287"/>
      <c r="Z31" s="287"/>
      <c r="AA31" s="287"/>
      <c r="AB31" s="287"/>
      <c r="AC31" s="287"/>
      <c r="AD31" s="287"/>
      <c r="AE31" s="287"/>
      <c r="AF31" s="289"/>
    </row>
    <row r="32" ht="12.75" customHeight="1">
      <c r="A32" s="315"/>
      <c r="B32" s="181" t="s">
        <v>38</v>
      </c>
      <c r="C32" s="292">
        <f t="shared" ref="C32:D32" si="16">C$30*0.15</f>
        <v>0.1</v>
      </c>
      <c r="D32" s="292">
        <f t="shared" si="16"/>
        <v>0.67872</v>
      </c>
      <c r="E32" s="86"/>
      <c r="F32" s="285">
        <f t="shared" si="9"/>
        <v>0</v>
      </c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  <c r="T32" s="286"/>
      <c r="U32" s="286"/>
      <c r="V32" s="287"/>
      <c r="W32" s="287"/>
      <c r="X32" s="287"/>
      <c r="Y32" s="287"/>
      <c r="Z32" s="287"/>
      <c r="AA32" s="287"/>
      <c r="AB32" s="287"/>
      <c r="AC32" s="287"/>
      <c r="AD32" s="287"/>
      <c r="AE32" s="287"/>
      <c r="AF32" s="289"/>
    </row>
    <row r="33" ht="12.75" customHeight="1">
      <c r="A33" s="315"/>
      <c r="B33" s="181" t="s">
        <v>207</v>
      </c>
      <c r="C33" s="292">
        <f t="shared" ref="C33:D33" si="17">C$30*0.35</f>
        <v>0.2333333333</v>
      </c>
      <c r="D33" s="292">
        <f t="shared" si="17"/>
        <v>1.58368</v>
      </c>
      <c r="E33" s="86"/>
      <c r="F33" s="285">
        <f t="shared" si="9"/>
        <v>0</v>
      </c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/>
      <c r="U33" s="286"/>
      <c r="V33" s="287"/>
      <c r="W33" s="287"/>
      <c r="X33" s="287"/>
      <c r="Y33" s="287"/>
      <c r="Z33" s="287"/>
      <c r="AA33" s="287"/>
      <c r="AB33" s="287"/>
      <c r="AC33" s="287"/>
      <c r="AD33" s="287"/>
      <c r="AE33" s="287"/>
      <c r="AF33" s="289"/>
    </row>
    <row r="34" ht="12.75" customHeight="1">
      <c r="A34" s="315"/>
      <c r="B34" s="181" t="s">
        <v>69</v>
      </c>
      <c r="C34" s="191">
        <v>0.03</v>
      </c>
      <c r="D34" s="199"/>
      <c r="E34" s="86"/>
      <c r="F34" s="285">
        <f t="shared" si="9"/>
        <v>0</v>
      </c>
      <c r="G34" s="286"/>
      <c r="H34" s="286"/>
      <c r="I34" s="286"/>
      <c r="J34" s="286"/>
      <c r="K34" s="286"/>
      <c r="L34" s="286"/>
      <c r="M34" s="286"/>
      <c r="N34" s="286"/>
      <c r="O34" s="286"/>
      <c r="P34" s="286"/>
      <c r="Q34" s="286"/>
      <c r="R34" s="286"/>
      <c r="S34" s="286"/>
      <c r="T34" s="286"/>
      <c r="U34" s="286"/>
      <c r="V34" s="287"/>
      <c r="W34" s="287"/>
      <c r="X34" s="287"/>
      <c r="Y34" s="287"/>
      <c r="Z34" s="287"/>
      <c r="AA34" s="287"/>
      <c r="AB34" s="287"/>
      <c r="AC34" s="287"/>
      <c r="AD34" s="287"/>
      <c r="AE34" s="287"/>
      <c r="AF34" s="289"/>
    </row>
    <row r="35" ht="12.75" customHeight="1">
      <c r="A35" s="315"/>
      <c r="B35" s="181" t="s">
        <v>20</v>
      </c>
      <c r="C35" s="292">
        <f t="shared" ref="C35:D35" si="18">C$30*0.25</f>
        <v>0.1666666667</v>
      </c>
      <c r="D35" s="292">
        <f t="shared" si="18"/>
        <v>1.1312</v>
      </c>
      <c r="E35" s="86"/>
      <c r="F35" s="285">
        <f t="shared" si="9"/>
        <v>0</v>
      </c>
      <c r="G35" s="286"/>
      <c r="H35" s="286"/>
      <c r="I35" s="286"/>
      <c r="J35" s="286"/>
      <c r="K35" s="286"/>
      <c r="L35" s="286"/>
      <c r="M35" s="286"/>
      <c r="N35" s="286"/>
      <c r="O35" s="286"/>
      <c r="P35" s="286"/>
      <c r="Q35" s="286"/>
      <c r="R35" s="286"/>
      <c r="S35" s="286"/>
      <c r="T35" s="286"/>
      <c r="U35" s="286"/>
      <c r="V35" s="287"/>
      <c r="W35" s="287"/>
      <c r="X35" s="287"/>
      <c r="Y35" s="287"/>
      <c r="Z35" s="287"/>
      <c r="AA35" s="287"/>
      <c r="AB35" s="287"/>
      <c r="AC35" s="287"/>
      <c r="AD35" s="287"/>
      <c r="AE35" s="287"/>
      <c r="AF35" s="289"/>
    </row>
    <row r="36" ht="12.75" customHeight="1">
      <c r="A36" s="282">
        <v>8.0</v>
      </c>
      <c r="B36" s="283" t="s">
        <v>68</v>
      </c>
      <c r="C36" s="284">
        <f>WBS!D10</f>
        <v>0.4</v>
      </c>
      <c r="D36" s="284">
        <f>WBS!E10</f>
        <v>2.71488</v>
      </c>
      <c r="E36" s="86"/>
      <c r="F36" s="285">
        <f t="shared" si="9"/>
        <v>0</v>
      </c>
      <c r="G36" s="286"/>
      <c r="H36" s="286"/>
      <c r="I36" s="286"/>
      <c r="J36" s="286"/>
      <c r="K36" s="286"/>
      <c r="L36" s="286"/>
      <c r="M36" s="286"/>
      <c r="N36" s="286"/>
      <c r="O36" s="286"/>
      <c r="P36" s="286"/>
      <c r="Q36" s="286"/>
      <c r="R36" s="286"/>
      <c r="S36" s="286"/>
      <c r="T36" s="286"/>
      <c r="U36" s="286"/>
      <c r="V36" s="287"/>
      <c r="W36" s="287"/>
      <c r="X36" s="287"/>
      <c r="Y36" s="287"/>
      <c r="Z36" s="287"/>
      <c r="AA36" s="287"/>
      <c r="AB36" s="287"/>
      <c r="AC36" s="287"/>
      <c r="AD36" s="287"/>
      <c r="AE36" s="287"/>
      <c r="AF36" s="289"/>
    </row>
    <row r="37" ht="12.75" customHeight="1">
      <c r="A37" s="319"/>
      <c r="B37" s="181" t="s">
        <v>37</v>
      </c>
      <c r="C37" s="292">
        <f t="shared" ref="C37:D37" si="19">C$36*0.2</f>
        <v>0.08</v>
      </c>
      <c r="D37" s="292">
        <f t="shared" si="19"/>
        <v>0.542976</v>
      </c>
      <c r="E37" s="86"/>
      <c r="F37" s="285">
        <f t="shared" si="9"/>
        <v>0</v>
      </c>
      <c r="G37" s="286"/>
      <c r="H37" s="286"/>
      <c r="I37" s="286"/>
      <c r="J37" s="286"/>
      <c r="K37" s="286"/>
      <c r="L37" s="286"/>
      <c r="M37" s="286"/>
      <c r="N37" s="286"/>
      <c r="O37" s="286"/>
      <c r="P37" s="286"/>
      <c r="Q37" s="286"/>
      <c r="R37" s="286"/>
      <c r="S37" s="286"/>
      <c r="T37" s="286"/>
      <c r="U37" s="286"/>
      <c r="V37" s="287"/>
      <c r="W37" s="287"/>
      <c r="X37" s="287"/>
      <c r="Y37" s="287"/>
      <c r="Z37" s="287"/>
      <c r="AA37" s="287"/>
      <c r="AB37" s="287"/>
      <c r="AC37" s="287"/>
      <c r="AD37" s="287"/>
      <c r="AE37" s="287"/>
      <c r="AF37" s="289"/>
    </row>
    <row r="38" ht="12.75" customHeight="1">
      <c r="A38" s="319"/>
      <c r="B38" s="181" t="s">
        <v>38</v>
      </c>
      <c r="C38" s="292">
        <f t="shared" ref="C38:D38" si="20">C$36*0.15</f>
        <v>0.06</v>
      </c>
      <c r="D38" s="292">
        <f t="shared" si="20"/>
        <v>0.407232</v>
      </c>
      <c r="E38" s="86"/>
      <c r="F38" s="285">
        <f t="shared" si="9"/>
        <v>0</v>
      </c>
      <c r="G38" s="286"/>
      <c r="H38" s="286"/>
      <c r="I38" s="286"/>
      <c r="J38" s="286"/>
      <c r="K38" s="286"/>
      <c r="L38" s="286"/>
      <c r="M38" s="286"/>
      <c r="N38" s="286"/>
      <c r="O38" s="286"/>
      <c r="P38" s="286"/>
      <c r="Q38" s="286"/>
      <c r="R38" s="286"/>
      <c r="S38" s="286"/>
      <c r="T38" s="286"/>
      <c r="U38" s="286"/>
      <c r="V38" s="287"/>
      <c r="W38" s="287"/>
      <c r="X38" s="287"/>
      <c r="Y38" s="287"/>
      <c r="Z38" s="287"/>
      <c r="AA38" s="287"/>
      <c r="AB38" s="287"/>
      <c r="AC38" s="287"/>
      <c r="AD38" s="287"/>
      <c r="AE38" s="287"/>
      <c r="AF38" s="289"/>
    </row>
    <row r="39" ht="12.75" customHeight="1">
      <c r="A39" s="319"/>
      <c r="B39" s="181" t="s">
        <v>26</v>
      </c>
      <c r="C39" s="292">
        <f t="shared" ref="C39:D39" si="21">C$36*0.4</f>
        <v>0.16</v>
      </c>
      <c r="D39" s="292">
        <f t="shared" si="21"/>
        <v>1.085952</v>
      </c>
      <c r="E39" s="86"/>
      <c r="F39" s="285">
        <f t="shared" si="9"/>
        <v>0</v>
      </c>
      <c r="G39" s="286"/>
      <c r="H39" s="286"/>
      <c r="I39" s="286"/>
      <c r="J39" s="286"/>
      <c r="K39" s="286"/>
      <c r="L39" s="286"/>
      <c r="M39" s="286"/>
      <c r="N39" s="286"/>
      <c r="O39" s="286"/>
      <c r="P39" s="286"/>
      <c r="Q39" s="286"/>
      <c r="R39" s="286"/>
      <c r="S39" s="286"/>
      <c r="T39" s="286"/>
      <c r="U39" s="286"/>
      <c r="V39" s="287"/>
      <c r="W39" s="287"/>
      <c r="X39" s="287"/>
      <c r="Y39" s="287"/>
      <c r="Z39" s="287"/>
      <c r="AA39" s="287"/>
      <c r="AB39" s="287"/>
      <c r="AC39" s="287"/>
      <c r="AD39" s="287"/>
      <c r="AE39" s="287"/>
      <c r="AF39" s="289"/>
    </row>
    <row r="40" ht="12.75" customHeight="1">
      <c r="A40" s="319"/>
      <c r="B40" s="181" t="s">
        <v>69</v>
      </c>
      <c r="C40" s="191">
        <v>0.027906976744186046</v>
      </c>
      <c r="D40" s="191">
        <v>1.8941023255813954</v>
      </c>
      <c r="E40" s="86"/>
      <c r="F40" s="285">
        <f t="shared" si="9"/>
        <v>0</v>
      </c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286"/>
      <c r="T40" s="286"/>
      <c r="U40" s="286"/>
      <c r="V40" s="287"/>
      <c r="W40" s="287"/>
      <c r="X40" s="287"/>
      <c r="Y40" s="287"/>
      <c r="Z40" s="287"/>
      <c r="AA40" s="287"/>
      <c r="AB40" s="287"/>
      <c r="AC40" s="287"/>
      <c r="AD40" s="287"/>
      <c r="AE40" s="287"/>
      <c r="AF40" s="289"/>
    </row>
    <row r="41" ht="12.75" customHeight="1">
      <c r="A41" s="320"/>
      <c r="B41" s="181" t="s">
        <v>20</v>
      </c>
      <c r="C41" s="292">
        <f t="shared" ref="C41:D41" si="22">C$36*0.25</f>
        <v>0.1</v>
      </c>
      <c r="D41" s="292">
        <f t="shared" si="22"/>
        <v>0.67872</v>
      </c>
      <c r="E41" s="86"/>
      <c r="F41" s="285">
        <f t="shared" si="9"/>
        <v>0</v>
      </c>
      <c r="G41" s="312"/>
      <c r="H41" s="314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287"/>
      <c r="W41" s="287"/>
      <c r="X41" s="287"/>
      <c r="Y41" s="287"/>
      <c r="Z41" s="287"/>
      <c r="AA41" s="287"/>
      <c r="AB41" s="287"/>
      <c r="AC41" s="287"/>
      <c r="AD41" s="287"/>
      <c r="AE41" s="287"/>
      <c r="AF41" s="289"/>
    </row>
    <row r="42" ht="12.75" customHeight="1">
      <c r="A42" s="321"/>
      <c r="B42" s="181" t="s">
        <v>71</v>
      </c>
      <c r="C42" s="322">
        <v>0.162790697674419</v>
      </c>
      <c r="D42" s="200">
        <v>1.104893023255814</v>
      </c>
      <c r="E42" s="86"/>
      <c r="F42" s="285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287"/>
      <c r="W42" s="287"/>
      <c r="X42" s="287"/>
      <c r="Y42" s="287"/>
      <c r="Z42" s="287"/>
      <c r="AA42" s="287"/>
      <c r="AB42" s="287"/>
      <c r="AC42" s="287"/>
      <c r="AD42" s="287"/>
      <c r="AE42" s="287"/>
      <c r="AF42" s="289"/>
    </row>
    <row r="43" ht="12.75" customHeight="1">
      <c r="A43" s="282">
        <v>9.0</v>
      </c>
      <c r="B43" s="283" t="s">
        <v>70</v>
      </c>
      <c r="C43" s="284">
        <f>WBS!D11</f>
        <v>0.4</v>
      </c>
      <c r="D43" s="284">
        <f>WBS!E11</f>
        <v>2.71488</v>
      </c>
      <c r="E43" s="86"/>
      <c r="F43" s="285">
        <f t="shared" ref="F43:F48" si="23">SUM(G43:R43)</f>
        <v>0</v>
      </c>
      <c r="G43" s="286"/>
      <c r="H43" s="286"/>
      <c r="I43" s="286"/>
      <c r="J43" s="286"/>
      <c r="K43" s="286"/>
      <c r="L43" s="286"/>
      <c r="M43" s="286"/>
      <c r="N43" s="286"/>
      <c r="O43" s="286"/>
      <c r="P43" s="286"/>
      <c r="Q43" s="286"/>
      <c r="R43" s="286"/>
      <c r="S43" s="286"/>
      <c r="T43" s="286"/>
      <c r="U43" s="286"/>
      <c r="V43" s="287"/>
      <c r="W43" s="287"/>
      <c r="X43" s="287"/>
      <c r="Y43" s="287"/>
      <c r="Z43" s="287"/>
      <c r="AA43" s="287"/>
      <c r="AB43" s="287"/>
      <c r="AC43" s="287"/>
      <c r="AD43" s="287"/>
      <c r="AE43" s="287"/>
      <c r="AF43" s="289"/>
    </row>
    <row r="44" ht="12.75" customHeight="1">
      <c r="A44" s="319"/>
      <c r="B44" s="181" t="s">
        <v>37</v>
      </c>
      <c r="C44" s="292">
        <f>$C$43*0.2</f>
        <v>0.08</v>
      </c>
      <c r="D44" s="199"/>
      <c r="E44" s="86"/>
      <c r="F44" s="285">
        <f t="shared" si="23"/>
        <v>0</v>
      </c>
      <c r="G44" s="286"/>
      <c r="H44" s="286"/>
      <c r="I44" s="286"/>
      <c r="J44" s="286"/>
      <c r="K44" s="286"/>
      <c r="L44" s="286"/>
      <c r="M44" s="286"/>
      <c r="N44" s="286"/>
      <c r="O44" s="286"/>
      <c r="P44" s="286"/>
      <c r="Q44" s="286"/>
      <c r="R44" s="286"/>
      <c r="S44" s="286"/>
      <c r="T44" s="286"/>
      <c r="U44" s="286"/>
      <c r="V44" s="287"/>
      <c r="W44" s="287"/>
      <c r="X44" s="287"/>
      <c r="Y44" s="287"/>
      <c r="Z44" s="287"/>
      <c r="AA44" s="287"/>
      <c r="AB44" s="287"/>
      <c r="AC44" s="287"/>
      <c r="AD44" s="287"/>
      <c r="AE44" s="287"/>
      <c r="AF44" s="289"/>
    </row>
    <row r="45" ht="12.75" customHeight="1">
      <c r="A45" s="319"/>
      <c r="B45" s="181" t="s">
        <v>38</v>
      </c>
      <c r="C45" s="292">
        <f>$C$43*0.15</f>
        <v>0.06</v>
      </c>
      <c r="D45" s="199"/>
      <c r="E45" s="86"/>
      <c r="F45" s="285">
        <f t="shared" si="23"/>
        <v>0</v>
      </c>
      <c r="G45" s="286"/>
      <c r="H45" s="286"/>
      <c r="I45" s="286"/>
      <c r="J45" s="286"/>
      <c r="K45" s="286"/>
      <c r="L45" s="286"/>
      <c r="M45" s="286"/>
      <c r="N45" s="286"/>
      <c r="O45" s="286"/>
      <c r="P45" s="286"/>
      <c r="Q45" s="286"/>
      <c r="R45" s="286"/>
      <c r="S45" s="286"/>
      <c r="T45" s="286"/>
      <c r="U45" s="286"/>
      <c r="V45" s="287"/>
      <c r="W45" s="287"/>
      <c r="X45" s="287"/>
      <c r="Y45" s="287"/>
      <c r="Z45" s="287"/>
      <c r="AA45" s="287"/>
      <c r="AB45" s="287"/>
      <c r="AC45" s="287"/>
      <c r="AD45" s="287"/>
      <c r="AE45" s="287"/>
      <c r="AF45" s="289"/>
    </row>
    <row r="46" ht="12.75" customHeight="1">
      <c r="A46" s="319"/>
      <c r="B46" s="181" t="s">
        <v>26</v>
      </c>
      <c r="C46" s="292">
        <f>$C$43*0.4</f>
        <v>0.16</v>
      </c>
      <c r="D46" s="199"/>
      <c r="E46" s="86"/>
      <c r="F46" s="285">
        <f t="shared" si="23"/>
        <v>0</v>
      </c>
      <c r="G46" s="286"/>
      <c r="H46" s="286"/>
      <c r="I46" s="286"/>
      <c r="J46" s="286"/>
      <c r="K46" s="286"/>
      <c r="L46" s="286"/>
      <c r="M46" s="286"/>
      <c r="N46" s="286"/>
      <c r="O46" s="286"/>
      <c r="P46" s="286"/>
      <c r="Q46" s="286"/>
      <c r="R46" s="286"/>
      <c r="S46" s="286"/>
      <c r="T46" s="286"/>
      <c r="U46" s="286"/>
      <c r="V46" s="287"/>
      <c r="W46" s="287"/>
      <c r="X46" s="287"/>
      <c r="Y46" s="287"/>
      <c r="Z46" s="287"/>
      <c r="AA46" s="287"/>
      <c r="AB46" s="287"/>
      <c r="AC46" s="287"/>
      <c r="AD46" s="287"/>
      <c r="AE46" s="287"/>
      <c r="AF46" s="289"/>
    </row>
    <row r="47" ht="12.75" customHeight="1">
      <c r="A47" s="319"/>
      <c r="B47" s="181" t="s">
        <v>69</v>
      </c>
      <c r="C47" s="191">
        <v>0.027906976744186046</v>
      </c>
      <c r="D47" s="191">
        <v>1.8941023255813954</v>
      </c>
      <c r="E47" s="86"/>
      <c r="F47" s="285">
        <f t="shared" si="23"/>
        <v>0</v>
      </c>
      <c r="G47" s="286"/>
      <c r="H47" s="286"/>
      <c r="I47" s="286"/>
      <c r="J47" s="286"/>
      <c r="K47" s="286"/>
      <c r="L47" s="286"/>
      <c r="M47" s="286"/>
      <c r="N47" s="286"/>
      <c r="O47" s="286"/>
      <c r="P47" s="286"/>
      <c r="Q47" s="286"/>
      <c r="R47" s="286"/>
      <c r="S47" s="286"/>
      <c r="T47" s="286"/>
      <c r="U47" s="286"/>
      <c r="V47" s="287"/>
      <c r="W47" s="287"/>
      <c r="X47" s="287"/>
      <c r="Y47" s="287"/>
      <c r="Z47" s="287"/>
      <c r="AA47" s="287"/>
      <c r="AB47" s="287"/>
      <c r="AC47" s="287"/>
      <c r="AD47" s="287"/>
      <c r="AE47" s="287"/>
      <c r="AF47" s="289"/>
    </row>
    <row r="48" ht="12.75" customHeight="1">
      <c r="A48" s="319"/>
      <c r="B48" s="181" t="s">
        <v>20</v>
      </c>
      <c r="C48" s="292">
        <f>$C$43*0.25</f>
        <v>0.1</v>
      </c>
      <c r="D48" s="199"/>
      <c r="E48" s="86"/>
      <c r="F48" s="285">
        <f t="shared" si="23"/>
        <v>0</v>
      </c>
      <c r="G48" s="286"/>
      <c r="H48" s="286"/>
      <c r="I48" s="286"/>
      <c r="J48" s="286"/>
      <c r="K48" s="286"/>
      <c r="L48" s="286"/>
      <c r="M48" s="286"/>
      <c r="N48" s="286"/>
      <c r="O48" s="286"/>
      <c r="P48" s="286"/>
      <c r="Q48" s="286"/>
      <c r="R48" s="286"/>
      <c r="S48" s="286"/>
      <c r="T48" s="286"/>
      <c r="U48" s="286"/>
      <c r="V48" s="287"/>
      <c r="W48" s="287"/>
      <c r="X48" s="287"/>
      <c r="Y48" s="287"/>
      <c r="Z48" s="287"/>
      <c r="AA48" s="287"/>
      <c r="AB48" s="287"/>
      <c r="AC48" s="287"/>
      <c r="AD48" s="287"/>
      <c r="AE48" s="287"/>
      <c r="AF48" s="289"/>
    </row>
    <row r="49" ht="12.75" customHeight="1">
      <c r="A49" s="331"/>
      <c r="B49" s="181" t="s">
        <v>71</v>
      </c>
      <c r="C49" s="322">
        <v>0.162790697674419</v>
      </c>
      <c r="D49" s="333"/>
      <c r="E49" s="78"/>
      <c r="F49" s="285"/>
      <c r="G49" s="286"/>
      <c r="H49" s="286"/>
      <c r="I49" s="286"/>
      <c r="J49" s="286"/>
      <c r="K49" s="286"/>
      <c r="L49" s="286"/>
      <c r="M49" s="286"/>
      <c r="N49" s="286"/>
      <c r="O49" s="286"/>
      <c r="P49" s="286"/>
      <c r="Q49" s="286"/>
      <c r="R49" s="286"/>
      <c r="S49" s="286"/>
      <c r="T49" s="286"/>
      <c r="U49" s="286"/>
      <c r="V49" s="287"/>
      <c r="W49" s="287"/>
      <c r="X49" s="287"/>
      <c r="Y49" s="287"/>
      <c r="Z49" s="287"/>
      <c r="AA49" s="287"/>
      <c r="AB49" s="287"/>
      <c r="AC49" s="287"/>
      <c r="AD49" s="287"/>
      <c r="AE49" s="287"/>
      <c r="AF49" s="289"/>
    </row>
    <row r="50" ht="12.75" customHeight="1">
      <c r="A50" s="290">
        <v>10.0</v>
      </c>
      <c r="B50" s="283" t="s">
        <v>72</v>
      </c>
      <c r="C50" s="284">
        <f>WBS!D12</f>
        <v>0.4</v>
      </c>
      <c r="D50" s="284">
        <f>WBS!E12</f>
        <v>2.71488</v>
      </c>
      <c r="E50" s="78"/>
      <c r="F50" s="285">
        <f t="shared" ref="F50:F61" si="25">SUM(G50:R50)</f>
        <v>0</v>
      </c>
      <c r="G50" s="286"/>
      <c r="H50" s="286"/>
      <c r="I50" s="286"/>
      <c r="J50" s="286"/>
      <c r="K50" s="286"/>
      <c r="L50" s="286"/>
      <c r="M50" s="286"/>
      <c r="N50" s="286"/>
      <c r="O50" s="286"/>
      <c r="P50" s="286"/>
      <c r="Q50" s="286"/>
      <c r="R50" s="286"/>
      <c r="S50" s="286"/>
      <c r="T50" s="286"/>
      <c r="U50" s="286"/>
      <c r="V50" s="287"/>
      <c r="W50" s="287"/>
      <c r="X50" s="287"/>
      <c r="Y50" s="287"/>
      <c r="Z50" s="287"/>
      <c r="AA50" s="287"/>
      <c r="AB50" s="287"/>
      <c r="AC50" s="287"/>
      <c r="AD50" s="287"/>
      <c r="AE50" s="287"/>
      <c r="AF50" s="289"/>
    </row>
    <row r="51" ht="12.75" customHeight="1">
      <c r="A51" s="315"/>
      <c r="B51" s="181" t="s">
        <v>37</v>
      </c>
      <c r="C51" s="183">
        <f t="shared" ref="C51:D51" si="24">C$50*0.2</f>
        <v>0.08</v>
      </c>
      <c r="D51" s="183">
        <f t="shared" si="24"/>
        <v>0.542976</v>
      </c>
      <c r="E51" s="78"/>
      <c r="F51" s="285">
        <f t="shared" si="25"/>
        <v>0</v>
      </c>
      <c r="G51" s="286"/>
      <c r="H51" s="286"/>
      <c r="I51" s="286"/>
      <c r="J51" s="286"/>
      <c r="K51" s="286"/>
      <c r="L51" s="286"/>
      <c r="M51" s="286"/>
      <c r="N51" s="286"/>
      <c r="O51" s="286"/>
      <c r="P51" s="286"/>
      <c r="Q51" s="286"/>
      <c r="R51" s="286"/>
      <c r="S51" s="286"/>
      <c r="T51" s="286"/>
      <c r="U51" s="286"/>
      <c r="V51" s="287"/>
      <c r="W51" s="287"/>
      <c r="X51" s="287"/>
      <c r="Y51" s="287"/>
      <c r="Z51" s="287"/>
      <c r="AA51" s="287"/>
      <c r="AB51" s="287"/>
      <c r="AC51" s="287"/>
      <c r="AD51" s="287"/>
      <c r="AE51" s="287"/>
      <c r="AF51" s="289"/>
    </row>
    <row r="52" ht="12.75" customHeight="1">
      <c r="A52" s="315"/>
      <c r="B52" s="181" t="s">
        <v>38</v>
      </c>
      <c r="C52" s="186">
        <f t="shared" ref="C52:D52" si="26">C$50*0.15</f>
        <v>0.06</v>
      </c>
      <c r="D52" s="186">
        <f t="shared" si="26"/>
        <v>0.407232</v>
      </c>
      <c r="E52" s="78"/>
      <c r="F52" s="285">
        <f t="shared" si="25"/>
        <v>0</v>
      </c>
      <c r="G52" s="286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6"/>
      <c r="S52" s="286"/>
      <c r="T52" s="286"/>
      <c r="U52" s="286"/>
      <c r="V52" s="287"/>
      <c r="W52" s="287"/>
      <c r="X52" s="287"/>
      <c r="Y52" s="287"/>
      <c r="Z52" s="287"/>
      <c r="AA52" s="287"/>
      <c r="AB52" s="287"/>
      <c r="AC52" s="287"/>
      <c r="AD52" s="287"/>
      <c r="AE52" s="287"/>
      <c r="AF52" s="289"/>
    </row>
    <row r="53" ht="12.75" customHeight="1">
      <c r="A53" s="335"/>
      <c r="B53" s="181" t="s">
        <v>207</v>
      </c>
      <c r="C53" s="189">
        <f t="shared" ref="C53:D53" si="27">C$50*0.35</f>
        <v>0.14</v>
      </c>
      <c r="D53" s="189">
        <f t="shared" si="27"/>
        <v>0.950208</v>
      </c>
      <c r="E53" s="86"/>
      <c r="F53" s="285">
        <f t="shared" si="25"/>
        <v>0</v>
      </c>
      <c r="G53" s="312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287"/>
      <c r="W53" s="287"/>
      <c r="X53" s="287"/>
      <c r="Y53" s="287"/>
      <c r="Z53" s="287"/>
      <c r="AA53" s="287"/>
      <c r="AB53" s="287"/>
      <c r="AC53" s="287"/>
      <c r="AD53" s="287"/>
      <c r="AE53" s="287"/>
      <c r="AF53" s="289"/>
    </row>
    <row r="54" ht="12.75" customHeight="1">
      <c r="A54" s="315"/>
      <c r="B54" s="181" t="s">
        <v>69</v>
      </c>
      <c r="C54" s="186">
        <v>0.027906976744186046</v>
      </c>
      <c r="D54" s="199"/>
      <c r="E54" s="86"/>
      <c r="F54" s="285">
        <f t="shared" si="25"/>
        <v>0</v>
      </c>
      <c r="G54" s="286"/>
      <c r="H54" s="286"/>
      <c r="I54" s="286"/>
      <c r="J54" s="286"/>
      <c r="K54" s="286"/>
      <c r="L54" s="286"/>
      <c r="M54" s="286"/>
      <c r="N54" s="286"/>
      <c r="O54" s="286"/>
      <c r="P54" s="286"/>
      <c r="Q54" s="286"/>
      <c r="R54" s="286"/>
      <c r="S54" s="286"/>
      <c r="T54" s="286"/>
      <c r="U54" s="286"/>
      <c r="V54" s="287"/>
      <c r="W54" s="287"/>
      <c r="X54" s="287"/>
      <c r="Y54" s="287"/>
      <c r="Z54" s="287"/>
      <c r="AA54" s="287"/>
      <c r="AB54" s="287"/>
      <c r="AC54" s="287"/>
      <c r="AD54" s="287"/>
      <c r="AE54" s="287"/>
      <c r="AF54" s="289"/>
    </row>
    <row r="55" ht="12.75" customHeight="1">
      <c r="A55" s="315"/>
      <c r="B55" s="181" t="s">
        <v>20</v>
      </c>
      <c r="C55" s="189">
        <f t="shared" ref="C55:D55" si="28">C$50*0.25</f>
        <v>0.1</v>
      </c>
      <c r="D55" s="189">
        <f t="shared" si="28"/>
        <v>0.67872</v>
      </c>
      <c r="E55" s="86"/>
      <c r="F55" s="285">
        <f t="shared" si="25"/>
        <v>0</v>
      </c>
      <c r="G55" s="286"/>
      <c r="H55" s="286"/>
      <c r="I55" s="286"/>
      <c r="J55" s="286"/>
      <c r="K55" s="286"/>
      <c r="L55" s="286"/>
      <c r="M55" s="286"/>
      <c r="N55" s="286"/>
      <c r="O55" s="286"/>
      <c r="P55" s="286"/>
      <c r="Q55" s="286"/>
      <c r="R55" s="286"/>
      <c r="S55" s="286"/>
      <c r="T55" s="286"/>
      <c r="U55" s="286"/>
      <c r="V55" s="287"/>
      <c r="W55" s="287"/>
      <c r="X55" s="287"/>
      <c r="Y55" s="287"/>
      <c r="Z55" s="287"/>
      <c r="AA55" s="287"/>
      <c r="AB55" s="287"/>
      <c r="AC55" s="287"/>
      <c r="AD55" s="287"/>
      <c r="AE55" s="287"/>
      <c r="AF55" s="289"/>
    </row>
    <row r="56" ht="12.75" customHeight="1">
      <c r="A56" s="282">
        <v>11.0</v>
      </c>
      <c r="B56" s="283" t="s">
        <v>76</v>
      </c>
      <c r="C56" s="284">
        <f>WBS!D13</f>
        <v>0.4</v>
      </c>
      <c r="D56" s="284">
        <f>WBS!E13</f>
        <v>2.71488</v>
      </c>
      <c r="E56" s="86"/>
      <c r="F56" s="285">
        <f t="shared" si="25"/>
        <v>0</v>
      </c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6"/>
      <c r="S56" s="286"/>
      <c r="T56" s="286"/>
      <c r="U56" s="286"/>
      <c r="V56" s="287"/>
      <c r="W56" s="287"/>
      <c r="X56" s="287"/>
      <c r="Y56" s="287"/>
      <c r="Z56" s="287"/>
      <c r="AA56" s="287"/>
      <c r="AB56" s="287"/>
      <c r="AC56" s="287"/>
      <c r="AD56" s="287"/>
      <c r="AE56" s="287"/>
      <c r="AF56" s="289"/>
    </row>
    <row r="57" ht="12.75" customHeight="1">
      <c r="A57" s="319"/>
      <c r="B57" s="181" t="s">
        <v>37</v>
      </c>
      <c r="C57" s="183">
        <f t="shared" ref="C57:D57" si="29">C$56*0.2</f>
        <v>0.08</v>
      </c>
      <c r="D57" s="183">
        <f t="shared" si="29"/>
        <v>0.542976</v>
      </c>
      <c r="E57" s="86"/>
      <c r="F57" s="285">
        <f t="shared" si="25"/>
        <v>0</v>
      </c>
      <c r="G57" s="286"/>
      <c r="H57" s="286"/>
      <c r="I57" s="286"/>
      <c r="J57" s="286"/>
      <c r="K57" s="286"/>
      <c r="L57" s="286"/>
      <c r="M57" s="286"/>
      <c r="N57" s="286"/>
      <c r="O57" s="286"/>
      <c r="P57" s="286"/>
      <c r="Q57" s="286"/>
      <c r="R57" s="286"/>
      <c r="S57" s="286"/>
      <c r="T57" s="286"/>
      <c r="U57" s="286"/>
      <c r="V57" s="287"/>
      <c r="W57" s="287"/>
      <c r="X57" s="287"/>
      <c r="Y57" s="287"/>
      <c r="Z57" s="287"/>
      <c r="AA57" s="287"/>
      <c r="AB57" s="287"/>
      <c r="AC57" s="287"/>
      <c r="AD57" s="287"/>
      <c r="AE57" s="287"/>
      <c r="AF57" s="289"/>
    </row>
    <row r="58" ht="12.75" customHeight="1">
      <c r="A58" s="319"/>
      <c r="B58" s="181" t="s">
        <v>38</v>
      </c>
      <c r="C58" s="186">
        <f t="shared" ref="C58:D58" si="30">C$56*0.15</f>
        <v>0.06</v>
      </c>
      <c r="D58" s="186">
        <f t="shared" si="30"/>
        <v>0.407232</v>
      </c>
      <c r="E58" s="86"/>
      <c r="F58" s="285">
        <f t="shared" si="25"/>
        <v>0</v>
      </c>
      <c r="G58" s="286"/>
      <c r="H58" s="286"/>
      <c r="I58" s="286"/>
      <c r="J58" s="286"/>
      <c r="K58" s="286"/>
      <c r="L58" s="286"/>
      <c r="M58" s="286"/>
      <c r="N58" s="286"/>
      <c r="O58" s="286"/>
      <c r="P58" s="286"/>
      <c r="Q58" s="286"/>
      <c r="R58" s="286"/>
      <c r="S58" s="286"/>
      <c r="T58" s="286"/>
      <c r="U58" s="286"/>
      <c r="V58" s="287"/>
      <c r="W58" s="287"/>
      <c r="X58" s="287"/>
      <c r="Y58" s="287"/>
      <c r="Z58" s="287"/>
      <c r="AA58" s="287"/>
      <c r="AB58" s="287"/>
      <c r="AC58" s="287"/>
      <c r="AD58" s="287"/>
      <c r="AE58" s="287"/>
      <c r="AF58" s="289"/>
    </row>
    <row r="59" ht="12.75" customHeight="1">
      <c r="A59" s="319"/>
      <c r="B59" s="181" t="s">
        <v>26</v>
      </c>
      <c r="C59" s="189">
        <f t="shared" ref="C59:D59" si="31">C$56*0.4</f>
        <v>0.16</v>
      </c>
      <c r="D59" s="189">
        <f t="shared" si="31"/>
        <v>1.085952</v>
      </c>
      <c r="E59" s="86"/>
      <c r="F59" s="285">
        <f t="shared" si="25"/>
        <v>0</v>
      </c>
      <c r="G59" s="286"/>
      <c r="H59" s="286"/>
      <c r="I59" s="286"/>
      <c r="J59" s="286"/>
      <c r="K59" s="286"/>
      <c r="L59" s="286"/>
      <c r="M59" s="286"/>
      <c r="N59" s="286"/>
      <c r="O59" s="286"/>
      <c r="P59" s="286"/>
      <c r="Q59" s="286"/>
      <c r="R59" s="286"/>
      <c r="S59" s="286"/>
      <c r="T59" s="286"/>
      <c r="U59" s="286"/>
      <c r="V59" s="287"/>
      <c r="W59" s="287"/>
      <c r="X59" s="287"/>
      <c r="Y59" s="287"/>
      <c r="Z59" s="287"/>
      <c r="AA59" s="287"/>
      <c r="AB59" s="287"/>
      <c r="AC59" s="287"/>
      <c r="AD59" s="287"/>
      <c r="AE59" s="287"/>
      <c r="AF59" s="289"/>
    </row>
    <row r="60" ht="12.75" customHeight="1">
      <c r="A60" s="319"/>
      <c r="B60" s="181" t="s">
        <v>69</v>
      </c>
      <c r="C60" s="186">
        <v>0.027906976744186046</v>
      </c>
      <c r="D60" s="191">
        <v>1.8941023255813954</v>
      </c>
      <c r="E60" s="86"/>
      <c r="F60" s="285">
        <f t="shared" si="25"/>
        <v>0</v>
      </c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  <c r="R60" s="286"/>
      <c r="S60" s="286"/>
      <c r="T60" s="286"/>
      <c r="U60" s="286"/>
      <c r="V60" s="287"/>
      <c r="W60" s="287"/>
      <c r="X60" s="287"/>
      <c r="Y60" s="287"/>
      <c r="Z60" s="287"/>
      <c r="AA60" s="287"/>
      <c r="AB60" s="287"/>
      <c r="AC60" s="287"/>
      <c r="AD60" s="287"/>
      <c r="AE60" s="287"/>
      <c r="AF60" s="289"/>
    </row>
    <row r="61" ht="12.75" customHeight="1">
      <c r="A61" s="319"/>
      <c r="B61" s="181" t="s">
        <v>20</v>
      </c>
      <c r="C61" s="189">
        <f t="shared" ref="C61:D61" si="32">C$56*0.25</f>
        <v>0.1</v>
      </c>
      <c r="D61" s="189">
        <f t="shared" si="32"/>
        <v>0.67872</v>
      </c>
      <c r="E61" s="86"/>
      <c r="F61" s="285">
        <f t="shared" si="25"/>
        <v>0</v>
      </c>
      <c r="G61" s="286"/>
      <c r="H61" s="286"/>
      <c r="I61" s="286"/>
      <c r="J61" s="286"/>
      <c r="K61" s="286"/>
      <c r="L61" s="286"/>
      <c r="M61" s="286"/>
      <c r="N61" s="286"/>
      <c r="O61" s="286"/>
      <c r="P61" s="286"/>
      <c r="Q61" s="286"/>
      <c r="R61" s="286"/>
      <c r="S61" s="286"/>
      <c r="T61" s="286"/>
      <c r="U61" s="286"/>
      <c r="V61" s="287"/>
      <c r="W61" s="287"/>
      <c r="X61" s="287"/>
      <c r="Y61" s="287"/>
      <c r="Z61" s="287"/>
      <c r="AA61" s="287"/>
      <c r="AB61" s="287"/>
      <c r="AC61" s="287"/>
      <c r="AD61" s="287"/>
      <c r="AE61" s="287"/>
      <c r="AF61" s="289"/>
    </row>
    <row r="62" ht="12.75" customHeight="1">
      <c r="A62" s="343"/>
      <c r="B62" s="194" t="s">
        <v>71</v>
      </c>
      <c r="C62" s="198">
        <v>0.162790697674419</v>
      </c>
      <c r="D62" s="200">
        <v>1.104893023255814</v>
      </c>
      <c r="E62" s="86"/>
      <c r="F62" s="285"/>
      <c r="G62" s="286"/>
      <c r="H62" s="286"/>
      <c r="I62" s="286"/>
      <c r="J62" s="286"/>
      <c r="K62" s="286"/>
      <c r="L62" s="286"/>
      <c r="M62" s="286"/>
      <c r="N62" s="286"/>
      <c r="O62" s="286"/>
      <c r="P62" s="286"/>
      <c r="Q62" s="286"/>
      <c r="R62" s="286"/>
      <c r="S62" s="286"/>
      <c r="T62" s="286"/>
      <c r="U62" s="286"/>
      <c r="V62" s="287"/>
      <c r="W62" s="287"/>
      <c r="X62" s="287"/>
      <c r="Y62" s="287"/>
      <c r="Z62" s="287"/>
      <c r="AA62" s="287"/>
      <c r="AB62" s="287"/>
      <c r="AC62" s="287"/>
      <c r="AD62" s="287"/>
      <c r="AE62" s="287"/>
      <c r="AF62" s="289"/>
    </row>
    <row r="63" ht="12.75" customHeight="1">
      <c r="A63" s="290">
        <v>12.0</v>
      </c>
      <c r="B63" s="283" t="s">
        <v>82</v>
      </c>
      <c r="C63" s="301">
        <f>WBS!D14</f>
        <v>0.6666666667</v>
      </c>
      <c r="D63" s="301">
        <f>WBS!E14</f>
        <v>4.5248</v>
      </c>
      <c r="E63" s="86"/>
      <c r="F63" s="285">
        <f t="shared" ref="F63:F74" si="33">SUM(G63:R63)</f>
        <v>0</v>
      </c>
      <c r="G63" s="286"/>
      <c r="H63" s="286"/>
      <c r="I63" s="286"/>
      <c r="J63" s="286"/>
      <c r="K63" s="286"/>
      <c r="L63" s="286"/>
      <c r="M63" s="286"/>
      <c r="N63" s="286"/>
      <c r="O63" s="286"/>
      <c r="P63" s="286"/>
      <c r="Q63" s="286"/>
      <c r="R63" s="286"/>
      <c r="S63" s="286"/>
      <c r="T63" s="286"/>
      <c r="U63" s="286"/>
      <c r="V63" s="287"/>
      <c r="W63" s="287"/>
      <c r="X63" s="287"/>
      <c r="Y63" s="287"/>
      <c r="Z63" s="287"/>
      <c r="AA63" s="287"/>
      <c r="AB63" s="287"/>
      <c r="AC63" s="287"/>
      <c r="AD63" s="287"/>
      <c r="AE63" s="287"/>
      <c r="AF63" s="289"/>
    </row>
    <row r="64" ht="12.75" customHeight="1">
      <c r="A64" s="315"/>
      <c r="B64" s="181" t="s">
        <v>37</v>
      </c>
      <c r="C64" s="183">
        <f>$C$63*0.2</f>
        <v>0.1333333333</v>
      </c>
      <c r="D64" s="199"/>
      <c r="E64" s="86"/>
      <c r="F64" s="285">
        <f t="shared" si="33"/>
        <v>0</v>
      </c>
      <c r="G64" s="286"/>
      <c r="H64" s="286"/>
      <c r="I64" s="286"/>
      <c r="J64" s="286"/>
      <c r="K64" s="286"/>
      <c r="L64" s="286"/>
      <c r="M64" s="286"/>
      <c r="N64" s="286"/>
      <c r="O64" s="286"/>
      <c r="P64" s="286"/>
      <c r="Q64" s="286"/>
      <c r="R64" s="286"/>
      <c r="S64" s="286"/>
      <c r="T64" s="286"/>
      <c r="U64" s="286"/>
      <c r="V64" s="287"/>
      <c r="W64" s="287"/>
      <c r="X64" s="287"/>
      <c r="Y64" s="287"/>
      <c r="Z64" s="287"/>
      <c r="AA64" s="287"/>
      <c r="AB64" s="287"/>
      <c r="AC64" s="287"/>
      <c r="AD64" s="287"/>
      <c r="AE64" s="287"/>
      <c r="AF64" s="289"/>
    </row>
    <row r="65" ht="12.75" customHeight="1">
      <c r="A65" s="315"/>
      <c r="B65" s="181" t="s">
        <v>38</v>
      </c>
      <c r="C65" s="186">
        <f>$C$63*0.15</f>
        <v>0.1</v>
      </c>
      <c r="D65" s="199"/>
      <c r="E65" s="86"/>
      <c r="F65" s="285">
        <f t="shared" si="33"/>
        <v>0</v>
      </c>
      <c r="G65" s="286"/>
      <c r="H65" s="286"/>
      <c r="I65" s="286"/>
      <c r="J65" s="286"/>
      <c r="K65" s="286"/>
      <c r="L65" s="286"/>
      <c r="M65" s="286"/>
      <c r="N65" s="286"/>
      <c r="O65" s="286"/>
      <c r="P65" s="286"/>
      <c r="Q65" s="286"/>
      <c r="R65" s="286"/>
      <c r="S65" s="286"/>
      <c r="T65" s="286"/>
      <c r="U65" s="286"/>
      <c r="V65" s="287"/>
      <c r="W65" s="287"/>
      <c r="X65" s="287"/>
      <c r="Y65" s="287"/>
      <c r="Z65" s="287"/>
      <c r="AA65" s="287"/>
      <c r="AB65" s="287"/>
      <c r="AC65" s="287"/>
      <c r="AD65" s="287"/>
      <c r="AE65" s="287"/>
      <c r="AF65" s="289"/>
    </row>
    <row r="66" ht="12.75" customHeight="1">
      <c r="A66" s="315"/>
      <c r="B66" s="181" t="s">
        <v>207</v>
      </c>
      <c r="C66" s="189">
        <f>$C$63*0.35</f>
        <v>0.2333333333</v>
      </c>
      <c r="D66" s="199"/>
      <c r="E66" s="86"/>
      <c r="F66" s="285">
        <f t="shared" si="33"/>
        <v>0</v>
      </c>
      <c r="G66" s="286"/>
      <c r="H66" s="286"/>
      <c r="I66" s="286"/>
      <c r="J66" s="286"/>
      <c r="K66" s="286"/>
      <c r="L66" s="286"/>
      <c r="M66" s="286"/>
      <c r="N66" s="286"/>
      <c r="O66" s="286"/>
      <c r="P66" s="286"/>
      <c r="Q66" s="286"/>
      <c r="R66" s="286"/>
      <c r="S66" s="286"/>
      <c r="T66" s="286"/>
      <c r="U66" s="286"/>
      <c r="V66" s="287"/>
      <c r="W66" s="287"/>
      <c r="X66" s="287"/>
      <c r="Y66" s="287"/>
      <c r="Z66" s="287"/>
      <c r="AA66" s="287"/>
      <c r="AB66" s="287"/>
      <c r="AC66" s="287"/>
      <c r="AD66" s="287"/>
      <c r="AE66" s="287"/>
      <c r="AF66" s="289"/>
    </row>
    <row r="67" ht="12.75" customHeight="1">
      <c r="A67" s="315"/>
      <c r="B67" s="181" t="s">
        <v>69</v>
      </c>
      <c r="C67" s="186">
        <v>0.027906976744186046</v>
      </c>
      <c r="D67" s="199"/>
      <c r="E67" s="86"/>
      <c r="F67" s="285">
        <f t="shared" si="33"/>
        <v>0</v>
      </c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6"/>
      <c r="S67" s="286"/>
      <c r="T67" s="286"/>
      <c r="U67" s="286"/>
      <c r="V67" s="287"/>
      <c r="W67" s="287"/>
      <c r="X67" s="287"/>
      <c r="Y67" s="287"/>
      <c r="Z67" s="287"/>
      <c r="AA67" s="287"/>
      <c r="AB67" s="287"/>
      <c r="AC67" s="287"/>
      <c r="AD67" s="287"/>
      <c r="AE67" s="287"/>
      <c r="AF67" s="289"/>
    </row>
    <row r="68" ht="12.75" customHeight="1">
      <c r="A68" s="315"/>
      <c r="B68" s="181" t="s">
        <v>20</v>
      </c>
      <c r="C68" s="189">
        <f>$C$63*0.25</f>
        <v>0.1666666667</v>
      </c>
      <c r="D68" s="199"/>
      <c r="E68" s="86"/>
      <c r="F68" s="285">
        <f t="shared" si="33"/>
        <v>0</v>
      </c>
      <c r="G68" s="286"/>
      <c r="H68" s="286"/>
      <c r="I68" s="286"/>
      <c r="J68" s="286"/>
      <c r="K68" s="286"/>
      <c r="L68" s="286"/>
      <c r="M68" s="286"/>
      <c r="N68" s="286"/>
      <c r="O68" s="286"/>
      <c r="P68" s="286"/>
      <c r="Q68" s="286"/>
      <c r="R68" s="286"/>
      <c r="S68" s="286"/>
      <c r="T68" s="286"/>
      <c r="U68" s="286"/>
      <c r="V68" s="287"/>
      <c r="W68" s="287"/>
      <c r="X68" s="287"/>
      <c r="Y68" s="287"/>
      <c r="Z68" s="287"/>
      <c r="AA68" s="287"/>
      <c r="AB68" s="287"/>
      <c r="AC68" s="287"/>
      <c r="AD68" s="287"/>
      <c r="AE68" s="287"/>
      <c r="AF68" s="289"/>
    </row>
    <row r="69" ht="12.75" customHeight="1">
      <c r="A69" s="321">
        <v>13.0</v>
      </c>
      <c r="B69" s="283" t="s">
        <v>74</v>
      </c>
      <c r="C69" s="284">
        <f>WBS!D15</f>
        <v>0.6666666667</v>
      </c>
      <c r="D69" s="284">
        <f>WBS!E15</f>
        <v>4.5248</v>
      </c>
      <c r="E69" s="86"/>
      <c r="F69" s="285">
        <f t="shared" si="33"/>
        <v>0</v>
      </c>
      <c r="G69" s="312"/>
      <c r="H69" s="314"/>
      <c r="I69" s="314"/>
      <c r="J69" s="314"/>
      <c r="K69" s="314"/>
      <c r="L69" s="314"/>
      <c r="M69" s="314"/>
      <c r="N69" s="314"/>
      <c r="O69" s="314"/>
      <c r="P69" s="314"/>
      <c r="Q69" s="314"/>
      <c r="R69" s="314"/>
      <c r="S69" s="314"/>
      <c r="T69" s="314"/>
      <c r="U69" s="314"/>
      <c r="V69" s="287"/>
      <c r="W69" s="287"/>
      <c r="X69" s="287"/>
      <c r="Y69" s="287"/>
      <c r="Z69" s="287"/>
      <c r="AA69" s="287"/>
      <c r="AB69" s="287"/>
      <c r="AC69" s="287"/>
      <c r="AD69" s="287"/>
      <c r="AE69" s="287"/>
      <c r="AF69" s="289"/>
    </row>
    <row r="70" ht="12.75" customHeight="1">
      <c r="A70" s="319"/>
      <c r="B70" s="181" t="s">
        <v>37</v>
      </c>
      <c r="C70" s="292">
        <f t="shared" ref="C70:D70" si="34">C$69*0.2</f>
        <v>0.1333333333</v>
      </c>
      <c r="D70" s="292">
        <f t="shared" si="34"/>
        <v>0.90496</v>
      </c>
      <c r="E70" s="78"/>
      <c r="F70" s="285">
        <f t="shared" si="33"/>
        <v>0</v>
      </c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  <c r="R70" s="286"/>
      <c r="S70" s="286"/>
      <c r="T70" s="286"/>
      <c r="U70" s="286"/>
      <c r="V70" s="287"/>
      <c r="W70" s="287"/>
      <c r="X70" s="287"/>
      <c r="Y70" s="287"/>
      <c r="Z70" s="287"/>
      <c r="AA70" s="287"/>
      <c r="AB70" s="287"/>
      <c r="AC70" s="287"/>
      <c r="AD70" s="287"/>
      <c r="AE70" s="287"/>
      <c r="AF70" s="289"/>
    </row>
    <row r="71" ht="12.75" customHeight="1">
      <c r="A71" s="319"/>
      <c r="B71" s="181" t="s">
        <v>38</v>
      </c>
      <c r="C71" s="292">
        <f t="shared" ref="C71:D71" si="35">C$69*0.25</f>
        <v>0.1666666667</v>
      </c>
      <c r="D71" s="292">
        <f t="shared" si="35"/>
        <v>1.1312</v>
      </c>
      <c r="E71" s="78"/>
      <c r="F71" s="285">
        <f t="shared" si="33"/>
        <v>0</v>
      </c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7"/>
      <c r="W71" s="287"/>
      <c r="X71" s="287"/>
      <c r="Y71" s="287"/>
      <c r="Z71" s="287"/>
      <c r="AA71" s="287"/>
      <c r="AB71" s="287"/>
      <c r="AC71" s="287"/>
      <c r="AD71" s="287"/>
      <c r="AE71" s="287"/>
      <c r="AF71" s="289"/>
    </row>
    <row r="72" ht="12.75" customHeight="1">
      <c r="A72" s="319"/>
      <c r="B72" s="181" t="s">
        <v>26</v>
      </c>
      <c r="C72" s="292">
        <f>C$69*0.4</f>
        <v>0.2666666667</v>
      </c>
      <c r="D72" s="292">
        <f>D$69*0.35</f>
        <v>1.58368</v>
      </c>
      <c r="E72" s="86"/>
      <c r="F72" s="285">
        <f t="shared" si="33"/>
        <v>0</v>
      </c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7"/>
      <c r="W72" s="287"/>
      <c r="X72" s="287"/>
      <c r="Y72" s="287"/>
      <c r="Z72" s="287"/>
      <c r="AA72" s="287"/>
      <c r="AB72" s="287"/>
      <c r="AC72" s="287"/>
      <c r="AD72" s="287"/>
      <c r="AE72" s="287"/>
      <c r="AF72" s="289"/>
    </row>
    <row r="73" ht="12.75" customHeight="1">
      <c r="A73" s="319"/>
      <c r="B73" s="181" t="s">
        <v>69</v>
      </c>
      <c r="C73" s="191">
        <v>0.03</v>
      </c>
      <c r="D73" s="191">
        <v>1.8941023255813954</v>
      </c>
      <c r="E73" s="86"/>
      <c r="F73" s="285">
        <f t="shared" si="33"/>
        <v>0</v>
      </c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  <c r="R73" s="286"/>
      <c r="S73" s="286"/>
      <c r="T73" s="286"/>
      <c r="U73" s="286"/>
      <c r="V73" s="287"/>
      <c r="W73" s="287"/>
      <c r="X73" s="287"/>
      <c r="Y73" s="287"/>
      <c r="Z73" s="287"/>
      <c r="AA73" s="287"/>
      <c r="AB73" s="287"/>
      <c r="AC73" s="287"/>
      <c r="AD73" s="287"/>
      <c r="AE73" s="287"/>
      <c r="AF73" s="289"/>
    </row>
    <row r="74" ht="12.75" customHeight="1">
      <c r="A74" s="319"/>
      <c r="B74" s="181" t="s">
        <v>20</v>
      </c>
      <c r="C74" s="292">
        <f t="shared" ref="C74:D74" si="36">C$69*0.25</f>
        <v>0.1666666667</v>
      </c>
      <c r="D74" s="292">
        <f t="shared" si="36"/>
        <v>1.1312</v>
      </c>
      <c r="E74" s="86"/>
      <c r="F74" s="285">
        <f t="shared" si="33"/>
        <v>0</v>
      </c>
      <c r="G74" s="286"/>
      <c r="H74" s="286"/>
      <c r="I74" s="286"/>
      <c r="J74" s="286"/>
      <c r="K74" s="286"/>
      <c r="L74" s="286"/>
      <c r="M74" s="286"/>
      <c r="N74" s="286"/>
      <c r="O74" s="286"/>
      <c r="P74" s="286"/>
      <c r="Q74" s="286"/>
      <c r="R74" s="286"/>
      <c r="S74" s="286"/>
      <c r="T74" s="286"/>
      <c r="U74" s="286"/>
      <c r="V74" s="287"/>
      <c r="W74" s="287"/>
      <c r="X74" s="287"/>
      <c r="Y74" s="287"/>
      <c r="Z74" s="287"/>
      <c r="AA74" s="287"/>
      <c r="AB74" s="287"/>
      <c r="AC74" s="287"/>
      <c r="AD74" s="287"/>
      <c r="AE74" s="287"/>
      <c r="AF74" s="289"/>
    </row>
    <row r="75" ht="12.75" customHeight="1">
      <c r="A75" s="343"/>
      <c r="B75" s="194" t="s">
        <v>71</v>
      </c>
      <c r="C75" s="198">
        <v>0.162790697674419</v>
      </c>
      <c r="D75" s="200">
        <v>1.104893023255814</v>
      </c>
      <c r="E75" s="86"/>
      <c r="F75" s="285"/>
      <c r="G75" s="286"/>
      <c r="H75" s="286"/>
      <c r="I75" s="286"/>
      <c r="J75" s="286"/>
      <c r="K75" s="286"/>
      <c r="L75" s="286"/>
      <c r="M75" s="286"/>
      <c r="N75" s="286"/>
      <c r="O75" s="286"/>
      <c r="P75" s="286"/>
      <c r="Q75" s="286"/>
      <c r="R75" s="286"/>
      <c r="S75" s="286"/>
      <c r="T75" s="286"/>
      <c r="U75" s="286"/>
      <c r="V75" s="287"/>
      <c r="W75" s="287"/>
      <c r="X75" s="287"/>
      <c r="Y75" s="287"/>
      <c r="Z75" s="287"/>
      <c r="AA75" s="287"/>
      <c r="AB75" s="287"/>
      <c r="AC75" s="287"/>
      <c r="AD75" s="287"/>
      <c r="AE75" s="287"/>
      <c r="AF75" s="289"/>
    </row>
    <row r="76" ht="12.75" customHeight="1">
      <c r="A76" s="282">
        <v>14.0</v>
      </c>
      <c r="B76" s="283" t="s">
        <v>61</v>
      </c>
      <c r="C76" s="284">
        <f>WBS!D16</f>
        <v>0.6666666667</v>
      </c>
      <c r="D76" s="54">
        <f>WBS!E16</f>
        <v>4.5248</v>
      </c>
      <c r="E76" s="86"/>
      <c r="F76" s="285">
        <f t="shared" ref="F76:F81" si="38">SUM(G76:R76)</f>
        <v>0</v>
      </c>
      <c r="G76" s="286"/>
      <c r="H76" s="286"/>
      <c r="I76" s="286"/>
      <c r="J76" s="286"/>
      <c r="K76" s="286"/>
      <c r="L76" s="286"/>
      <c r="M76" s="286"/>
      <c r="N76" s="286"/>
      <c r="O76" s="286"/>
      <c r="P76" s="286"/>
      <c r="Q76" s="286"/>
      <c r="R76" s="286"/>
      <c r="S76" s="286"/>
      <c r="T76" s="286"/>
      <c r="U76" s="286"/>
      <c r="V76" s="287"/>
      <c r="W76" s="287"/>
      <c r="X76" s="287"/>
      <c r="Y76" s="287"/>
      <c r="Z76" s="287"/>
      <c r="AA76" s="287"/>
      <c r="AB76" s="287"/>
      <c r="AC76" s="287"/>
      <c r="AD76" s="287"/>
      <c r="AE76" s="287"/>
      <c r="AF76" s="289"/>
    </row>
    <row r="77" ht="12.75" customHeight="1">
      <c r="A77" s="319"/>
      <c r="B77" s="181" t="s">
        <v>37</v>
      </c>
      <c r="C77" s="183">
        <f t="shared" ref="C77:D77" si="37">C$76*0.2</f>
        <v>0.1333333333</v>
      </c>
      <c r="D77" s="183">
        <f t="shared" si="37"/>
        <v>0.90496</v>
      </c>
      <c r="E77" s="86"/>
      <c r="F77" s="285">
        <f t="shared" si="38"/>
        <v>0</v>
      </c>
      <c r="G77" s="286"/>
      <c r="H77" s="286"/>
      <c r="I77" s="286"/>
      <c r="J77" s="286"/>
      <c r="K77" s="286"/>
      <c r="L77" s="286"/>
      <c r="M77" s="286"/>
      <c r="N77" s="286"/>
      <c r="O77" s="286"/>
      <c r="P77" s="286"/>
      <c r="Q77" s="286"/>
      <c r="R77" s="286"/>
      <c r="S77" s="286"/>
      <c r="T77" s="286"/>
      <c r="U77" s="286"/>
      <c r="V77" s="287"/>
      <c r="W77" s="287"/>
      <c r="X77" s="287"/>
      <c r="Y77" s="287"/>
      <c r="Z77" s="287"/>
      <c r="AA77" s="287"/>
      <c r="AB77" s="287"/>
      <c r="AC77" s="287"/>
      <c r="AD77" s="287"/>
      <c r="AE77" s="287"/>
      <c r="AF77" s="289"/>
    </row>
    <row r="78" ht="12.75" customHeight="1">
      <c r="A78" s="319"/>
      <c r="B78" s="181" t="s">
        <v>38</v>
      </c>
      <c r="C78" s="186">
        <f t="shared" ref="C78:D78" si="39">C$76*0.15</f>
        <v>0.1</v>
      </c>
      <c r="D78" s="186">
        <f t="shared" si="39"/>
        <v>0.67872</v>
      </c>
      <c r="E78" s="86"/>
      <c r="F78" s="285">
        <f t="shared" si="38"/>
        <v>0</v>
      </c>
      <c r="G78" s="286"/>
      <c r="H78" s="286"/>
      <c r="I78" s="286"/>
      <c r="J78" s="286"/>
      <c r="K78" s="286"/>
      <c r="L78" s="286"/>
      <c r="M78" s="286"/>
      <c r="N78" s="286"/>
      <c r="O78" s="286"/>
      <c r="P78" s="286"/>
      <c r="Q78" s="286"/>
      <c r="R78" s="286"/>
      <c r="S78" s="286"/>
      <c r="T78" s="286"/>
      <c r="U78" s="286"/>
      <c r="V78" s="287"/>
      <c r="W78" s="287"/>
      <c r="X78" s="287"/>
      <c r="Y78" s="287"/>
      <c r="Z78" s="287"/>
      <c r="AA78" s="287"/>
      <c r="AB78" s="287"/>
      <c r="AC78" s="287"/>
      <c r="AD78" s="287"/>
      <c r="AE78" s="287"/>
      <c r="AF78" s="289"/>
    </row>
    <row r="79" ht="12.75" customHeight="1">
      <c r="A79" s="319"/>
      <c r="B79" s="181" t="s">
        <v>26</v>
      </c>
      <c r="C79" s="189">
        <f t="shared" ref="C79:D79" si="40">C$76*0.4</f>
        <v>0.2666666667</v>
      </c>
      <c r="D79" s="189">
        <f t="shared" si="40"/>
        <v>1.80992</v>
      </c>
      <c r="E79" s="86"/>
      <c r="F79" s="285">
        <f t="shared" si="38"/>
        <v>0</v>
      </c>
      <c r="G79" s="286"/>
      <c r="H79" s="286"/>
      <c r="I79" s="286"/>
      <c r="J79" s="286"/>
      <c r="K79" s="286"/>
      <c r="L79" s="286"/>
      <c r="M79" s="286"/>
      <c r="N79" s="286"/>
      <c r="O79" s="286"/>
      <c r="P79" s="286"/>
      <c r="Q79" s="286"/>
      <c r="R79" s="286"/>
      <c r="S79" s="286"/>
      <c r="T79" s="286"/>
      <c r="U79" s="286"/>
      <c r="V79" s="287"/>
      <c r="W79" s="287"/>
      <c r="X79" s="287"/>
      <c r="Y79" s="287"/>
      <c r="Z79" s="287"/>
      <c r="AA79" s="287"/>
      <c r="AB79" s="287"/>
      <c r="AC79" s="287"/>
      <c r="AD79" s="287"/>
      <c r="AE79" s="287"/>
      <c r="AF79" s="289"/>
    </row>
    <row r="80" ht="12.75" customHeight="1">
      <c r="A80" s="319"/>
      <c r="B80" s="181" t="s">
        <v>69</v>
      </c>
      <c r="C80" s="186">
        <v>0.027906976744186046</v>
      </c>
      <c r="D80" s="191">
        <v>1.8941023255813954</v>
      </c>
      <c r="E80" s="86"/>
      <c r="F80" s="285">
        <f t="shared" si="38"/>
        <v>0</v>
      </c>
      <c r="G80" s="286"/>
      <c r="H80" s="286"/>
      <c r="I80" s="286"/>
      <c r="J80" s="286"/>
      <c r="K80" s="286"/>
      <c r="L80" s="286"/>
      <c r="M80" s="286"/>
      <c r="N80" s="286"/>
      <c r="O80" s="286"/>
      <c r="P80" s="286"/>
      <c r="Q80" s="286"/>
      <c r="R80" s="286"/>
      <c r="S80" s="286"/>
      <c r="T80" s="286"/>
      <c r="U80" s="286"/>
      <c r="V80" s="287"/>
      <c r="W80" s="287"/>
      <c r="X80" s="287"/>
      <c r="Y80" s="287"/>
      <c r="Z80" s="287"/>
      <c r="AA80" s="287"/>
      <c r="AB80" s="287"/>
      <c r="AC80" s="287"/>
      <c r="AD80" s="287"/>
      <c r="AE80" s="287"/>
      <c r="AF80" s="289"/>
    </row>
    <row r="81" ht="12.75" customHeight="1">
      <c r="A81" s="320"/>
      <c r="B81" s="181" t="s">
        <v>20</v>
      </c>
      <c r="C81" s="189">
        <f t="shared" ref="C81:D81" si="41">C$76*0.25</f>
        <v>0.1666666667</v>
      </c>
      <c r="D81" s="189">
        <f t="shared" si="41"/>
        <v>1.1312</v>
      </c>
      <c r="E81" s="86"/>
      <c r="F81" s="285">
        <f t="shared" si="38"/>
        <v>0</v>
      </c>
      <c r="G81" s="312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287"/>
      <c r="W81" s="287"/>
      <c r="X81" s="287"/>
      <c r="Y81" s="287"/>
      <c r="Z81" s="287"/>
      <c r="AA81" s="287"/>
      <c r="AB81" s="287"/>
      <c r="AC81" s="287"/>
      <c r="AD81" s="287"/>
      <c r="AE81" s="287"/>
      <c r="AF81" s="289"/>
    </row>
    <row r="82" ht="12.75" customHeight="1">
      <c r="A82" s="343"/>
      <c r="B82" s="194" t="s">
        <v>71</v>
      </c>
      <c r="C82" s="198">
        <v>0.162790697674419</v>
      </c>
      <c r="D82" s="200">
        <v>1.104893023255814</v>
      </c>
      <c r="E82" s="86"/>
      <c r="F82" s="285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287"/>
      <c r="W82" s="287"/>
      <c r="X82" s="287"/>
      <c r="Y82" s="287"/>
      <c r="Z82" s="287"/>
      <c r="AA82" s="287"/>
      <c r="AB82" s="287"/>
      <c r="AC82" s="287"/>
      <c r="AD82" s="287"/>
      <c r="AE82" s="287"/>
      <c r="AF82" s="289"/>
    </row>
    <row r="83" ht="12.75" customHeight="1">
      <c r="A83" s="290">
        <v>15.0</v>
      </c>
      <c r="B83" s="283" t="s">
        <v>84</v>
      </c>
      <c r="C83" s="284">
        <f>WBS!D17</f>
        <v>1.066666667</v>
      </c>
      <c r="D83" s="54">
        <f>WBS!E17</f>
        <v>7.23968</v>
      </c>
      <c r="E83" s="86"/>
      <c r="F83" s="285">
        <f t="shared" ref="F83:F100" si="43">SUM(G83:R83)</f>
        <v>0</v>
      </c>
      <c r="G83" s="286"/>
      <c r="H83" s="286"/>
      <c r="I83" s="286"/>
      <c r="J83" s="286"/>
      <c r="K83" s="286"/>
      <c r="L83" s="286"/>
      <c r="M83" s="286"/>
      <c r="N83" s="286"/>
      <c r="O83" s="286"/>
      <c r="P83" s="286"/>
      <c r="Q83" s="286"/>
      <c r="R83" s="286"/>
      <c r="S83" s="286"/>
      <c r="T83" s="286"/>
      <c r="U83" s="286"/>
      <c r="V83" s="287"/>
      <c r="W83" s="287"/>
      <c r="X83" s="287"/>
      <c r="Y83" s="287"/>
      <c r="Z83" s="287"/>
      <c r="AA83" s="287"/>
      <c r="AB83" s="287"/>
      <c r="AC83" s="287"/>
      <c r="AD83" s="287"/>
      <c r="AE83" s="287"/>
      <c r="AF83" s="289"/>
    </row>
    <row r="84" ht="12.75" customHeight="1">
      <c r="A84" s="315"/>
      <c r="B84" s="181" t="s">
        <v>37</v>
      </c>
      <c r="C84" s="292">
        <f t="shared" ref="C84:D84" si="42">C$83*0.2</f>
        <v>0.2133333333</v>
      </c>
      <c r="D84" s="292">
        <f t="shared" si="42"/>
        <v>1.447936</v>
      </c>
      <c r="E84" s="78"/>
      <c r="F84" s="285">
        <f t="shared" si="43"/>
        <v>0.26</v>
      </c>
      <c r="G84" s="283">
        <v>0.26</v>
      </c>
      <c r="H84" s="286"/>
      <c r="I84" s="286"/>
      <c r="J84" s="286"/>
      <c r="K84" s="286"/>
      <c r="L84" s="286"/>
      <c r="M84" s="286"/>
      <c r="N84" s="286"/>
      <c r="O84" s="286"/>
      <c r="P84" s="286"/>
      <c r="Q84" s="286"/>
      <c r="R84" s="286"/>
      <c r="S84" s="286"/>
      <c r="T84" s="286"/>
      <c r="U84" s="286"/>
      <c r="V84" s="287"/>
      <c r="W84" s="287"/>
      <c r="X84" s="287"/>
      <c r="Y84" s="287"/>
      <c r="Z84" s="287"/>
      <c r="AA84" s="287"/>
      <c r="AB84" s="287"/>
      <c r="AC84" s="287"/>
      <c r="AD84" s="287"/>
      <c r="AE84" s="287"/>
      <c r="AF84" s="289"/>
    </row>
    <row r="85" ht="12.75" customHeight="1">
      <c r="A85" s="315"/>
      <c r="B85" s="181" t="s">
        <v>38</v>
      </c>
      <c r="C85" s="292">
        <f t="shared" ref="C85:D85" si="44">C$83*0.15</f>
        <v>0.16</v>
      </c>
      <c r="D85" s="292">
        <f t="shared" si="44"/>
        <v>1.085952</v>
      </c>
      <c r="E85" s="78"/>
      <c r="F85" s="285">
        <f t="shared" si="43"/>
        <v>0.19</v>
      </c>
      <c r="G85" s="286"/>
      <c r="H85" s="286"/>
      <c r="I85" s="283">
        <v>0.19</v>
      </c>
      <c r="J85" s="286"/>
      <c r="K85" s="286"/>
      <c r="L85" s="286"/>
      <c r="M85" s="286"/>
      <c r="N85" s="286"/>
      <c r="O85" s="286"/>
      <c r="P85" s="286"/>
      <c r="Q85" s="286"/>
      <c r="R85" s="286"/>
      <c r="S85" s="286"/>
      <c r="T85" s="286"/>
      <c r="U85" s="286"/>
      <c r="V85" s="287"/>
      <c r="W85" s="287"/>
      <c r="X85" s="287"/>
      <c r="Y85" s="287"/>
      <c r="Z85" s="287"/>
      <c r="AA85" s="287"/>
      <c r="AB85" s="287"/>
      <c r="AC85" s="287"/>
      <c r="AD85" s="287"/>
      <c r="AE85" s="287"/>
      <c r="AF85" s="289"/>
    </row>
    <row r="86" ht="12.75" customHeight="1">
      <c r="A86" s="315"/>
      <c r="B86" s="181" t="s">
        <v>207</v>
      </c>
      <c r="C86" s="292">
        <f t="shared" ref="C86:D86" si="45">C$83*0.35</f>
        <v>0.3733333333</v>
      </c>
      <c r="D86" s="292">
        <f t="shared" si="45"/>
        <v>2.533888</v>
      </c>
      <c r="E86" s="78"/>
      <c r="F86" s="285">
        <f t="shared" si="43"/>
        <v>0.45</v>
      </c>
      <c r="G86" s="286"/>
      <c r="H86" s="286"/>
      <c r="I86" s="286"/>
      <c r="J86" s="286"/>
      <c r="K86" s="286"/>
      <c r="L86" s="283">
        <v>0.45</v>
      </c>
      <c r="M86" s="286"/>
      <c r="N86" s="286"/>
      <c r="O86" s="286"/>
      <c r="P86" s="286"/>
      <c r="Q86" s="286"/>
      <c r="R86" s="286"/>
      <c r="S86" s="286"/>
      <c r="T86" s="286"/>
      <c r="U86" s="286"/>
      <c r="V86" s="287"/>
      <c r="W86" s="287"/>
      <c r="X86" s="287"/>
      <c r="Y86" s="287"/>
      <c r="Z86" s="287"/>
      <c r="AA86" s="287"/>
      <c r="AB86" s="287"/>
      <c r="AC86" s="287"/>
      <c r="AD86" s="287"/>
      <c r="AE86" s="287"/>
      <c r="AF86" s="289"/>
    </row>
    <row r="87" ht="12.75" customHeight="1">
      <c r="A87" s="315"/>
      <c r="B87" s="181" t="s">
        <v>69</v>
      </c>
      <c r="C87" s="191">
        <v>0.03</v>
      </c>
      <c r="D87" s="191">
        <v>1.8941023255813954</v>
      </c>
      <c r="E87" s="78"/>
      <c r="F87" s="285">
        <f t="shared" si="43"/>
        <v>0</v>
      </c>
      <c r="G87" s="286"/>
      <c r="H87" s="286"/>
      <c r="I87" s="286"/>
      <c r="J87" s="286"/>
      <c r="K87" s="286"/>
      <c r="L87" s="286"/>
      <c r="M87" s="286"/>
      <c r="N87" s="286"/>
      <c r="O87" s="286"/>
      <c r="P87" s="286"/>
      <c r="Q87" s="286"/>
      <c r="R87" s="286"/>
      <c r="S87" s="286"/>
      <c r="T87" s="286"/>
      <c r="U87" s="286"/>
      <c r="V87" s="287"/>
      <c r="W87" s="287"/>
      <c r="X87" s="287"/>
      <c r="Y87" s="287"/>
      <c r="Z87" s="287"/>
      <c r="AA87" s="287"/>
      <c r="AB87" s="287"/>
      <c r="AC87" s="287"/>
      <c r="AD87" s="287"/>
      <c r="AE87" s="287"/>
      <c r="AF87" s="289"/>
    </row>
    <row r="88" ht="12.75" customHeight="1">
      <c r="A88" s="315"/>
      <c r="B88" s="181" t="s">
        <v>20</v>
      </c>
      <c r="C88" s="292">
        <f t="shared" ref="C88:D88" si="46">C$83*0.25</f>
        <v>0.2666666667</v>
      </c>
      <c r="D88" s="292">
        <f t="shared" si="46"/>
        <v>1.80992</v>
      </c>
      <c r="E88" s="86"/>
      <c r="F88" s="285">
        <f t="shared" si="43"/>
        <v>0</v>
      </c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86"/>
      <c r="R88" s="286"/>
      <c r="S88" s="286"/>
      <c r="T88" s="286"/>
      <c r="U88" s="286"/>
      <c r="V88" s="287"/>
      <c r="W88" s="287"/>
      <c r="X88" s="287"/>
      <c r="Y88" s="287"/>
      <c r="Z88" s="287"/>
      <c r="AA88" s="287"/>
      <c r="AB88" s="287"/>
      <c r="AC88" s="287"/>
      <c r="AD88" s="287"/>
      <c r="AE88" s="287"/>
      <c r="AF88" s="289"/>
    </row>
    <row r="89" ht="12.75" customHeight="1">
      <c r="A89" s="290">
        <v>16.0</v>
      </c>
      <c r="B89" s="283" t="s">
        <v>87</v>
      </c>
      <c r="C89" s="284">
        <f>WBS!D18</f>
        <v>0.6666666667</v>
      </c>
      <c r="D89" s="54">
        <f>WBS!E18</f>
        <v>4.5248</v>
      </c>
      <c r="E89" s="86"/>
      <c r="F89" s="285">
        <f t="shared" si="43"/>
        <v>0</v>
      </c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86"/>
      <c r="R89" s="286"/>
      <c r="S89" s="286"/>
      <c r="T89" s="286"/>
      <c r="U89" s="286"/>
      <c r="V89" s="287"/>
      <c r="W89" s="287"/>
      <c r="X89" s="287"/>
      <c r="Y89" s="287"/>
      <c r="Z89" s="287"/>
      <c r="AA89" s="287"/>
      <c r="AB89" s="287"/>
      <c r="AC89" s="287"/>
      <c r="AD89" s="287"/>
      <c r="AE89" s="287"/>
      <c r="AF89" s="289"/>
    </row>
    <row r="90" ht="12.75" customHeight="1">
      <c r="A90" s="315"/>
      <c r="B90" s="181" t="s">
        <v>37</v>
      </c>
      <c r="C90" s="183">
        <f t="shared" ref="C90:D90" si="47">C$89*0.2</f>
        <v>0.1333333333</v>
      </c>
      <c r="D90" s="183">
        <f t="shared" si="47"/>
        <v>0.90496</v>
      </c>
      <c r="E90" s="78"/>
      <c r="F90" s="285">
        <f t="shared" si="43"/>
        <v>0</v>
      </c>
      <c r="G90" s="286"/>
      <c r="H90" s="286"/>
      <c r="I90" s="286"/>
      <c r="J90" s="286"/>
      <c r="K90" s="183"/>
      <c r="L90" s="286"/>
      <c r="M90" s="286"/>
      <c r="N90" s="286"/>
      <c r="O90" s="286"/>
      <c r="P90" s="286"/>
      <c r="Q90" s="286"/>
      <c r="R90" s="286"/>
      <c r="S90" s="286"/>
      <c r="T90" s="286"/>
      <c r="U90" s="286"/>
      <c r="V90" s="287"/>
      <c r="W90" s="287"/>
      <c r="X90" s="287"/>
      <c r="Y90" s="287"/>
      <c r="Z90" s="287"/>
      <c r="AA90" s="287"/>
      <c r="AB90" s="287"/>
      <c r="AC90" s="287"/>
      <c r="AD90" s="287"/>
      <c r="AE90" s="287"/>
      <c r="AF90" s="289"/>
    </row>
    <row r="91" ht="12.75" customHeight="1">
      <c r="A91" s="315"/>
      <c r="B91" s="181" t="s">
        <v>38</v>
      </c>
      <c r="C91" s="186">
        <f>$C$89*0.15</f>
        <v>0.1</v>
      </c>
      <c r="D91" s="183">
        <f>D$89*0.15</f>
        <v>0.67872</v>
      </c>
      <c r="E91" s="86"/>
      <c r="F91" s="285">
        <f t="shared" si="43"/>
        <v>0</v>
      </c>
      <c r="G91" s="286"/>
      <c r="H91" s="286"/>
      <c r="I91" s="286"/>
      <c r="J91" s="286"/>
      <c r="K91" s="286"/>
      <c r="L91" s="286"/>
      <c r="M91" s="286"/>
      <c r="N91" s="286"/>
      <c r="O91" s="286"/>
      <c r="P91" s="286"/>
      <c r="Q91" s="286"/>
      <c r="R91" s="286"/>
      <c r="S91" s="286"/>
      <c r="T91" s="286"/>
      <c r="U91" s="286"/>
      <c r="V91" s="287"/>
      <c r="W91" s="287"/>
      <c r="X91" s="287"/>
      <c r="Y91" s="287"/>
      <c r="Z91" s="287"/>
      <c r="AA91" s="287"/>
      <c r="AB91" s="287"/>
      <c r="AC91" s="287"/>
      <c r="AD91" s="287"/>
      <c r="AE91" s="287"/>
      <c r="AF91" s="289"/>
    </row>
    <row r="92" ht="12.75" customHeight="1">
      <c r="A92" s="335"/>
      <c r="B92" s="181" t="s">
        <v>207</v>
      </c>
      <c r="C92" s="189">
        <f>$C$89*0.35</f>
        <v>0.2333333333</v>
      </c>
      <c r="D92" s="183">
        <f>D$89*0.35</f>
        <v>1.58368</v>
      </c>
      <c r="E92" s="86"/>
      <c r="F92" s="285">
        <f t="shared" si="43"/>
        <v>0</v>
      </c>
      <c r="G92" s="312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287"/>
      <c r="W92" s="287"/>
      <c r="X92" s="287"/>
      <c r="Y92" s="287"/>
      <c r="Z92" s="287"/>
      <c r="AA92" s="287"/>
      <c r="AB92" s="287"/>
      <c r="AC92" s="287"/>
      <c r="AD92" s="287"/>
      <c r="AE92" s="287"/>
      <c r="AF92" s="289"/>
    </row>
    <row r="93" ht="12.75" customHeight="1">
      <c r="A93" s="315"/>
      <c r="B93" s="181" t="s">
        <v>69</v>
      </c>
      <c r="C93" s="186">
        <v>0.027906976744186046</v>
      </c>
      <c r="D93" s="191">
        <v>1.8941023255813954</v>
      </c>
      <c r="E93" s="86"/>
      <c r="F93" s="285">
        <f t="shared" si="43"/>
        <v>0</v>
      </c>
      <c r="G93" s="286"/>
      <c r="H93" s="286"/>
      <c r="I93" s="286"/>
      <c r="J93" s="286"/>
      <c r="K93" s="286"/>
      <c r="L93" s="286"/>
      <c r="M93" s="286"/>
      <c r="N93" s="286"/>
      <c r="O93" s="286"/>
      <c r="P93" s="286"/>
      <c r="Q93" s="286"/>
      <c r="R93" s="286"/>
      <c r="S93" s="286"/>
      <c r="T93" s="286"/>
      <c r="U93" s="286"/>
      <c r="V93" s="287"/>
      <c r="W93" s="287"/>
      <c r="X93" s="287"/>
      <c r="Y93" s="287"/>
      <c r="Z93" s="287"/>
      <c r="AA93" s="287"/>
      <c r="AB93" s="287"/>
      <c r="AC93" s="287"/>
      <c r="AD93" s="287"/>
      <c r="AE93" s="287"/>
      <c r="AF93" s="289"/>
    </row>
    <row r="94" ht="12.75" customHeight="1">
      <c r="A94" s="315"/>
      <c r="B94" s="181" t="s">
        <v>20</v>
      </c>
      <c r="C94" s="189">
        <f>$C$89*0.25</f>
        <v>0.1666666667</v>
      </c>
      <c r="D94" s="183">
        <f>D$89*0.25</f>
        <v>1.1312</v>
      </c>
      <c r="E94" s="86"/>
      <c r="F94" s="285">
        <f t="shared" si="43"/>
        <v>0</v>
      </c>
      <c r="G94" s="286"/>
      <c r="H94" s="286"/>
      <c r="I94" s="286"/>
      <c r="J94" s="286"/>
      <c r="K94" s="286"/>
      <c r="L94" s="286"/>
      <c r="M94" s="286"/>
      <c r="N94" s="286"/>
      <c r="O94" s="286"/>
      <c r="P94" s="286"/>
      <c r="Q94" s="286"/>
      <c r="R94" s="286"/>
      <c r="S94" s="286"/>
      <c r="T94" s="286"/>
      <c r="U94" s="286"/>
      <c r="V94" s="287"/>
      <c r="W94" s="287"/>
      <c r="X94" s="287"/>
      <c r="Y94" s="287"/>
      <c r="Z94" s="287"/>
      <c r="AA94" s="287"/>
      <c r="AB94" s="287"/>
      <c r="AC94" s="287"/>
      <c r="AD94" s="287"/>
      <c r="AE94" s="287"/>
      <c r="AF94" s="289"/>
    </row>
    <row r="95" ht="12.75" customHeight="1">
      <c r="A95" s="282">
        <v>17.0</v>
      </c>
      <c r="B95" s="283" t="s">
        <v>24</v>
      </c>
      <c r="C95" s="284">
        <f>WBS!D19</f>
        <v>0.4</v>
      </c>
      <c r="D95" s="54">
        <f>WBS!E19</f>
        <v>2.71488</v>
      </c>
      <c r="E95" s="86"/>
      <c r="F95" s="285">
        <f t="shared" si="43"/>
        <v>0</v>
      </c>
      <c r="G95" s="286"/>
      <c r="H95" s="286"/>
      <c r="I95" s="286"/>
      <c r="J95" s="286"/>
      <c r="K95" s="286"/>
      <c r="L95" s="286"/>
      <c r="M95" s="286"/>
      <c r="N95" s="286"/>
      <c r="O95" s="286"/>
      <c r="P95" s="286"/>
      <c r="Q95" s="286"/>
      <c r="R95" s="286"/>
      <c r="S95" s="286"/>
      <c r="T95" s="286"/>
      <c r="U95" s="286"/>
      <c r="V95" s="287"/>
      <c r="W95" s="287"/>
      <c r="X95" s="287"/>
      <c r="Y95" s="287"/>
      <c r="Z95" s="287"/>
      <c r="AA95" s="287"/>
      <c r="AB95" s="287"/>
      <c r="AC95" s="287"/>
      <c r="AD95" s="287"/>
      <c r="AE95" s="287"/>
      <c r="AF95" s="289"/>
    </row>
    <row r="96" ht="12.75" customHeight="1">
      <c r="A96" s="319"/>
      <c r="B96" s="181" t="s">
        <v>37</v>
      </c>
      <c r="C96" s="183">
        <f t="shared" ref="C96:D96" si="48">C$95*0.2</f>
        <v>0.08</v>
      </c>
      <c r="D96" s="183">
        <f t="shared" si="48"/>
        <v>0.542976</v>
      </c>
      <c r="E96" s="86"/>
      <c r="F96" s="285">
        <f t="shared" si="43"/>
        <v>0</v>
      </c>
      <c r="G96" s="286"/>
      <c r="H96" s="286"/>
      <c r="I96" s="286"/>
      <c r="J96" s="286"/>
      <c r="K96" s="286"/>
      <c r="L96" s="286"/>
      <c r="M96" s="286"/>
      <c r="N96" s="286"/>
      <c r="O96" s="286"/>
      <c r="P96" s="286"/>
      <c r="Q96" s="286"/>
      <c r="R96" s="286"/>
      <c r="S96" s="286"/>
      <c r="T96" s="286"/>
      <c r="U96" s="286"/>
      <c r="V96" s="287"/>
      <c r="W96" s="287"/>
      <c r="X96" s="287"/>
      <c r="Y96" s="287"/>
      <c r="Z96" s="287"/>
      <c r="AA96" s="287"/>
      <c r="AB96" s="287"/>
      <c r="AC96" s="287"/>
      <c r="AD96" s="287"/>
      <c r="AE96" s="287"/>
      <c r="AF96" s="289"/>
    </row>
    <row r="97" ht="12.75" customHeight="1">
      <c r="A97" s="319"/>
      <c r="B97" s="181" t="s">
        <v>38</v>
      </c>
      <c r="C97" s="186">
        <f t="shared" ref="C97:D97" si="49">C$95*0.15</f>
        <v>0.06</v>
      </c>
      <c r="D97" s="186">
        <f t="shared" si="49"/>
        <v>0.407232</v>
      </c>
      <c r="E97" s="86"/>
      <c r="F97" s="285">
        <f t="shared" si="43"/>
        <v>0</v>
      </c>
      <c r="G97" s="286"/>
      <c r="H97" s="286"/>
      <c r="I97" s="286"/>
      <c r="J97" s="286"/>
      <c r="K97" s="286"/>
      <c r="L97" s="286"/>
      <c r="M97" s="286"/>
      <c r="N97" s="286"/>
      <c r="O97" s="286"/>
      <c r="P97" s="286"/>
      <c r="Q97" s="286"/>
      <c r="R97" s="286"/>
      <c r="S97" s="286"/>
      <c r="T97" s="286"/>
      <c r="U97" s="286"/>
      <c r="V97" s="287"/>
      <c r="W97" s="287"/>
      <c r="X97" s="287"/>
      <c r="Y97" s="287"/>
      <c r="Z97" s="287"/>
      <c r="AA97" s="287"/>
      <c r="AB97" s="287"/>
      <c r="AC97" s="287"/>
      <c r="AD97" s="287"/>
      <c r="AE97" s="287"/>
      <c r="AF97" s="289"/>
    </row>
    <row r="98" ht="12.75" customHeight="1">
      <c r="A98" s="319"/>
      <c r="B98" s="181" t="s">
        <v>26</v>
      </c>
      <c r="C98" s="189">
        <f t="shared" ref="C98:D98" si="50">C$95*0.4</f>
        <v>0.16</v>
      </c>
      <c r="D98" s="189">
        <f t="shared" si="50"/>
        <v>1.085952</v>
      </c>
      <c r="E98" s="86"/>
      <c r="F98" s="285">
        <f t="shared" si="43"/>
        <v>0</v>
      </c>
      <c r="G98" s="286"/>
      <c r="H98" s="286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6"/>
      <c r="V98" s="287"/>
      <c r="W98" s="287"/>
      <c r="X98" s="287"/>
      <c r="Y98" s="287"/>
      <c r="Z98" s="287"/>
      <c r="AA98" s="287"/>
      <c r="AB98" s="287"/>
      <c r="AC98" s="287"/>
      <c r="AD98" s="287"/>
      <c r="AE98" s="287"/>
      <c r="AF98" s="289"/>
    </row>
    <row r="99" ht="12.75" customHeight="1">
      <c r="A99" s="319"/>
      <c r="B99" s="181" t="s">
        <v>69</v>
      </c>
      <c r="C99" s="186">
        <v>0.027906976744186046</v>
      </c>
      <c r="D99" s="191">
        <v>1.8941023255813954</v>
      </c>
      <c r="E99" s="86"/>
      <c r="F99" s="285">
        <f t="shared" si="43"/>
        <v>0</v>
      </c>
      <c r="G99" s="286"/>
      <c r="H99" s="286"/>
      <c r="I99" s="286"/>
      <c r="J99" s="286"/>
      <c r="K99" s="286"/>
      <c r="L99" s="286"/>
      <c r="M99" s="286"/>
      <c r="N99" s="286"/>
      <c r="O99" s="286"/>
      <c r="P99" s="286"/>
      <c r="Q99" s="286"/>
      <c r="R99" s="286"/>
      <c r="S99" s="286"/>
      <c r="T99" s="286"/>
      <c r="U99" s="286"/>
      <c r="V99" s="287"/>
      <c r="W99" s="287"/>
      <c r="X99" s="287"/>
      <c r="Y99" s="287"/>
      <c r="Z99" s="287"/>
      <c r="AA99" s="287"/>
      <c r="AB99" s="287"/>
      <c r="AC99" s="287"/>
      <c r="AD99" s="287"/>
      <c r="AE99" s="287"/>
      <c r="AF99" s="289"/>
    </row>
    <row r="100" ht="12.75" customHeight="1">
      <c r="A100" s="319"/>
      <c r="B100" s="181" t="s">
        <v>20</v>
      </c>
      <c r="C100" s="189">
        <f t="shared" ref="C100:D100" si="51">C$95*0.25</f>
        <v>0.1</v>
      </c>
      <c r="D100" s="189">
        <f t="shared" si="51"/>
        <v>0.67872</v>
      </c>
      <c r="E100" s="86"/>
      <c r="F100" s="285">
        <f t="shared" si="43"/>
        <v>0</v>
      </c>
      <c r="G100" s="286"/>
      <c r="H100" s="286"/>
      <c r="I100" s="286"/>
      <c r="J100" s="286"/>
      <c r="K100" s="286"/>
      <c r="L100" s="286"/>
      <c r="M100" s="286"/>
      <c r="N100" s="286"/>
      <c r="O100" s="286"/>
      <c r="P100" s="286"/>
      <c r="Q100" s="286"/>
      <c r="R100" s="286"/>
      <c r="S100" s="286"/>
      <c r="T100" s="286"/>
      <c r="U100" s="286"/>
      <c r="V100" s="287"/>
      <c r="W100" s="287"/>
      <c r="X100" s="287"/>
      <c r="Y100" s="287"/>
      <c r="Z100" s="287"/>
      <c r="AA100" s="287"/>
      <c r="AB100" s="287"/>
      <c r="AC100" s="287"/>
      <c r="AD100" s="287"/>
      <c r="AE100" s="287"/>
      <c r="AF100" s="289"/>
    </row>
    <row r="101" ht="12.75" customHeight="1">
      <c r="A101" s="343"/>
      <c r="B101" s="194" t="s">
        <v>71</v>
      </c>
      <c r="C101" s="198">
        <v>0.162790697674419</v>
      </c>
      <c r="D101" s="200">
        <v>1.104893023255814</v>
      </c>
      <c r="E101" s="86"/>
      <c r="F101" s="285"/>
      <c r="G101" s="286"/>
      <c r="H101" s="286"/>
      <c r="I101" s="286"/>
      <c r="J101" s="286"/>
      <c r="K101" s="286"/>
      <c r="L101" s="286"/>
      <c r="M101" s="286"/>
      <c r="N101" s="286"/>
      <c r="O101" s="286"/>
      <c r="P101" s="286"/>
      <c r="Q101" s="286"/>
      <c r="R101" s="286"/>
      <c r="S101" s="286"/>
      <c r="T101" s="286"/>
      <c r="U101" s="286"/>
      <c r="V101" s="287"/>
      <c r="W101" s="287"/>
      <c r="X101" s="287"/>
      <c r="Y101" s="287"/>
      <c r="Z101" s="287"/>
      <c r="AA101" s="287"/>
      <c r="AB101" s="287"/>
      <c r="AC101" s="287"/>
      <c r="AD101" s="287"/>
      <c r="AE101" s="287"/>
      <c r="AF101" s="289"/>
    </row>
    <row r="102" ht="12.75" customHeight="1">
      <c r="A102" s="282">
        <v>18.0</v>
      </c>
      <c r="B102" s="283" t="s">
        <v>90</v>
      </c>
      <c r="C102" s="284">
        <f>WBS!D20</f>
        <v>0.4</v>
      </c>
      <c r="D102" s="54">
        <f>WBS!E20</f>
        <v>2.71488</v>
      </c>
      <c r="E102" s="86"/>
      <c r="F102" s="285">
        <f t="shared" ref="F102:F107" si="52">SUM(G102:R102)</f>
        <v>0</v>
      </c>
      <c r="G102" s="286"/>
      <c r="H102" s="286"/>
      <c r="I102" s="286"/>
      <c r="J102" s="286"/>
      <c r="K102" s="286"/>
      <c r="L102" s="286"/>
      <c r="M102" s="286"/>
      <c r="N102" s="286"/>
      <c r="O102" s="286"/>
      <c r="P102" s="286"/>
      <c r="Q102" s="286"/>
      <c r="R102" s="286"/>
      <c r="S102" s="286"/>
      <c r="T102" s="286"/>
      <c r="U102" s="286"/>
      <c r="V102" s="287"/>
      <c r="W102" s="287"/>
      <c r="X102" s="287"/>
      <c r="Y102" s="287"/>
      <c r="Z102" s="287"/>
      <c r="AA102" s="287"/>
      <c r="AB102" s="287"/>
      <c r="AC102" s="287"/>
      <c r="AD102" s="287"/>
      <c r="AE102" s="287"/>
      <c r="AF102" s="289"/>
    </row>
    <row r="103" ht="12.75" customHeight="1">
      <c r="A103" s="319"/>
      <c r="B103" s="181" t="s">
        <v>37</v>
      </c>
      <c r="C103" s="183">
        <f>$C$95*0.2</f>
        <v>0.08</v>
      </c>
      <c r="D103" s="199"/>
      <c r="E103" s="86"/>
      <c r="F103" s="285">
        <f t="shared" si="52"/>
        <v>0</v>
      </c>
      <c r="G103" s="286"/>
      <c r="H103" s="286"/>
      <c r="I103" s="286"/>
      <c r="J103" s="286"/>
      <c r="K103" s="286"/>
      <c r="L103" s="286"/>
      <c r="M103" s="286"/>
      <c r="N103" s="286"/>
      <c r="O103" s="286"/>
      <c r="P103" s="286"/>
      <c r="Q103" s="286"/>
      <c r="R103" s="286"/>
      <c r="S103" s="286"/>
      <c r="T103" s="286"/>
      <c r="U103" s="286"/>
      <c r="V103" s="287"/>
      <c r="W103" s="287"/>
      <c r="X103" s="287"/>
      <c r="Y103" s="287"/>
      <c r="Z103" s="287"/>
      <c r="AA103" s="287"/>
      <c r="AB103" s="287"/>
      <c r="AC103" s="287"/>
      <c r="AD103" s="287"/>
      <c r="AE103" s="287"/>
      <c r="AF103" s="289"/>
    </row>
    <row r="104" ht="12.75" customHeight="1">
      <c r="A104" s="319"/>
      <c r="B104" s="181" t="s">
        <v>38</v>
      </c>
      <c r="C104" s="186">
        <f>$C$95*0.15</f>
        <v>0.06</v>
      </c>
      <c r="D104" s="199"/>
      <c r="E104" s="86"/>
      <c r="F104" s="285">
        <f t="shared" si="52"/>
        <v>0</v>
      </c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Q104" s="286"/>
      <c r="R104" s="286"/>
      <c r="S104" s="286"/>
      <c r="T104" s="286"/>
      <c r="U104" s="286"/>
      <c r="V104" s="287"/>
      <c r="W104" s="287"/>
      <c r="X104" s="287"/>
      <c r="Y104" s="287"/>
      <c r="Z104" s="287"/>
      <c r="AA104" s="287"/>
      <c r="AB104" s="287"/>
      <c r="AC104" s="287"/>
      <c r="AD104" s="287"/>
      <c r="AE104" s="287"/>
      <c r="AF104" s="289"/>
    </row>
    <row r="105" ht="12.75" customHeight="1">
      <c r="A105" s="319"/>
      <c r="B105" s="181" t="s">
        <v>26</v>
      </c>
      <c r="C105" s="189">
        <f>$C$95*0.4</f>
        <v>0.16</v>
      </c>
      <c r="D105" s="199"/>
      <c r="E105" s="86"/>
      <c r="F105" s="285">
        <f t="shared" si="52"/>
        <v>0</v>
      </c>
      <c r="G105" s="286"/>
      <c r="H105" s="286"/>
      <c r="I105" s="286"/>
      <c r="J105" s="286"/>
      <c r="K105" s="286"/>
      <c r="L105" s="286"/>
      <c r="M105" s="286"/>
      <c r="N105" s="286"/>
      <c r="O105" s="286"/>
      <c r="P105" s="286"/>
      <c r="Q105" s="286"/>
      <c r="R105" s="286"/>
      <c r="S105" s="286"/>
      <c r="T105" s="286"/>
      <c r="U105" s="286"/>
      <c r="V105" s="287"/>
      <c r="W105" s="287"/>
      <c r="X105" s="287"/>
      <c r="Y105" s="287"/>
      <c r="Z105" s="287"/>
      <c r="AA105" s="287"/>
      <c r="AB105" s="287"/>
      <c r="AC105" s="287"/>
      <c r="AD105" s="287"/>
      <c r="AE105" s="287"/>
      <c r="AF105" s="289"/>
    </row>
    <row r="106" ht="12.75" customHeight="1">
      <c r="A106" s="319"/>
      <c r="B106" s="181" t="s">
        <v>69</v>
      </c>
      <c r="C106" s="186">
        <v>0.027906976744186046</v>
      </c>
      <c r="D106" s="191">
        <v>1.8941023255813954</v>
      </c>
      <c r="E106" s="86"/>
      <c r="F106" s="285">
        <f t="shared" si="52"/>
        <v>0</v>
      </c>
      <c r="G106" s="286"/>
      <c r="H106" s="286"/>
      <c r="I106" s="286"/>
      <c r="J106" s="286"/>
      <c r="K106" s="286"/>
      <c r="L106" s="286"/>
      <c r="M106" s="286"/>
      <c r="N106" s="286"/>
      <c r="O106" s="286"/>
      <c r="P106" s="286"/>
      <c r="Q106" s="286"/>
      <c r="R106" s="286"/>
      <c r="S106" s="286"/>
      <c r="T106" s="286"/>
      <c r="U106" s="286"/>
      <c r="V106" s="287"/>
      <c r="W106" s="287"/>
      <c r="X106" s="287"/>
      <c r="Y106" s="287"/>
      <c r="Z106" s="287"/>
      <c r="AA106" s="287"/>
      <c r="AB106" s="287"/>
      <c r="AC106" s="287"/>
      <c r="AD106" s="287"/>
      <c r="AE106" s="287"/>
      <c r="AF106" s="289"/>
    </row>
    <row r="107" ht="12.75" customHeight="1">
      <c r="A107" s="319"/>
      <c r="B107" s="181" t="s">
        <v>20</v>
      </c>
      <c r="C107" s="189">
        <f>$C$95*0.25</f>
        <v>0.1</v>
      </c>
      <c r="D107" s="199"/>
      <c r="E107" s="86"/>
      <c r="F107" s="285">
        <f t="shared" si="52"/>
        <v>0</v>
      </c>
      <c r="G107" s="286"/>
      <c r="H107" s="286"/>
      <c r="I107" s="286"/>
      <c r="J107" s="286"/>
      <c r="K107" s="286"/>
      <c r="L107" s="286"/>
      <c r="M107" s="286"/>
      <c r="N107" s="286"/>
      <c r="O107" s="286"/>
      <c r="P107" s="286"/>
      <c r="Q107" s="286"/>
      <c r="R107" s="286"/>
      <c r="S107" s="286"/>
      <c r="T107" s="286"/>
      <c r="U107" s="286"/>
      <c r="V107" s="287"/>
      <c r="W107" s="287"/>
      <c r="X107" s="287"/>
      <c r="Y107" s="287"/>
      <c r="Z107" s="287"/>
      <c r="AA107" s="287"/>
      <c r="AB107" s="287"/>
      <c r="AC107" s="287"/>
      <c r="AD107" s="287"/>
      <c r="AE107" s="287"/>
      <c r="AF107" s="289"/>
    </row>
    <row r="108" ht="12.75" customHeight="1">
      <c r="A108" s="343"/>
      <c r="B108" s="194" t="s">
        <v>71</v>
      </c>
      <c r="C108" s="198">
        <v>0.162790697674419</v>
      </c>
      <c r="D108" s="200">
        <v>1.104893023255814</v>
      </c>
      <c r="E108" s="86"/>
      <c r="F108" s="285"/>
      <c r="G108" s="312"/>
      <c r="H108" s="314"/>
      <c r="I108" s="314"/>
      <c r="J108" s="314"/>
      <c r="K108" s="314"/>
      <c r="L108" s="314"/>
      <c r="M108" s="314"/>
      <c r="N108" s="314"/>
      <c r="O108" s="314"/>
      <c r="P108" s="314"/>
      <c r="Q108" s="314"/>
      <c r="R108" s="314"/>
      <c r="S108" s="314"/>
      <c r="T108" s="314"/>
      <c r="U108" s="314"/>
      <c r="V108" s="287"/>
      <c r="W108" s="287"/>
      <c r="X108" s="287"/>
      <c r="Y108" s="287"/>
      <c r="Z108" s="287"/>
      <c r="AA108" s="287"/>
      <c r="AB108" s="287"/>
      <c r="AC108" s="287"/>
      <c r="AD108" s="287"/>
      <c r="AE108" s="287"/>
      <c r="AF108" s="289"/>
    </row>
    <row r="109" ht="12.75" customHeight="1">
      <c r="A109" s="321">
        <v>19.0</v>
      </c>
      <c r="B109" s="283" t="s">
        <v>95</v>
      </c>
      <c r="C109" s="284">
        <f>WBS!D21</f>
        <v>0.4</v>
      </c>
      <c r="D109" s="54">
        <f>WBS!E21</f>
        <v>2.71488</v>
      </c>
      <c r="E109" s="86"/>
      <c r="F109" s="285">
        <f t="shared" ref="F109:F114" si="53">SUM(G109:R109)</f>
        <v>0</v>
      </c>
      <c r="G109" s="312"/>
      <c r="H109" s="314"/>
      <c r="I109" s="314"/>
      <c r="J109" s="314"/>
      <c r="K109" s="314"/>
      <c r="L109" s="314"/>
      <c r="M109" s="314"/>
      <c r="N109" s="314"/>
      <c r="O109" s="314"/>
      <c r="P109" s="314"/>
      <c r="Q109" s="314"/>
      <c r="R109" s="314"/>
      <c r="S109" s="314"/>
      <c r="T109" s="314"/>
      <c r="U109" s="314"/>
      <c r="V109" s="287"/>
      <c r="W109" s="287"/>
      <c r="X109" s="287"/>
      <c r="Y109" s="287"/>
      <c r="Z109" s="287"/>
      <c r="AA109" s="287"/>
      <c r="AB109" s="287"/>
      <c r="AC109" s="287"/>
      <c r="AD109" s="287"/>
      <c r="AE109" s="287"/>
      <c r="AF109" s="289"/>
    </row>
    <row r="110" ht="12.75" customHeight="1">
      <c r="A110" s="319"/>
      <c r="B110" s="181" t="s">
        <v>37</v>
      </c>
      <c r="C110" s="183">
        <f>$C$109*0.2</f>
        <v>0.08</v>
      </c>
      <c r="D110" s="199"/>
      <c r="E110" s="86"/>
      <c r="F110" s="285">
        <f t="shared" si="53"/>
        <v>0</v>
      </c>
      <c r="G110" s="286"/>
      <c r="H110" s="286"/>
      <c r="I110" s="286"/>
      <c r="J110" s="286"/>
      <c r="K110" s="286"/>
      <c r="L110" s="286"/>
      <c r="M110" s="286"/>
      <c r="N110" s="286"/>
      <c r="O110" s="286"/>
      <c r="P110" s="286"/>
      <c r="Q110" s="286"/>
      <c r="R110" s="286"/>
      <c r="S110" s="286"/>
      <c r="T110" s="286"/>
      <c r="U110" s="286"/>
      <c r="V110" s="287"/>
      <c r="W110" s="287"/>
      <c r="X110" s="287"/>
      <c r="Y110" s="287"/>
      <c r="Z110" s="287"/>
      <c r="AA110" s="287"/>
      <c r="AB110" s="287"/>
      <c r="AC110" s="287"/>
      <c r="AD110" s="287"/>
      <c r="AE110" s="287"/>
      <c r="AF110" s="289"/>
    </row>
    <row r="111" ht="12.75" customHeight="1">
      <c r="A111" s="319"/>
      <c r="B111" s="181" t="s">
        <v>38</v>
      </c>
      <c r="C111" s="186">
        <f>$C$109*0.15</f>
        <v>0.06</v>
      </c>
      <c r="D111" s="199"/>
      <c r="E111" s="86"/>
      <c r="F111" s="285">
        <f t="shared" si="53"/>
        <v>0</v>
      </c>
      <c r="G111" s="286"/>
      <c r="H111" s="286"/>
      <c r="I111" s="286"/>
      <c r="J111" s="286"/>
      <c r="K111" s="286"/>
      <c r="L111" s="286"/>
      <c r="M111" s="286"/>
      <c r="N111" s="286"/>
      <c r="O111" s="286"/>
      <c r="P111" s="286"/>
      <c r="Q111" s="286"/>
      <c r="R111" s="286"/>
      <c r="S111" s="286"/>
      <c r="T111" s="286"/>
      <c r="U111" s="286"/>
      <c r="V111" s="287"/>
      <c r="W111" s="287"/>
      <c r="X111" s="287"/>
      <c r="Y111" s="287"/>
      <c r="Z111" s="287"/>
      <c r="AA111" s="287"/>
      <c r="AB111" s="287"/>
      <c r="AC111" s="287"/>
      <c r="AD111" s="287"/>
      <c r="AE111" s="287"/>
      <c r="AF111" s="289"/>
    </row>
    <row r="112" ht="12.75" customHeight="1">
      <c r="A112" s="319"/>
      <c r="B112" s="181" t="s">
        <v>26</v>
      </c>
      <c r="C112" s="189">
        <f>$C$109*0.4</f>
        <v>0.16</v>
      </c>
      <c r="D112" s="199"/>
      <c r="E112" s="86"/>
      <c r="F112" s="285">
        <f t="shared" si="53"/>
        <v>0</v>
      </c>
      <c r="G112" s="286"/>
      <c r="H112" s="286"/>
      <c r="I112" s="286"/>
      <c r="J112" s="286"/>
      <c r="K112" s="286"/>
      <c r="L112" s="286"/>
      <c r="M112" s="286"/>
      <c r="N112" s="286"/>
      <c r="O112" s="286"/>
      <c r="P112" s="286"/>
      <c r="Q112" s="286"/>
      <c r="R112" s="286"/>
      <c r="S112" s="286"/>
      <c r="T112" s="286"/>
      <c r="U112" s="286"/>
      <c r="V112" s="287"/>
      <c r="W112" s="287"/>
      <c r="X112" s="287"/>
      <c r="Y112" s="287"/>
      <c r="Z112" s="287"/>
      <c r="AA112" s="287"/>
      <c r="AB112" s="287"/>
      <c r="AC112" s="287"/>
      <c r="AD112" s="287"/>
      <c r="AE112" s="287"/>
      <c r="AF112" s="289"/>
    </row>
    <row r="113" ht="12.75" customHeight="1">
      <c r="A113" s="319"/>
      <c r="B113" s="181" t="s">
        <v>69</v>
      </c>
      <c r="C113" s="186">
        <v>0.027906976744186046</v>
      </c>
      <c r="D113" s="191">
        <v>1.8941023255813954</v>
      </c>
      <c r="E113" s="86"/>
      <c r="F113" s="285">
        <f t="shared" si="53"/>
        <v>0</v>
      </c>
      <c r="G113" s="286"/>
      <c r="H113" s="286"/>
      <c r="I113" s="286"/>
      <c r="J113" s="286"/>
      <c r="K113" s="286"/>
      <c r="L113" s="286"/>
      <c r="M113" s="286"/>
      <c r="N113" s="286"/>
      <c r="O113" s="286"/>
      <c r="P113" s="286"/>
      <c r="Q113" s="286"/>
      <c r="R113" s="286"/>
      <c r="S113" s="286"/>
      <c r="T113" s="286"/>
      <c r="U113" s="286"/>
      <c r="V113" s="287"/>
      <c r="W113" s="287"/>
      <c r="X113" s="287"/>
      <c r="Y113" s="287"/>
      <c r="Z113" s="287"/>
      <c r="AA113" s="287"/>
      <c r="AB113" s="287"/>
      <c r="AC113" s="287"/>
      <c r="AD113" s="287"/>
      <c r="AE113" s="287"/>
      <c r="AF113" s="289"/>
    </row>
    <row r="114" ht="12.75" customHeight="1">
      <c r="A114" s="319"/>
      <c r="B114" s="181" t="s">
        <v>20</v>
      </c>
      <c r="C114" s="189">
        <f>$C$109*0.25</f>
        <v>0.1</v>
      </c>
      <c r="D114" s="199"/>
      <c r="E114" s="86"/>
      <c r="F114" s="285">
        <f t="shared" si="53"/>
        <v>0</v>
      </c>
      <c r="G114" s="286"/>
      <c r="H114" s="286"/>
      <c r="I114" s="286"/>
      <c r="J114" s="286"/>
      <c r="K114" s="286"/>
      <c r="L114" s="286"/>
      <c r="M114" s="286"/>
      <c r="N114" s="286"/>
      <c r="O114" s="286"/>
      <c r="P114" s="286"/>
      <c r="Q114" s="286"/>
      <c r="R114" s="286"/>
      <c r="S114" s="286"/>
      <c r="T114" s="286"/>
      <c r="U114" s="286"/>
      <c r="V114" s="287"/>
      <c r="W114" s="287"/>
      <c r="X114" s="287"/>
      <c r="Y114" s="287"/>
      <c r="Z114" s="287"/>
      <c r="AA114" s="287"/>
      <c r="AB114" s="287"/>
      <c r="AC114" s="287"/>
      <c r="AD114" s="287"/>
      <c r="AE114" s="287"/>
      <c r="AF114" s="289"/>
    </row>
    <row r="115" ht="12.75" customHeight="1">
      <c r="A115" s="343"/>
      <c r="B115" s="194" t="s">
        <v>71</v>
      </c>
      <c r="C115" s="198">
        <v>0.162790697674419</v>
      </c>
      <c r="D115" s="200">
        <v>1.104893023255814</v>
      </c>
      <c r="E115" s="86"/>
      <c r="F115" s="285"/>
      <c r="G115" s="286"/>
      <c r="H115" s="286"/>
      <c r="I115" s="286"/>
      <c r="J115" s="286"/>
      <c r="K115" s="286"/>
      <c r="L115" s="286"/>
      <c r="M115" s="286"/>
      <c r="N115" s="286"/>
      <c r="O115" s="286"/>
      <c r="P115" s="286"/>
      <c r="Q115" s="286"/>
      <c r="R115" s="286"/>
      <c r="S115" s="286"/>
      <c r="T115" s="286"/>
      <c r="U115" s="286"/>
      <c r="V115" s="287"/>
      <c r="W115" s="287"/>
      <c r="X115" s="287"/>
      <c r="Y115" s="287"/>
      <c r="Z115" s="287"/>
      <c r="AA115" s="287"/>
      <c r="AB115" s="287"/>
      <c r="AC115" s="287"/>
      <c r="AD115" s="287"/>
      <c r="AE115" s="287"/>
      <c r="AF115" s="289"/>
    </row>
    <row r="116" ht="12.75" customHeight="1">
      <c r="A116" s="282">
        <v>20.0</v>
      </c>
      <c r="B116" s="283" t="s">
        <v>45</v>
      </c>
      <c r="C116" s="284">
        <f>WBS!D22</f>
        <v>0.4</v>
      </c>
      <c r="D116" s="54">
        <f>WBS!E22</f>
        <v>2.71488</v>
      </c>
      <c r="E116" s="86"/>
      <c r="F116" s="285">
        <f t="shared" ref="F116:F121" si="55">SUM(G116:R116)</f>
        <v>0</v>
      </c>
      <c r="G116" s="286"/>
      <c r="H116" s="286"/>
      <c r="I116" s="286"/>
      <c r="J116" s="286"/>
      <c r="K116" s="286"/>
      <c r="L116" s="286"/>
      <c r="M116" s="286"/>
      <c r="N116" s="286"/>
      <c r="O116" s="286"/>
      <c r="P116" s="286"/>
      <c r="Q116" s="286"/>
      <c r="R116" s="286"/>
      <c r="S116" s="286"/>
      <c r="T116" s="286"/>
      <c r="U116" s="286"/>
      <c r="V116" s="287"/>
      <c r="W116" s="287"/>
      <c r="X116" s="287"/>
      <c r="Y116" s="287"/>
      <c r="Z116" s="287"/>
      <c r="AA116" s="287"/>
      <c r="AB116" s="287"/>
      <c r="AC116" s="287"/>
      <c r="AD116" s="287"/>
      <c r="AE116" s="287"/>
      <c r="AF116" s="289"/>
    </row>
    <row r="117" ht="12.75" customHeight="1">
      <c r="A117" s="319"/>
      <c r="B117" s="181" t="s">
        <v>37</v>
      </c>
      <c r="C117" s="183">
        <f t="shared" ref="C117:D117" si="54">C$116*0.2</f>
        <v>0.08</v>
      </c>
      <c r="D117" s="183">
        <f t="shared" si="54"/>
        <v>0.542976</v>
      </c>
      <c r="E117" s="86"/>
      <c r="F117" s="285">
        <f t="shared" si="55"/>
        <v>0</v>
      </c>
      <c r="G117" s="286"/>
      <c r="H117" s="286"/>
      <c r="I117" s="286"/>
      <c r="J117" s="286"/>
      <c r="K117" s="286"/>
      <c r="L117" s="286"/>
      <c r="M117" s="286"/>
      <c r="N117" s="286"/>
      <c r="O117" s="286"/>
      <c r="P117" s="286"/>
      <c r="Q117" s="286"/>
      <c r="R117" s="286"/>
      <c r="S117" s="286"/>
      <c r="T117" s="286"/>
      <c r="U117" s="286"/>
      <c r="V117" s="287"/>
      <c r="W117" s="287"/>
      <c r="X117" s="287"/>
      <c r="Y117" s="287"/>
      <c r="Z117" s="287"/>
      <c r="AA117" s="287"/>
      <c r="AB117" s="287"/>
      <c r="AC117" s="287"/>
      <c r="AD117" s="287"/>
      <c r="AE117" s="287"/>
      <c r="AF117" s="289"/>
    </row>
    <row r="118" ht="12.75" customHeight="1">
      <c r="A118" s="319"/>
      <c r="B118" s="181" t="s">
        <v>38</v>
      </c>
      <c r="C118" s="186">
        <f t="shared" ref="C118:D118" si="56">C$116*0.15</f>
        <v>0.06</v>
      </c>
      <c r="D118" s="186">
        <f t="shared" si="56"/>
        <v>0.407232</v>
      </c>
      <c r="E118" s="86"/>
      <c r="F118" s="285">
        <f t="shared" si="55"/>
        <v>0</v>
      </c>
      <c r="G118" s="286"/>
      <c r="H118" s="286"/>
      <c r="I118" s="286"/>
      <c r="J118" s="286"/>
      <c r="K118" s="286"/>
      <c r="L118" s="286"/>
      <c r="M118" s="286"/>
      <c r="N118" s="286"/>
      <c r="O118" s="286"/>
      <c r="P118" s="286"/>
      <c r="Q118" s="286"/>
      <c r="R118" s="286"/>
      <c r="S118" s="286"/>
      <c r="T118" s="286"/>
      <c r="U118" s="286"/>
      <c r="V118" s="287"/>
      <c r="W118" s="287"/>
      <c r="X118" s="287"/>
      <c r="Y118" s="287"/>
      <c r="Z118" s="287"/>
      <c r="AA118" s="287"/>
      <c r="AB118" s="287"/>
      <c r="AC118" s="287"/>
      <c r="AD118" s="287"/>
      <c r="AE118" s="287"/>
      <c r="AF118" s="289"/>
    </row>
    <row r="119" ht="12.75" customHeight="1">
      <c r="A119" s="319"/>
      <c r="B119" s="181" t="s">
        <v>26</v>
      </c>
      <c r="C119" s="189">
        <f t="shared" ref="C119:D119" si="57">C$116*0.4</f>
        <v>0.16</v>
      </c>
      <c r="D119" s="189">
        <f t="shared" si="57"/>
        <v>1.085952</v>
      </c>
      <c r="E119" s="86"/>
      <c r="F119" s="285">
        <f t="shared" si="55"/>
        <v>0</v>
      </c>
      <c r="G119" s="286"/>
      <c r="H119" s="286"/>
      <c r="I119" s="286"/>
      <c r="J119" s="286"/>
      <c r="K119" s="286"/>
      <c r="L119" s="286"/>
      <c r="M119" s="286"/>
      <c r="N119" s="286"/>
      <c r="O119" s="286"/>
      <c r="P119" s="286"/>
      <c r="Q119" s="286"/>
      <c r="R119" s="286"/>
      <c r="S119" s="286"/>
      <c r="T119" s="286"/>
      <c r="U119" s="286"/>
      <c r="V119" s="287"/>
      <c r="W119" s="287"/>
      <c r="X119" s="287"/>
      <c r="Y119" s="287"/>
      <c r="Z119" s="287"/>
      <c r="AA119" s="287"/>
      <c r="AB119" s="287"/>
      <c r="AC119" s="287"/>
      <c r="AD119" s="287"/>
      <c r="AE119" s="287"/>
      <c r="AF119" s="289"/>
    </row>
    <row r="120" ht="12.75" customHeight="1">
      <c r="A120" s="319"/>
      <c r="B120" s="181" t="s">
        <v>69</v>
      </c>
      <c r="C120" s="186">
        <v>0.027906976744186046</v>
      </c>
      <c r="D120" s="191">
        <v>1.8941023255813954</v>
      </c>
      <c r="E120" s="86"/>
      <c r="F120" s="285">
        <f t="shared" si="55"/>
        <v>0</v>
      </c>
      <c r="G120" s="286"/>
      <c r="H120" s="286"/>
      <c r="I120" s="286"/>
      <c r="J120" s="286"/>
      <c r="K120" s="286"/>
      <c r="L120" s="286"/>
      <c r="M120" s="286"/>
      <c r="N120" s="286"/>
      <c r="O120" s="286"/>
      <c r="P120" s="286"/>
      <c r="Q120" s="286"/>
      <c r="R120" s="286"/>
      <c r="S120" s="286"/>
      <c r="T120" s="286"/>
      <c r="U120" s="286"/>
      <c r="V120" s="287"/>
      <c r="W120" s="287"/>
      <c r="X120" s="287"/>
      <c r="Y120" s="287"/>
      <c r="Z120" s="287"/>
      <c r="AA120" s="287"/>
      <c r="AB120" s="287"/>
      <c r="AC120" s="287"/>
      <c r="AD120" s="287"/>
      <c r="AE120" s="287"/>
      <c r="AF120" s="289"/>
    </row>
    <row r="121" ht="12.75" customHeight="1">
      <c r="A121" s="320"/>
      <c r="B121" s="181" t="s">
        <v>20</v>
      </c>
      <c r="C121" s="189">
        <f t="shared" ref="C121:D121" si="58">C$116*0.25</f>
        <v>0.1</v>
      </c>
      <c r="D121" s="189">
        <f t="shared" si="58"/>
        <v>0.67872</v>
      </c>
      <c r="E121" s="86"/>
      <c r="F121" s="285">
        <f t="shared" si="55"/>
        <v>0</v>
      </c>
      <c r="G121" s="312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287"/>
      <c r="W121" s="287"/>
      <c r="X121" s="287"/>
      <c r="Y121" s="287"/>
      <c r="Z121" s="287"/>
      <c r="AA121" s="287"/>
      <c r="AB121" s="287"/>
      <c r="AC121" s="287"/>
      <c r="AD121" s="287"/>
      <c r="AE121" s="287"/>
      <c r="AF121" s="289"/>
    </row>
    <row r="122" ht="12.75" customHeight="1">
      <c r="A122" s="343"/>
      <c r="B122" s="194" t="s">
        <v>71</v>
      </c>
      <c r="C122" s="198">
        <v>0.162790697674419</v>
      </c>
      <c r="D122" s="200">
        <v>1.104893023255814</v>
      </c>
      <c r="E122" s="86"/>
      <c r="F122" s="285"/>
      <c r="G122" s="314"/>
      <c r="H122" s="314"/>
      <c r="I122" s="314"/>
      <c r="J122" s="314"/>
      <c r="K122" s="314"/>
      <c r="L122" s="314"/>
      <c r="M122" s="314"/>
      <c r="N122" s="314"/>
      <c r="O122" s="314"/>
      <c r="P122" s="314"/>
      <c r="Q122" s="314"/>
      <c r="R122" s="314"/>
      <c r="S122" s="314"/>
      <c r="T122" s="314"/>
      <c r="U122" s="314"/>
      <c r="V122" s="287"/>
      <c r="W122" s="287"/>
      <c r="X122" s="287"/>
      <c r="Y122" s="287"/>
      <c r="Z122" s="287"/>
      <c r="AA122" s="287"/>
      <c r="AB122" s="287"/>
      <c r="AC122" s="287"/>
      <c r="AD122" s="287"/>
      <c r="AE122" s="287"/>
      <c r="AF122" s="289"/>
    </row>
    <row r="123" ht="12.75" customHeight="1">
      <c r="A123" s="282">
        <v>21.0</v>
      </c>
      <c r="B123" s="283" t="s">
        <v>99</v>
      </c>
      <c r="C123" s="284">
        <f>WBS!D23</f>
        <v>0.6666666667</v>
      </c>
      <c r="D123" s="54">
        <f>WBS!E23</f>
        <v>4.5248</v>
      </c>
      <c r="E123" s="86"/>
      <c r="F123" s="285">
        <f t="shared" ref="F123:F128" si="60">SUM(G123:R123)</f>
        <v>0</v>
      </c>
      <c r="G123" s="286"/>
      <c r="H123" s="286"/>
      <c r="I123" s="286"/>
      <c r="J123" s="286"/>
      <c r="K123" s="286"/>
      <c r="L123" s="286"/>
      <c r="M123" s="286"/>
      <c r="N123" s="286"/>
      <c r="O123" s="286"/>
      <c r="P123" s="286"/>
      <c r="Q123" s="286"/>
      <c r="R123" s="286"/>
      <c r="S123" s="286"/>
      <c r="T123" s="286"/>
      <c r="U123" s="286"/>
      <c r="V123" s="287"/>
      <c r="W123" s="287"/>
      <c r="X123" s="287"/>
      <c r="Y123" s="287"/>
      <c r="Z123" s="287"/>
      <c r="AA123" s="287"/>
      <c r="AB123" s="287"/>
      <c r="AC123" s="287"/>
      <c r="AD123" s="287"/>
      <c r="AE123" s="287"/>
      <c r="AF123" s="289"/>
    </row>
    <row r="124" ht="12.75" customHeight="1">
      <c r="A124" s="319"/>
      <c r="B124" s="181" t="s">
        <v>37</v>
      </c>
      <c r="C124" s="183">
        <f t="shared" ref="C124:D124" si="59">C$123*0.2</f>
        <v>0.1333333333</v>
      </c>
      <c r="D124" s="183">
        <f t="shared" si="59"/>
        <v>0.90496</v>
      </c>
      <c r="E124" s="86"/>
      <c r="F124" s="285">
        <f t="shared" si="60"/>
        <v>0</v>
      </c>
      <c r="G124" s="286"/>
      <c r="H124" s="286"/>
      <c r="I124" s="286"/>
      <c r="J124" s="286"/>
      <c r="K124" s="286"/>
      <c r="L124" s="286"/>
      <c r="M124" s="286"/>
      <c r="N124" s="286"/>
      <c r="O124" s="286"/>
      <c r="P124" s="286"/>
      <c r="Q124" s="286"/>
      <c r="R124" s="286"/>
      <c r="S124" s="286"/>
      <c r="T124" s="286"/>
      <c r="U124" s="286"/>
      <c r="V124" s="287"/>
      <c r="W124" s="287"/>
      <c r="X124" s="287"/>
      <c r="Y124" s="287"/>
      <c r="Z124" s="287"/>
      <c r="AA124" s="287"/>
      <c r="AB124" s="287"/>
      <c r="AC124" s="287"/>
      <c r="AD124" s="287"/>
      <c r="AE124" s="287"/>
      <c r="AF124" s="289"/>
    </row>
    <row r="125" ht="12.75" customHeight="1">
      <c r="A125" s="319"/>
      <c r="B125" s="181" t="s">
        <v>38</v>
      </c>
      <c r="C125" s="186">
        <f t="shared" ref="C125:D125" si="61">C$123*0.15</f>
        <v>0.1</v>
      </c>
      <c r="D125" s="186">
        <f t="shared" si="61"/>
        <v>0.67872</v>
      </c>
      <c r="E125" s="86"/>
      <c r="F125" s="285">
        <f t="shared" si="60"/>
        <v>0</v>
      </c>
      <c r="G125" s="286"/>
      <c r="H125" s="286"/>
      <c r="I125" s="286"/>
      <c r="J125" s="286"/>
      <c r="K125" s="286"/>
      <c r="L125" s="286"/>
      <c r="M125" s="286"/>
      <c r="N125" s="286"/>
      <c r="O125" s="286"/>
      <c r="P125" s="286"/>
      <c r="Q125" s="286"/>
      <c r="R125" s="286"/>
      <c r="S125" s="286"/>
      <c r="T125" s="286"/>
      <c r="U125" s="286"/>
      <c r="V125" s="287"/>
      <c r="W125" s="287"/>
      <c r="X125" s="287"/>
      <c r="Y125" s="287"/>
      <c r="Z125" s="287"/>
      <c r="AA125" s="287"/>
      <c r="AB125" s="287"/>
      <c r="AC125" s="287"/>
      <c r="AD125" s="287"/>
      <c r="AE125" s="287"/>
      <c r="AF125" s="289"/>
    </row>
    <row r="126" ht="12.75" customHeight="1">
      <c r="A126" s="319"/>
      <c r="B126" s="181" t="s">
        <v>26</v>
      </c>
      <c r="C126" s="189">
        <f t="shared" ref="C126:D126" si="62">C$123*0.4</f>
        <v>0.2666666667</v>
      </c>
      <c r="D126" s="189">
        <f t="shared" si="62"/>
        <v>1.80992</v>
      </c>
      <c r="E126" s="86"/>
      <c r="F126" s="285">
        <f t="shared" si="60"/>
        <v>0</v>
      </c>
      <c r="G126" s="286"/>
      <c r="H126" s="286"/>
      <c r="I126" s="286"/>
      <c r="J126" s="286"/>
      <c r="K126" s="286"/>
      <c r="L126" s="286"/>
      <c r="M126" s="286"/>
      <c r="N126" s="286"/>
      <c r="O126" s="286"/>
      <c r="P126" s="286"/>
      <c r="Q126" s="286"/>
      <c r="R126" s="286"/>
      <c r="S126" s="286"/>
      <c r="T126" s="286"/>
      <c r="U126" s="286"/>
      <c r="V126" s="287"/>
      <c r="W126" s="287"/>
      <c r="X126" s="287"/>
      <c r="Y126" s="287"/>
      <c r="Z126" s="287"/>
      <c r="AA126" s="287"/>
      <c r="AB126" s="287"/>
      <c r="AC126" s="287"/>
      <c r="AD126" s="287"/>
      <c r="AE126" s="287"/>
      <c r="AF126" s="289"/>
    </row>
    <row r="127" ht="12.75" customHeight="1">
      <c r="A127" s="319"/>
      <c r="B127" s="181" t="s">
        <v>69</v>
      </c>
      <c r="C127" s="186">
        <v>0.027906976744186046</v>
      </c>
      <c r="D127" s="191">
        <v>1.8941023255813954</v>
      </c>
      <c r="E127" s="86"/>
      <c r="F127" s="285">
        <f t="shared" si="60"/>
        <v>0</v>
      </c>
      <c r="G127" s="286"/>
      <c r="H127" s="286"/>
      <c r="I127" s="286"/>
      <c r="J127" s="286"/>
      <c r="K127" s="286"/>
      <c r="L127" s="286"/>
      <c r="M127" s="286"/>
      <c r="N127" s="286"/>
      <c r="O127" s="286"/>
      <c r="P127" s="286"/>
      <c r="Q127" s="286"/>
      <c r="R127" s="286"/>
      <c r="S127" s="286"/>
      <c r="T127" s="286"/>
      <c r="U127" s="286"/>
      <c r="V127" s="287"/>
      <c r="W127" s="287"/>
      <c r="X127" s="287"/>
      <c r="Y127" s="287"/>
      <c r="Z127" s="287"/>
      <c r="AA127" s="287"/>
      <c r="AB127" s="287"/>
      <c r="AC127" s="287"/>
      <c r="AD127" s="287"/>
      <c r="AE127" s="287"/>
      <c r="AF127" s="289"/>
    </row>
    <row r="128" ht="12.75" customHeight="1">
      <c r="A128" s="319"/>
      <c r="B128" s="181" t="s">
        <v>20</v>
      </c>
      <c r="C128" s="189">
        <f t="shared" ref="C128:D128" si="63">C$123*0.25</f>
        <v>0.1666666667</v>
      </c>
      <c r="D128" s="189">
        <f t="shared" si="63"/>
        <v>1.1312</v>
      </c>
      <c r="E128" s="86"/>
      <c r="F128" s="285">
        <f t="shared" si="60"/>
        <v>0</v>
      </c>
      <c r="G128" s="286"/>
      <c r="H128" s="286"/>
      <c r="I128" s="286"/>
      <c r="J128" s="286"/>
      <c r="K128" s="286"/>
      <c r="L128" s="286"/>
      <c r="M128" s="286"/>
      <c r="N128" s="286"/>
      <c r="O128" s="286"/>
      <c r="P128" s="286"/>
      <c r="Q128" s="286"/>
      <c r="R128" s="286"/>
      <c r="S128" s="286"/>
      <c r="T128" s="286"/>
      <c r="U128" s="286"/>
      <c r="V128" s="287"/>
      <c r="W128" s="287"/>
      <c r="X128" s="287"/>
      <c r="Y128" s="287"/>
      <c r="Z128" s="287"/>
      <c r="AA128" s="287"/>
      <c r="AB128" s="287"/>
      <c r="AC128" s="287"/>
      <c r="AD128" s="287"/>
      <c r="AE128" s="287"/>
      <c r="AF128" s="289"/>
    </row>
    <row r="129" ht="12.75" customHeight="1">
      <c r="A129" s="343"/>
      <c r="B129" s="194" t="s">
        <v>71</v>
      </c>
      <c r="C129" s="198">
        <v>0.162790697674419</v>
      </c>
      <c r="D129" s="200">
        <v>1.104893023255814</v>
      </c>
      <c r="E129" s="86"/>
      <c r="F129" s="285"/>
      <c r="G129" s="286"/>
      <c r="H129" s="286"/>
      <c r="I129" s="286"/>
      <c r="J129" s="286"/>
      <c r="K129" s="286"/>
      <c r="L129" s="286"/>
      <c r="M129" s="286"/>
      <c r="N129" s="286"/>
      <c r="O129" s="286"/>
      <c r="P129" s="286"/>
      <c r="Q129" s="286"/>
      <c r="R129" s="286"/>
      <c r="S129" s="286"/>
      <c r="T129" s="286"/>
      <c r="U129" s="286"/>
      <c r="V129" s="287"/>
      <c r="W129" s="287"/>
      <c r="X129" s="287"/>
      <c r="Y129" s="287"/>
      <c r="Z129" s="287"/>
      <c r="AA129" s="287"/>
      <c r="AB129" s="287"/>
      <c r="AC129" s="287"/>
      <c r="AD129" s="287"/>
      <c r="AE129" s="287"/>
      <c r="AF129" s="289"/>
    </row>
    <row r="130" ht="12.75" customHeight="1">
      <c r="A130" s="282">
        <v>22.0</v>
      </c>
      <c r="B130" s="283" t="s">
        <v>100</v>
      </c>
      <c r="C130" s="345">
        <f>WBS!D24</f>
        <v>0.6666666667</v>
      </c>
      <c r="D130" s="199">
        <f>WBS!E24</f>
        <v>4.5248</v>
      </c>
      <c r="E130" s="86"/>
      <c r="F130" s="285">
        <f t="shared" ref="F130:F135" si="64">SUM(G130:R130)</f>
        <v>0</v>
      </c>
      <c r="G130" s="286"/>
      <c r="H130" s="286"/>
      <c r="I130" s="286"/>
      <c r="J130" s="286"/>
      <c r="K130" s="286"/>
      <c r="L130" s="286"/>
      <c r="M130" s="286"/>
      <c r="N130" s="286"/>
      <c r="O130" s="286"/>
      <c r="P130" s="286"/>
      <c r="Q130" s="286"/>
      <c r="R130" s="286"/>
      <c r="S130" s="286"/>
      <c r="T130" s="286"/>
      <c r="U130" s="286"/>
      <c r="V130" s="287"/>
      <c r="W130" s="287"/>
      <c r="X130" s="287"/>
      <c r="Y130" s="287"/>
      <c r="Z130" s="287"/>
      <c r="AA130" s="287"/>
      <c r="AB130" s="287"/>
      <c r="AC130" s="287"/>
      <c r="AD130" s="287"/>
      <c r="AE130" s="287"/>
      <c r="AF130" s="289"/>
    </row>
    <row r="131" ht="12.75" customHeight="1">
      <c r="A131" s="319"/>
      <c r="B131" s="181" t="s">
        <v>37</v>
      </c>
      <c r="C131" s="183">
        <f>$C$130*0.2</f>
        <v>0.1333333333</v>
      </c>
      <c r="D131" s="199"/>
      <c r="E131" s="86"/>
      <c r="F131" s="285">
        <f t="shared" si="64"/>
        <v>0</v>
      </c>
      <c r="G131" s="286"/>
      <c r="H131" s="286"/>
      <c r="I131" s="286"/>
      <c r="J131" s="286"/>
      <c r="K131" s="286"/>
      <c r="L131" s="286"/>
      <c r="M131" s="286"/>
      <c r="N131" s="286"/>
      <c r="O131" s="286"/>
      <c r="P131" s="286"/>
      <c r="Q131" s="286"/>
      <c r="R131" s="286"/>
      <c r="S131" s="286"/>
      <c r="T131" s="286"/>
      <c r="U131" s="286"/>
      <c r="V131" s="287"/>
      <c r="W131" s="287"/>
      <c r="X131" s="287"/>
      <c r="Y131" s="287"/>
      <c r="Z131" s="287"/>
      <c r="AA131" s="287"/>
      <c r="AB131" s="287"/>
      <c r="AC131" s="287"/>
      <c r="AD131" s="287"/>
      <c r="AE131" s="287"/>
      <c r="AF131" s="289"/>
    </row>
    <row r="132" ht="12.75" customHeight="1">
      <c r="A132" s="319"/>
      <c r="B132" s="181" t="s">
        <v>38</v>
      </c>
      <c r="C132" s="186">
        <f>$C$130*0.15</f>
        <v>0.1</v>
      </c>
      <c r="D132" s="199"/>
      <c r="E132" s="86"/>
      <c r="F132" s="285">
        <f t="shared" si="64"/>
        <v>0</v>
      </c>
      <c r="G132" s="286"/>
      <c r="H132" s="286"/>
      <c r="I132" s="286"/>
      <c r="J132" s="286"/>
      <c r="K132" s="286"/>
      <c r="L132" s="286"/>
      <c r="M132" s="286"/>
      <c r="N132" s="286"/>
      <c r="O132" s="286"/>
      <c r="P132" s="286"/>
      <c r="Q132" s="286"/>
      <c r="R132" s="286"/>
      <c r="S132" s="286"/>
      <c r="T132" s="286"/>
      <c r="U132" s="286"/>
      <c r="V132" s="287"/>
      <c r="W132" s="287"/>
      <c r="X132" s="287"/>
      <c r="Y132" s="287"/>
      <c r="Z132" s="287"/>
      <c r="AA132" s="287"/>
      <c r="AB132" s="287"/>
      <c r="AC132" s="287"/>
      <c r="AD132" s="287"/>
      <c r="AE132" s="287"/>
      <c r="AF132" s="289"/>
    </row>
    <row r="133" ht="12.75" customHeight="1">
      <c r="A133" s="320"/>
      <c r="B133" s="181" t="s">
        <v>26</v>
      </c>
      <c r="C133" s="189">
        <f>$C$130*0.4</f>
        <v>0.2666666667</v>
      </c>
      <c r="D133" s="199"/>
      <c r="E133" s="86"/>
      <c r="F133" s="285">
        <f t="shared" si="64"/>
        <v>0</v>
      </c>
      <c r="G133" s="312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287"/>
      <c r="W133" s="287"/>
      <c r="X133" s="287"/>
      <c r="Y133" s="287"/>
      <c r="Z133" s="287"/>
      <c r="AA133" s="287"/>
      <c r="AB133" s="287"/>
      <c r="AC133" s="287"/>
      <c r="AD133" s="287"/>
      <c r="AE133" s="287"/>
      <c r="AF133" s="289"/>
    </row>
    <row r="134" ht="12.75" customHeight="1">
      <c r="A134" s="319"/>
      <c r="B134" s="181" t="s">
        <v>69</v>
      </c>
      <c r="C134" s="186">
        <v>0.027906976744186046</v>
      </c>
      <c r="D134" s="191">
        <v>1.8941023255813954</v>
      </c>
      <c r="E134" s="86"/>
      <c r="F134" s="285">
        <f t="shared" si="64"/>
        <v>0</v>
      </c>
      <c r="G134" s="286"/>
      <c r="H134" s="286"/>
      <c r="I134" s="286"/>
      <c r="J134" s="286"/>
      <c r="K134" s="286"/>
      <c r="L134" s="286"/>
      <c r="M134" s="286"/>
      <c r="N134" s="286"/>
      <c r="O134" s="286"/>
      <c r="P134" s="286"/>
      <c r="Q134" s="286"/>
      <c r="R134" s="286"/>
      <c r="S134" s="286"/>
      <c r="T134" s="286"/>
      <c r="U134" s="286"/>
      <c r="V134" s="287"/>
      <c r="W134" s="287"/>
      <c r="X134" s="287"/>
      <c r="Y134" s="287"/>
      <c r="Z134" s="287"/>
      <c r="AA134" s="287"/>
      <c r="AB134" s="287"/>
      <c r="AC134" s="287"/>
      <c r="AD134" s="287"/>
      <c r="AE134" s="287"/>
      <c r="AF134" s="289"/>
    </row>
    <row r="135" ht="12.75" customHeight="1">
      <c r="A135" s="319"/>
      <c r="B135" s="181" t="s">
        <v>20</v>
      </c>
      <c r="C135" s="189">
        <f>$C$130*0.25</f>
        <v>0.1666666667</v>
      </c>
      <c r="D135" s="199"/>
      <c r="E135" s="86"/>
      <c r="F135" s="285">
        <f t="shared" si="64"/>
        <v>0</v>
      </c>
      <c r="G135" s="286"/>
      <c r="H135" s="286"/>
      <c r="I135" s="286"/>
      <c r="J135" s="286"/>
      <c r="K135" s="286"/>
      <c r="L135" s="286"/>
      <c r="M135" s="286"/>
      <c r="N135" s="286"/>
      <c r="O135" s="286"/>
      <c r="P135" s="286"/>
      <c r="Q135" s="286"/>
      <c r="R135" s="286"/>
      <c r="S135" s="286"/>
      <c r="T135" s="286"/>
      <c r="U135" s="286"/>
      <c r="V135" s="287"/>
      <c r="W135" s="287"/>
      <c r="X135" s="287"/>
      <c r="Y135" s="287"/>
      <c r="Z135" s="287"/>
      <c r="AA135" s="287"/>
      <c r="AB135" s="287"/>
      <c r="AC135" s="287"/>
      <c r="AD135" s="287"/>
      <c r="AE135" s="287"/>
      <c r="AF135" s="289"/>
    </row>
    <row r="136" ht="12.75" customHeight="1">
      <c r="A136" s="343"/>
      <c r="B136" s="194" t="s">
        <v>71</v>
      </c>
      <c r="C136" s="198">
        <v>0.162790697674419</v>
      </c>
      <c r="D136" s="200">
        <v>1.104893023255814</v>
      </c>
      <c r="E136" s="86"/>
      <c r="F136" s="285"/>
      <c r="G136" s="286"/>
      <c r="H136" s="286"/>
      <c r="I136" s="286"/>
      <c r="J136" s="286"/>
      <c r="K136" s="286"/>
      <c r="L136" s="286"/>
      <c r="M136" s="286"/>
      <c r="N136" s="286"/>
      <c r="O136" s="286"/>
      <c r="P136" s="286"/>
      <c r="Q136" s="286"/>
      <c r="R136" s="286"/>
      <c r="S136" s="286"/>
      <c r="T136" s="286"/>
      <c r="U136" s="286"/>
      <c r="V136" s="287"/>
      <c r="W136" s="287"/>
      <c r="X136" s="287"/>
      <c r="Y136" s="287"/>
      <c r="Z136" s="287"/>
      <c r="AA136" s="287"/>
      <c r="AB136" s="287"/>
      <c r="AC136" s="287"/>
      <c r="AD136" s="287"/>
      <c r="AE136" s="287"/>
      <c r="AF136" s="289"/>
    </row>
    <row r="137" ht="12.75" customHeight="1">
      <c r="A137" s="282">
        <v>23.0</v>
      </c>
      <c r="B137" s="283" t="s">
        <v>36</v>
      </c>
      <c r="C137" s="345">
        <f>WBS!D25</f>
        <v>1.066666667</v>
      </c>
      <c r="D137" s="199">
        <f>WBS!E25</f>
        <v>7.23968</v>
      </c>
      <c r="E137" s="86"/>
      <c r="F137" s="285">
        <f t="shared" ref="F137:F142" si="66">SUM(G137:R137)</f>
        <v>0</v>
      </c>
      <c r="G137" s="286"/>
      <c r="H137" s="286"/>
      <c r="I137" s="286"/>
      <c r="J137" s="286"/>
      <c r="K137" s="286"/>
      <c r="L137" s="286"/>
      <c r="M137" s="286"/>
      <c r="N137" s="286"/>
      <c r="O137" s="286"/>
      <c r="P137" s="286"/>
      <c r="Q137" s="286"/>
      <c r="R137" s="286"/>
      <c r="S137" s="286"/>
      <c r="T137" s="286"/>
      <c r="U137" s="286"/>
      <c r="V137" s="287"/>
      <c r="W137" s="287"/>
      <c r="X137" s="287"/>
      <c r="Y137" s="287"/>
      <c r="Z137" s="287"/>
      <c r="AA137" s="287"/>
      <c r="AB137" s="287"/>
      <c r="AC137" s="287"/>
      <c r="AD137" s="287"/>
      <c r="AE137" s="287"/>
      <c r="AF137" s="289"/>
    </row>
    <row r="138" ht="12.75" customHeight="1">
      <c r="A138" s="319"/>
      <c r="B138" s="181" t="s">
        <v>37</v>
      </c>
      <c r="C138" s="183">
        <f t="shared" ref="C138:D138" si="65">C$137*0.2</f>
        <v>0.2133333333</v>
      </c>
      <c r="D138" s="183">
        <f t="shared" si="65"/>
        <v>1.447936</v>
      </c>
      <c r="E138" s="86"/>
      <c r="F138" s="285">
        <f t="shared" si="66"/>
        <v>0</v>
      </c>
      <c r="G138" s="286"/>
      <c r="H138" s="286"/>
      <c r="I138" s="286"/>
      <c r="J138" s="286"/>
      <c r="K138" s="286"/>
      <c r="L138" s="286"/>
      <c r="M138" s="286"/>
      <c r="N138" s="286"/>
      <c r="O138" s="286"/>
      <c r="P138" s="286"/>
      <c r="Q138" s="286"/>
      <c r="R138" s="286"/>
      <c r="S138" s="286"/>
      <c r="T138" s="286"/>
      <c r="U138" s="286"/>
      <c r="V138" s="287"/>
      <c r="W138" s="287"/>
      <c r="X138" s="287"/>
      <c r="Y138" s="287"/>
      <c r="Z138" s="287"/>
      <c r="AA138" s="287"/>
      <c r="AB138" s="287"/>
      <c r="AC138" s="287"/>
      <c r="AD138" s="287"/>
      <c r="AE138" s="287"/>
      <c r="AF138" s="289"/>
    </row>
    <row r="139" ht="12.75" customHeight="1">
      <c r="A139" s="319"/>
      <c r="B139" s="181" t="s">
        <v>38</v>
      </c>
      <c r="C139" s="186">
        <f t="shared" ref="C139:D139" si="67">C$137*0.15</f>
        <v>0.16</v>
      </c>
      <c r="D139" s="186">
        <f t="shared" si="67"/>
        <v>1.085952</v>
      </c>
      <c r="E139" s="86"/>
      <c r="F139" s="285">
        <f t="shared" si="66"/>
        <v>0</v>
      </c>
      <c r="G139" s="286"/>
      <c r="H139" s="286"/>
      <c r="I139" s="286"/>
      <c r="J139" s="286"/>
      <c r="K139" s="286"/>
      <c r="L139" s="286"/>
      <c r="M139" s="286"/>
      <c r="N139" s="286"/>
      <c r="O139" s="286"/>
      <c r="P139" s="286"/>
      <c r="Q139" s="286"/>
      <c r="R139" s="286"/>
      <c r="S139" s="286"/>
      <c r="T139" s="286"/>
      <c r="U139" s="286"/>
      <c r="V139" s="287"/>
      <c r="W139" s="287"/>
      <c r="X139" s="287"/>
      <c r="Y139" s="287"/>
      <c r="Z139" s="287"/>
      <c r="AA139" s="287"/>
      <c r="AB139" s="287"/>
      <c r="AC139" s="287"/>
      <c r="AD139" s="287"/>
      <c r="AE139" s="287"/>
      <c r="AF139" s="289"/>
    </row>
    <row r="140" ht="12.75" customHeight="1">
      <c r="A140" s="319"/>
      <c r="B140" s="181" t="s">
        <v>26</v>
      </c>
      <c r="C140" s="189">
        <f t="shared" ref="C140:D140" si="68">C$137*0.4</f>
        <v>0.4266666667</v>
      </c>
      <c r="D140" s="189">
        <f t="shared" si="68"/>
        <v>2.895872</v>
      </c>
      <c r="E140" s="86"/>
      <c r="F140" s="285">
        <f t="shared" si="66"/>
        <v>0</v>
      </c>
      <c r="G140" s="286"/>
      <c r="H140" s="286"/>
      <c r="I140" s="286"/>
      <c r="J140" s="286"/>
      <c r="K140" s="286"/>
      <c r="L140" s="286"/>
      <c r="M140" s="286"/>
      <c r="N140" s="286"/>
      <c r="O140" s="286"/>
      <c r="P140" s="286"/>
      <c r="Q140" s="286"/>
      <c r="R140" s="286"/>
      <c r="S140" s="286"/>
      <c r="T140" s="286"/>
      <c r="U140" s="286"/>
      <c r="V140" s="287"/>
      <c r="W140" s="287"/>
      <c r="X140" s="287"/>
      <c r="Y140" s="287"/>
      <c r="Z140" s="287"/>
      <c r="AA140" s="287"/>
      <c r="AB140" s="287"/>
      <c r="AC140" s="287"/>
      <c r="AD140" s="287"/>
      <c r="AE140" s="287"/>
      <c r="AF140" s="289"/>
    </row>
    <row r="141" ht="12.75" customHeight="1">
      <c r="A141" s="319"/>
      <c r="B141" s="181" t="s">
        <v>69</v>
      </c>
      <c r="C141" s="186">
        <v>0.027906976744186046</v>
      </c>
      <c r="D141" s="191">
        <v>1.8941023255813954</v>
      </c>
      <c r="E141" s="86"/>
      <c r="F141" s="285">
        <f t="shared" si="66"/>
        <v>0</v>
      </c>
      <c r="G141" s="286"/>
      <c r="H141" s="286"/>
      <c r="I141" s="286"/>
      <c r="J141" s="286"/>
      <c r="K141" s="286"/>
      <c r="L141" s="286"/>
      <c r="M141" s="286"/>
      <c r="N141" s="286"/>
      <c r="O141" s="286"/>
      <c r="P141" s="286"/>
      <c r="Q141" s="286"/>
      <c r="R141" s="286"/>
      <c r="S141" s="286"/>
      <c r="T141" s="286"/>
      <c r="U141" s="286"/>
      <c r="V141" s="287"/>
      <c r="W141" s="287"/>
      <c r="X141" s="287"/>
      <c r="Y141" s="287"/>
      <c r="Z141" s="287"/>
      <c r="AA141" s="287"/>
      <c r="AB141" s="287"/>
      <c r="AC141" s="287"/>
      <c r="AD141" s="287"/>
      <c r="AE141" s="287"/>
      <c r="AF141" s="289"/>
    </row>
    <row r="142" ht="12.75" customHeight="1">
      <c r="A142" s="319"/>
      <c r="B142" s="181" t="s">
        <v>20</v>
      </c>
      <c r="C142" s="189">
        <f t="shared" ref="C142:D142" si="69">C$137*0.25</f>
        <v>0.2666666667</v>
      </c>
      <c r="D142" s="189">
        <f t="shared" si="69"/>
        <v>1.80992</v>
      </c>
      <c r="E142" s="86"/>
      <c r="F142" s="285">
        <f t="shared" si="66"/>
        <v>0</v>
      </c>
      <c r="G142" s="286"/>
      <c r="H142" s="286"/>
      <c r="I142" s="286"/>
      <c r="J142" s="286"/>
      <c r="K142" s="286"/>
      <c r="L142" s="286"/>
      <c r="M142" s="286"/>
      <c r="N142" s="286"/>
      <c r="O142" s="286"/>
      <c r="P142" s="286"/>
      <c r="Q142" s="286"/>
      <c r="R142" s="286"/>
      <c r="S142" s="286"/>
      <c r="T142" s="286"/>
      <c r="U142" s="286"/>
      <c r="V142" s="287"/>
      <c r="W142" s="287"/>
      <c r="X142" s="287"/>
      <c r="Y142" s="287"/>
      <c r="Z142" s="287"/>
      <c r="AA142" s="287"/>
      <c r="AB142" s="287"/>
      <c r="AC142" s="287"/>
      <c r="AD142" s="287"/>
      <c r="AE142" s="287"/>
      <c r="AF142" s="289"/>
    </row>
    <row r="143" ht="12.75" customHeight="1">
      <c r="A143" s="343"/>
      <c r="B143" s="194" t="s">
        <v>71</v>
      </c>
      <c r="C143" s="198">
        <v>0.162790697674419</v>
      </c>
      <c r="D143" s="200">
        <v>1.104893023255814</v>
      </c>
      <c r="E143" s="86"/>
      <c r="F143" s="285"/>
      <c r="G143" s="286"/>
      <c r="H143" s="286"/>
      <c r="I143" s="286"/>
      <c r="J143" s="286"/>
      <c r="K143" s="286"/>
      <c r="L143" s="286"/>
      <c r="M143" s="286"/>
      <c r="N143" s="286"/>
      <c r="O143" s="286"/>
      <c r="P143" s="286"/>
      <c r="Q143" s="286"/>
      <c r="R143" s="286"/>
      <c r="S143" s="286"/>
      <c r="T143" s="286"/>
      <c r="U143" s="286"/>
      <c r="V143" s="287"/>
      <c r="W143" s="287"/>
      <c r="X143" s="287"/>
      <c r="Y143" s="287"/>
      <c r="Z143" s="287"/>
      <c r="AA143" s="287"/>
      <c r="AB143" s="287"/>
      <c r="AC143" s="287"/>
      <c r="AD143" s="287"/>
      <c r="AE143" s="287"/>
      <c r="AF143" s="289"/>
    </row>
    <row r="144" ht="12.75" customHeight="1">
      <c r="A144" s="282">
        <v>24.0</v>
      </c>
      <c r="B144" s="283" t="s">
        <v>101</v>
      </c>
      <c r="C144" s="345">
        <f>WBS!D26</f>
        <v>0.6666666667</v>
      </c>
      <c r="D144" s="199">
        <f>WBS!E26</f>
        <v>4.5248</v>
      </c>
      <c r="E144" s="86"/>
      <c r="F144" s="285">
        <f t="shared" ref="F144:F149" si="70">SUM(G144:R144)</f>
        <v>0</v>
      </c>
      <c r="G144" s="286"/>
      <c r="H144" s="286"/>
      <c r="I144" s="286"/>
      <c r="J144" s="286"/>
      <c r="K144" s="286"/>
      <c r="L144" s="286"/>
      <c r="M144" s="286"/>
      <c r="N144" s="286"/>
      <c r="O144" s="286"/>
      <c r="P144" s="286"/>
      <c r="Q144" s="286"/>
      <c r="R144" s="286"/>
      <c r="S144" s="286"/>
      <c r="T144" s="286"/>
      <c r="U144" s="286"/>
      <c r="V144" s="287"/>
      <c r="W144" s="287"/>
      <c r="X144" s="287"/>
      <c r="Y144" s="287"/>
      <c r="Z144" s="287"/>
      <c r="AA144" s="287"/>
      <c r="AB144" s="287"/>
      <c r="AC144" s="287"/>
      <c r="AD144" s="287"/>
      <c r="AE144" s="287"/>
      <c r="AF144" s="289"/>
    </row>
    <row r="145" ht="12.75" customHeight="1">
      <c r="A145" s="319"/>
      <c r="B145" s="181" t="s">
        <v>37</v>
      </c>
      <c r="C145" s="183">
        <f>$C$144*0.2</f>
        <v>0.1333333333</v>
      </c>
      <c r="D145" s="183">
        <f>$D$144*0.2</f>
        <v>0.90496</v>
      </c>
      <c r="E145" s="86"/>
      <c r="F145" s="285">
        <f t="shared" si="70"/>
        <v>0</v>
      </c>
      <c r="G145" s="286"/>
      <c r="H145" s="286"/>
      <c r="I145" s="286"/>
      <c r="J145" s="286"/>
      <c r="K145" s="286"/>
      <c r="L145" s="286"/>
      <c r="M145" s="286"/>
      <c r="N145" s="286"/>
      <c r="O145" s="286"/>
      <c r="P145" s="286"/>
      <c r="Q145" s="286"/>
      <c r="R145" s="286"/>
      <c r="S145" s="286"/>
      <c r="T145" s="286"/>
      <c r="U145" s="286"/>
      <c r="V145" s="287"/>
      <c r="W145" s="287"/>
      <c r="X145" s="287"/>
      <c r="Y145" s="287"/>
      <c r="Z145" s="287"/>
      <c r="AA145" s="287"/>
      <c r="AB145" s="287"/>
      <c r="AC145" s="287"/>
      <c r="AD145" s="287"/>
      <c r="AE145" s="287"/>
      <c r="AF145" s="289"/>
    </row>
    <row r="146" ht="12.75" customHeight="1">
      <c r="A146" s="319"/>
      <c r="B146" s="181" t="s">
        <v>38</v>
      </c>
      <c r="C146" s="186">
        <f>$C$144*0.15</f>
        <v>0.1</v>
      </c>
      <c r="D146" s="186">
        <f>$D$144*0.15</f>
        <v>0.67872</v>
      </c>
      <c r="E146" s="86"/>
      <c r="F146" s="285">
        <f t="shared" si="70"/>
        <v>0</v>
      </c>
      <c r="G146" s="286"/>
      <c r="H146" s="286"/>
      <c r="I146" s="286"/>
      <c r="J146" s="286"/>
      <c r="K146" s="286"/>
      <c r="L146" s="286"/>
      <c r="M146" s="286"/>
      <c r="N146" s="286"/>
      <c r="O146" s="286"/>
      <c r="P146" s="286"/>
      <c r="Q146" s="286"/>
      <c r="R146" s="286"/>
      <c r="S146" s="286"/>
      <c r="T146" s="286"/>
      <c r="U146" s="286"/>
      <c r="V146" s="287"/>
      <c r="W146" s="287"/>
      <c r="X146" s="287"/>
      <c r="Y146" s="287"/>
      <c r="Z146" s="287"/>
      <c r="AA146" s="287"/>
      <c r="AB146" s="287"/>
      <c r="AC146" s="287"/>
      <c r="AD146" s="287"/>
      <c r="AE146" s="287"/>
      <c r="AF146" s="289"/>
    </row>
    <row r="147" ht="12.75" customHeight="1">
      <c r="A147" s="319"/>
      <c r="B147" s="181" t="s">
        <v>26</v>
      </c>
      <c r="C147" s="189">
        <f>$C$144*0.4</f>
        <v>0.2666666667</v>
      </c>
      <c r="D147" s="189">
        <f>$D$144*0.4</f>
        <v>1.80992</v>
      </c>
      <c r="E147" s="86"/>
      <c r="F147" s="285">
        <f t="shared" si="70"/>
        <v>0</v>
      </c>
      <c r="G147" s="286"/>
      <c r="H147" s="286"/>
      <c r="I147" s="286"/>
      <c r="J147" s="286"/>
      <c r="K147" s="286"/>
      <c r="L147" s="286"/>
      <c r="M147" s="286"/>
      <c r="N147" s="286"/>
      <c r="O147" s="286"/>
      <c r="P147" s="286"/>
      <c r="Q147" s="286"/>
      <c r="R147" s="286"/>
      <c r="S147" s="286"/>
      <c r="T147" s="286"/>
      <c r="U147" s="286"/>
      <c r="V147" s="287"/>
      <c r="W147" s="287"/>
      <c r="X147" s="287"/>
      <c r="Y147" s="287"/>
      <c r="Z147" s="287"/>
      <c r="AA147" s="287"/>
      <c r="AB147" s="287"/>
      <c r="AC147" s="287"/>
      <c r="AD147" s="287"/>
      <c r="AE147" s="287"/>
      <c r="AF147" s="289"/>
    </row>
    <row r="148" ht="12.75" customHeight="1">
      <c r="A148" s="319"/>
      <c r="B148" s="181" t="s">
        <v>69</v>
      </c>
      <c r="C148" s="186">
        <v>0.027906976744186046</v>
      </c>
      <c r="D148" s="191">
        <v>1.8941023255813954</v>
      </c>
      <c r="E148" s="86"/>
      <c r="F148" s="285">
        <f t="shared" si="70"/>
        <v>0</v>
      </c>
      <c r="G148" s="286"/>
      <c r="H148" s="286"/>
      <c r="I148" s="286"/>
      <c r="J148" s="286"/>
      <c r="K148" s="286"/>
      <c r="L148" s="286"/>
      <c r="M148" s="286"/>
      <c r="N148" s="286"/>
      <c r="O148" s="286"/>
      <c r="P148" s="286"/>
      <c r="Q148" s="286"/>
      <c r="R148" s="286"/>
      <c r="S148" s="286"/>
      <c r="T148" s="286"/>
      <c r="U148" s="286"/>
      <c r="V148" s="287"/>
      <c r="W148" s="287"/>
      <c r="X148" s="287"/>
      <c r="Y148" s="287"/>
      <c r="Z148" s="287"/>
      <c r="AA148" s="287"/>
      <c r="AB148" s="287"/>
      <c r="AC148" s="287"/>
      <c r="AD148" s="287"/>
      <c r="AE148" s="287"/>
      <c r="AF148" s="289"/>
    </row>
    <row r="149" ht="12.75" customHeight="1">
      <c r="A149" s="319"/>
      <c r="B149" s="181" t="s">
        <v>20</v>
      </c>
      <c r="C149" s="189">
        <f>$C$144*0.25</f>
        <v>0.1666666667</v>
      </c>
      <c r="D149" s="189">
        <f>$D$144*0.25</f>
        <v>1.1312</v>
      </c>
      <c r="E149" s="86"/>
      <c r="F149" s="285">
        <f t="shared" si="70"/>
        <v>0</v>
      </c>
      <c r="G149" s="286"/>
      <c r="H149" s="286"/>
      <c r="I149" s="286"/>
      <c r="J149" s="286"/>
      <c r="K149" s="286"/>
      <c r="L149" s="286"/>
      <c r="M149" s="286"/>
      <c r="N149" s="286"/>
      <c r="O149" s="286"/>
      <c r="P149" s="286"/>
      <c r="Q149" s="286"/>
      <c r="R149" s="286"/>
      <c r="S149" s="286"/>
      <c r="T149" s="286"/>
      <c r="U149" s="286"/>
      <c r="V149" s="287"/>
      <c r="W149" s="287"/>
      <c r="X149" s="287"/>
      <c r="Y149" s="287"/>
      <c r="Z149" s="287"/>
      <c r="AA149" s="287"/>
      <c r="AB149" s="287"/>
      <c r="AC149" s="287"/>
      <c r="AD149" s="287"/>
      <c r="AE149" s="287"/>
      <c r="AF149" s="289"/>
    </row>
    <row r="150" ht="12.75" customHeight="1">
      <c r="A150" s="343"/>
      <c r="B150" s="194" t="s">
        <v>71</v>
      </c>
      <c r="C150" s="198">
        <v>0.162790697674419</v>
      </c>
      <c r="D150" s="200">
        <v>1.104893023255814</v>
      </c>
      <c r="E150" s="86"/>
      <c r="F150" s="285"/>
      <c r="G150" s="312"/>
      <c r="H150" s="314"/>
      <c r="I150" s="314"/>
      <c r="J150" s="314"/>
      <c r="K150" s="314"/>
      <c r="L150" s="314"/>
      <c r="M150" s="314"/>
      <c r="N150" s="314"/>
      <c r="O150" s="314"/>
      <c r="P150" s="314"/>
      <c r="Q150" s="314"/>
      <c r="R150" s="314"/>
      <c r="S150" s="314"/>
      <c r="T150" s="314"/>
      <c r="U150" s="314"/>
      <c r="V150" s="287"/>
      <c r="W150" s="287"/>
      <c r="X150" s="287"/>
      <c r="Y150" s="287"/>
      <c r="Z150" s="287"/>
      <c r="AA150" s="287"/>
      <c r="AB150" s="287"/>
      <c r="AC150" s="287"/>
      <c r="AD150" s="287"/>
      <c r="AE150" s="287"/>
      <c r="AF150" s="289"/>
    </row>
    <row r="151" ht="12.75" customHeight="1">
      <c r="A151" s="321">
        <v>25.0</v>
      </c>
      <c r="B151" s="283" t="s">
        <v>102</v>
      </c>
      <c r="C151" s="345">
        <f>WBS!D27</f>
        <v>0.6666666667</v>
      </c>
      <c r="D151" s="199">
        <f>WBS!E27</f>
        <v>4.5248</v>
      </c>
      <c r="E151" s="86"/>
      <c r="F151" s="285">
        <f t="shared" ref="F151:F156" si="72">SUM(G151:R151)</f>
        <v>0</v>
      </c>
      <c r="G151" s="312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287"/>
      <c r="W151" s="287"/>
      <c r="X151" s="287"/>
      <c r="Y151" s="287"/>
      <c r="Z151" s="287"/>
      <c r="AA151" s="287"/>
      <c r="AB151" s="287"/>
      <c r="AC151" s="287"/>
      <c r="AD151" s="287"/>
      <c r="AE151" s="287"/>
      <c r="AF151" s="289"/>
    </row>
    <row r="152" ht="12.75" customHeight="1">
      <c r="A152" s="319"/>
      <c r="B152" s="181" t="s">
        <v>37</v>
      </c>
      <c r="C152" s="183">
        <f t="shared" ref="C152:D152" si="71">C$151*0.2</f>
        <v>0.1333333333</v>
      </c>
      <c r="D152" s="183">
        <f t="shared" si="71"/>
        <v>0.90496</v>
      </c>
      <c r="E152" s="86"/>
      <c r="F152" s="285">
        <f t="shared" si="72"/>
        <v>0</v>
      </c>
      <c r="G152" s="286"/>
      <c r="H152" s="286"/>
      <c r="I152" s="286"/>
      <c r="J152" s="286"/>
      <c r="K152" s="286"/>
      <c r="L152" s="286"/>
      <c r="M152" s="286"/>
      <c r="N152" s="286"/>
      <c r="O152" s="286"/>
      <c r="P152" s="286"/>
      <c r="Q152" s="286"/>
      <c r="R152" s="286"/>
      <c r="S152" s="286"/>
      <c r="T152" s="286"/>
      <c r="U152" s="286"/>
      <c r="V152" s="287"/>
      <c r="W152" s="287"/>
      <c r="X152" s="287"/>
      <c r="Y152" s="287"/>
      <c r="Z152" s="287"/>
      <c r="AA152" s="287"/>
      <c r="AB152" s="287"/>
      <c r="AC152" s="287"/>
      <c r="AD152" s="287"/>
      <c r="AE152" s="287"/>
      <c r="AF152" s="289"/>
    </row>
    <row r="153" ht="12.75" customHeight="1">
      <c r="A153" s="319"/>
      <c r="B153" s="181" t="s">
        <v>38</v>
      </c>
      <c r="C153" s="186">
        <f t="shared" ref="C153:D153" si="73">C$151*0.15</f>
        <v>0.1</v>
      </c>
      <c r="D153" s="186">
        <f t="shared" si="73"/>
        <v>0.67872</v>
      </c>
      <c r="E153" s="86"/>
      <c r="F153" s="285">
        <f t="shared" si="72"/>
        <v>0</v>
      </c>
      <c r="G153" s="286"/>
      <c r="H153" s="286"/>
      <c r="I153" s="286"/>
      <c r="J153" s="286"/>
      <c r="K153" s="286"/>
      <c r="L153" s="286"/>
      <c r="M153" s="286"/>
      <c r="N153" s="286"/>
      <c r="O153" s="286"/>
      <c r="P153" s="286"/>
      <c r="Q153" s="286"/>
      <c r="R153" s="286"/>
      <c r="S153" s="286"/>
      <c r="T153" s="286"/>
      <c r="U153" s="286"/>
      <c r="V153" s="287"/>
      <c r="W153" s="287"/>
      <c r="X153" s="287"/>
      <c r="Y153" s="287"/>
      <c r="Z153" s="287"/>
      <c r="AA153" s="287"/>
      <c r="AB153" s="287"/>
      <c r="AC153" s="287"/>
      <c r="AD153" s="287"/>
      <c r="AE153" s="287"/>
      <c r="AF153" s="289"/>
    </row>
    <row r="154" ht="12.75" customHeight="1">
      <c r="A154" s="319"/>
      <c r="B154" s="181" t="s">
        <v>26</v>
      </c>
      <c r="C154" s="189">
        <f t="shared" ref="C154:D154" si="74">C$151*0.4</f>
        <v>0.2666666667</v>
      </c>
      <c r="D154" s="189">
        <f t="shared" si="74"/>
        <v>1.80992</v>
      </c>
      <c r="E154" s="86"/>
      <c r="F154" s="285">
        <f t="shared" si="72"/>
        <v>0</v>
      </c>
      <c r="G154" s="286"/>
      <c r="H154" s="286"/>
      <c r="I154" s="286"/>
      <c r="J154" s="286"/>
      <c r="K154" s="286"/>
      <c r="L154" s="286"/>
      <c r="M154" s="286"/>
      <c r="N154" s="286"/>
      <c r="O154" s="286"/>
      <c r="P154" s="286"/>
      <c r="Q154" s="286"/>
      <c r="R154" s="286"/>
      <c r="S154" s="286"/>
      <c r="T154" s="286"/>
      <c r="U154" s="286"/>
      <c r="V154" s="287"/>
      <c r="W154" s="287"/>
      <c r="X154" s="287"/>
      <c r="Y154" s="287"/>
      <c r="Z154" s="287"/>
      <c r="AA154" s="287"/>
      <c r="AB154" s="287"/>
      <c r="AC154" s="287"/>
      <c r="AD154" s="287"/>
      <c r="AE154" s="287"/>
      <c r="AF154" s="289"/>
    </row>
    <row r="155" ht="12.75" customHeight="1">
      <c r="A155" s="319"/>
      <c r="B155" s="181" t="s">
        <v>69</v>
      </c>
      <c r="C155" s="186">
        <v>0.027906976744186046</v>
      </c>
      <c r="D155" s="191">
        <v>1.8941023255813954</v>
      </c>
      <c r="E155" s="86"/>
      <c r="F155" s="285">
        <f t="shared" si="72"/>
        <v>0</v>
      </c>
      <c r="G155" s="286"/>
      <c r="H155" s="286"/>
      <c r="I155" s="286"/>
      <c r="J155" s="286"/>
      <c r="K155" s="286"/>
      <c r="L155" s="286"/>
      <c r="M155" s="286"/>
      <c r="N155" s="286"/>
      <c r="O155" s="286"/>
      <c r="P155" s="286"/>
      <c r="Q155" s="286"/>
      <c r="R155" s="286"/>
      <c r="S155" s="286"/>
      <c r="T155" s="286"/>
      <c r="U155" s="286"/>
      <c r="V155" s="287"/>
      <c r="W155" s="287"/>
      <c r="X155" s="287"/>
      <c r="Y155" s="287"/>
      <c r="Z155" s="287"/>
      <c r="AA155" s="287"/>
      <c r="AB155" s="287"/>
      <c r="AC155" s="287"/>
      <c r="AD155" s="287"/>
      <c r="AE155" s="287"/>
      <c r="AF155" s="289"/>
    </row>
    <row r="156" ht="12.75" customHeight="1">
      <c r="A156" s="319"/>
      <c r="B156" s="181" t="s">
        <v>20</v>
      </c>
      <c r="C156" s="189">
        <f t="shared" ref="C156:D156" si="75">C$151*0.25</f>
        <v>0.1666666667</v>
      </c>
      <c r="D156" s="189">
        <f t="shared" si="75"/>
        <v>1.1312</v>
      </c>
      <c r="E156" s="86"/>
      <c r="F156" s="285">
        <f t="shared" si="72"/>
        <v>0</v>
      </c>
      <c r="G156" s="286"/>
      <c r="H156" s="286"/>
      <c r="I156" s="286"/>
      <c r="J156" s="286"/>
      <c r="K156" s="286"/>
      <c r="L156" s="286"/>
      <c r="M156" s="286"/>
      <c r="N156" s="286"/>
      <c r="O156" s="286"/>
      <c r="P156" s="286"/>
      <c r="Q156" s="286"/>
      <c r="R156" s="286"/>
      <c r="S156" s="286"/>
      <c r="T156" s="286"/>
      <c r="U156" s="286"/>
      <c r="V156" s="287"/>
      <c r="W156" s="287"/>
      <c r="X156" s="287"/>
      <c r="Y156" s="287"/>
      <c r="Z156" s="287"/>
      <c r="AA156" s="287"/>
      <c r="AB156" s="287"/>
      <c r="AC156" s="287"/>
      <c r="AD156" s="287"/>
      <c r="AE156" s="287"/>
      <c r="AF156" s="289"/>
    </row>
    <row r="157" ht="12.75" customHeight="1">
      <c r="A157" s="343"/>
      <c r="B157" s="194" t="s">
        <v>71</v>
      </c>
      <c r="C157" s="198">
        <v>0.162790697674419</v>
      </c>
      <c r="D157" s="200">
        <v>1.104893023255814</v>
      </c>
      <c r="E157" s="86"/>
      <c r="F157" s="285"/>
      <c r="G157" s="286"/>
      <c r="H157" s="286"/>
      <c r="I157" s="286"/>
      <c r="J157" s="286"/>
      <c r="K157" s="286"/>
      <c r="L157" s="286"/>
      <c r="M157" s="286"/>
      <c r="N157" s="286"/>
      <c r="O157" s="286"/>
      <c r="P157" s="286"/>
      <c r="Q157" s="286"/>
      <c r="R157" s="286"/>
      <c r="S157" s="286"/>
      <c r="T157" s="286"/>
      <c r="U157" s="286"/>
      <c r="V157" s="287"/>
      <c r="W157" s="287"/>
      <c r="X157" s="287"/>
      <c r="Y157" s="287"/>
      <c r="Z157" s="287"/>
      <c r="AA157" s="287"/>
      <c r="AB157" s="287"/>
      <c r="AC157" s="287"/>
      <c r="AD157" s="287"/>
      <c r="AE157" s="287"/>
      <c r="AF157" s="289"/>
    </row>
    <row r="158" ht="12.75" customHeight="1">
      <c r="A158" s="282">
        <v>26.0</v>
      </c>
      <c r="B158" s="283" t="s">
        <v>103</v>
      </c>
      <c r="C158" s="345">
        <f>WBS!D28</f>
        <v>0.4</v>
      </c>
      <c r="D158" s="199">
        <f>WBS!E28</f>
        <v>2.71488</v>
      </c>
      <c r="E158" s="86"/>
      <c r="F158" s="285">
        <f t="shared" ref="F158:F163" si="77">SUM(G158:R158)</f>
        <v>0</v>
      </c>
      <c r="G158" s="286"/>
      <c r="H158" s="286"/>
      <c r="I158" s="286"/>
      <c r="J158" s="286"/>
      <c r="K158" s="286"/>
      <c r="L158" s="286"/>
      <c r="M158" s="286"/>
      <c r="N158" s="286"/>
      <c r="O158" s="286"/>
      <c r="P158" s="286"/>
      <c r="Q158" s="286"/>
      <c r="R158" s="286"/>
      <c r="S158" s="286"/>
      <c r="T158" s="286"/>
      <c r="U158" s="286"/>
      <c r="V158" s="287"/>
      <c r="W158" s="287"/>
      <c r="X158" s="287"/>
      <c r="Y158" s="287"/>
      <c r="Z158" s="287"/>
      <c r="AA158" s="287"/>
      <c r="AB158" s="287"/>
      <c r="AC158" s="287"/>
      <c r="AD158" s="287"/>
      <c r="AE158" s="287"/>
      <c r="AF158" s="289"/>
    </row>
    <row r="159" ht="12.75" customHeight="1">
      <c r="A159" s="319"/>
      <c r="B159" s="181" t="s">
        <v>37</v>
      </c>
      <c r="C159" s="292">
        <f t="shared" ref="C159:D159" si="76">C$158*0.2</f>
        <v>0.08</v>
      </c>
      <c r="D159" s="292">
        <f t="shared" si="76"/>
        <v>0.542976</v>
      </c>
      <c r="E159" s="78"/>
      <c r="F159" s="285">
        <f t="shared" si="77"/>
        <v>0</v>
      </c>
      <c r="G159" s="286"/>
      <c r="H159" s="286"/>
      <c r="I159" s="286"/>
      <c r="J159" s="286"/>
      <c r="K159" s="286"/>
      <c r="L159" s="286"/>
      <c r="M159" s="286"/>
      <c r="N159" s="286"/>
      <c r="O159" s="286"/>
      <c r="P159" s="286"/>
      <c r="Q159" s="286"/>
      <c r="R159" s="286"/>
      <c r="S159" s="286"/>
      <c r="T159" s="286"/>
      <c r="U159" s="286"/>
      <c r="V159" s="287"/>
      <c r="W159" s="287"/>
      <c r="X159" s="287"/>
      <c r="Y159" s="287"/>
      <c r="Z159" s="287"/>
      <c r="AA159" s="287"/>
      <c r="AB159" s="287"/>
      <c r="AC159" s="287"/>
      <c r="AD159" s="287"/>
      <c r="AE159" s="287"/>
      <c r="AF159" s="289"/>
    </row>
    <row r="160" ht="12.75" customHeight="1">
      <c r="A160" s="319"/>
      <c r="B160" s="181" t="s">
        <v>38</v>
      </c>
      <c r="C160" s="292">
        <f t="shared" ref="C160:D160" si="78">C$158*0.15</f>
        <v>0.06</v>
      </c>
      <c r="D160" s="292">
        <f t="shared" si="78"/>
        <v>0.407232</v>
      </c>
      <c r="E160" s="78"/>
      <c r="F160" s="285">
        <f t="shared" si="77"/>
        <v>0</v>
      </c>
      <c r="G160" s="286"/>
      <c r="H160" s="286"/>
      <c r="I160" s="286"/>
      <c r="J160" s="286"/>
      <c r="K160" s="286"/>
      <c r="L160" s="286"/>
      <c r="M160" s="286"/>
      <c r="N160" s="286"/>
      <c r="O160" s="286"/>
      <c r="P160" s="286"/>
      <c r="Q160" s="286"/>
      <c r="R160" s="286"/>
      <c r="S160" s="286"/>
      <c r="T160" s="286"/>
      <c r="U160" s="286"/>
      <c r="V160" s="287"/>
      <c r="W160" s="287"/>
      <c r="X160" s="287"/>
      <c r="Y160" s="287"/>
      <c r="Z160" s="287"/>
      <c r="AA160" s="287"/>
      <c r="AB160" s="287"/>
      <c r="AC160" s="287"/>
      <c r="AD160" s="287"/>
      <c r="AE160" s="287"/>
      <c r="AF160" s="289"/>
    </row>
    <row r="161" ht="12.75" customHeight="1">
      <c r="A161" s="319"/>
      <c r="B161" s="181" t="s">
        <v>26</v>
      </c>
      <c r="C161" s="292">
        <f>C$158*0.4</f>
        <v>0.16</v>
      </c>
      <c r="D161" s="292">
        <f>D$158*0.35</f>
        <v>0.950208</v>
      </c>
      <c r="E161" s="78"/>
      <c r="F161" s="285">
        <f t="shared" si="77"/>
        <v>0</v>
      </c>
      <c r="G161" s="286"/>
      <c r="H161" s="286"/>
      <c r="I161" s="286"/>
      <c r="J161" s="286"/>
      <c r="K161" s="286"/>
      <c r="L161" s="286"/>
      <c r="M161" s="286"/>
      <c r="N161" s="286"/>
      <c r="O161" s="286"/>
      <c r="P161" s="286"/>
      <c r="Q161" s="286"/>
      <c r="R161" s="286"/>
      <c r="S161" s="286"/>
      <c r="T161" s="286"/>
      <c r="U161" s="286"/>
      <c r="V161" s="287"/>
      <c r="W161" s="287"/>
      <c r="X161" s="287"/>
      <c r="Y161" s="287"/>
      <c r="Z161" s="287"/>
      <c r="AA161" s="287"/>
      <c r="AB161" s="287"/>
      <c r="AC161" s="287"/>
      <c r="AD161" s="287"/>
      <c r="AE161" s="287"/>
      <c r="AF161" s="289"/>
    </row>
    <row r="162" ht="12.75" customHeight="1">
      <c r="A162" s="319"/>
      <c r="B162" s="181" t="s">
        <v>69</v>
      </c>
      <c r="C162" s="191">
        <v>0.03</v>
      </c>
      <c r="D162" s="191">
        <v>1.8941023255813954</v>
      </c>
      <c r="E162" s="86"/>
      <c r="F162" s="285">
        <f t="shared" si="77"/>
        <v>0</v>
      </c>
      <c r="G162" s="286"/>
      <c r="H162" s="286"/>
      <c r="I162" s="286"/>
      <c r="J162" s="286"/>
      <c r="K162" s="286"/>
      <c r="L162" s="286"/>
      <c r="M162" s="286"/>
      <c r="N162" s="286"/>
      <c r="O162" s="286"/>
      <c r="P162" s="286"/>
      <c r="Q162" s="286"/>
      <c r="R162" s="286"/>
      <c r="S162" s="286"/>
      <c r="T162" s="286"/>
      <c r="U162" s="286"/>
      <c r="V162" s="287"/>
      <c r="W162" s="287"/>
      <c r="X162" s="287"/>
      <c r="Y162" s="287"/>
      <c r="Z162" s="287"/>
      <c r="AA162" s="287"/>
      <c r="AB162" s="287"/>
      <c r="AC162" s="287"/>
      <c r="AD162" s="287"/>
      <c r="AE162" s="287"/>
      <c r="AF162" s="289"/>
    </row>
    <row r="163" ht="12.75" customHeight="1">
      <c r="A163" s="320"/>
      <c r="B163" s="181" t="s">
        <v>20</v>
      </c>
      <c r="C163" s="292">
        <f t="shared" ref="C163:D163" si="79">C$158*0.25</f>
        <v>0.1</v>
      </c>
      <c r="D163" s="292">
        <f t="shared" si="79"/>
        <v>0.67872</v>
      </c>
      <c r="E163" s="86"/>
      <c r="F163" s="285">
        <f t="shared" si="77"/>
        <v>0</v>
      </c>
      <c r="G163" s="312"/>
      <c r="H163" s="314"/>
      <c r="I163" s="314"/>
      <c r="J163" s="314"/>
      <c r="K163" s="314"/>
      <c r="L163" s="314"/>
      <c r="M163" s="314"/>
      <c r="N163" s="314"/>
      <c r="O163" s="314"/>
      <c r="P163" s="314"/>
      <c r="Q163" s="314"/>
      <c r="R163" s="314"/>
      <c r="S163" s="314"/>
      <c r="T163" s="314"/>
      <c r="U163" s="314"/>
      <c r="V163" s="287"/>
      <c r="W163" s="287"/>
      <c r="X163" s="287"/>
      <c r="Y163" s="287"/>
      <c r="Z163" s="287"/>
      <c r="AA163" s="287"/>
      <c r="AB163" s="287"/>
      <c r="AC163" s="287"/>
      <c r="AD163" s="287"/>
      <c r="AE163" s="287"/>
      <c r="AF163" s="289"/>
    </row>
    <row r="164" ht="12.75" customHeight="1">
      <c r="A164" s="343"/>
      <c r="B164" s="194" t="s">
        <v>71</v>
      </c>
      <c r="C164" s="198">
        <v>0.162790697674419</v>
      </c>
      <c r="D164" s="200">
        <v>1.104893023255814</v>
      </c>
      <c r="E164" s="86"/>
      <c r="F164" s="285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287"/>
      <c r="W164" s="287"/>
      <c r="X164" s="287"/>
      <c r="Y164" s="287"/>
      <c r="Z164" s="287"/>
      <c r="AA164" s="287"/>
      <c r="AB164" s="287"/>
      <c r="AC164" s="287"/>
      <c r="AD164" s="287"/>
      <c r="AE164" s="287"/>
      <c r="AF164" s="289"/>
    </row>
    <row r="165" ht="12.75" customHeight="1">
      <c r="A165" s="290">
        <v>27.0</v>
      </c>
      <c r="B165" s="283" t="s">
        <v>104</v>
      </c>
      <c r="C165" s="345">
        <f>WBS!D29</f>
        <v>1.066666667</v>
      </c>
      <c r="D165" s="199">
        <f>WBS!E29</f>
        <v>7.23968</v>
      </c>
      <c r="E165" s="86"/>
      <c r="F165" s="285">
        <f t="shared" ref="F165:F176" si="80">SUM(G165:R165)</f>
        <v>0</v>
      </c>
      <c r="G165" s="286"/>
      <c r="H165" s="286"/>
      <c r="I165" s="286"/>
      <c r="J165" s="286"/>
      <c r="K165" s="286"/>
      <c r="L165" s="286"/>
      <c r="M165" s="286"/>
      <c r="N165" s="286"/>
      <c r="O165" s="286"/>
      <c r="P165" s="286"/>
      <c r="Q165" s="286"/>
      <c r="R165" s="286"/>
      <c r="S165" s="286"/>
      <c r="T165" s="286"/>
      <c r="U165" s="286"/>
      <c r="V165" s="287"/>
      <c r="W165" s="287"/>
      <c r="X165" s="287"/>
      <c r="Y165" s="287"/>
      <c r="Z165" s="287"/>
      <c r="AA165" s="287"/>
      <c r="AB165" s="287"/>
      <c r="AC165" s="287"/>
      <c r="AD165" s="287"/>
      <c r="AE165" s="287"/>
      <c r="AF165" s="289"/>
    </row>
    <row r="166" ht="12.75" customHeight="1">
      <c r="A166" s="315"/>
      <c r="B166" s="181" t="s">
        <v>37</v>
      </c>
      <c r="C166" s="183">
        <f>C$165*0.2</f>
        <v>0.2133333333</v>
      </c>
      <c r="D166" s="199"/>
      <c r="E166" s="86"/>
      <c r="F166" s="285">
        <f t="shared" si="80"/>
        <v>0</v>
      </c>
      <c r="G166" s="286"/>
      <c r="H166" s="286"/>
      <c r="I166" s="286"/>
      <c r="J166" s="286"/>
      <c r="K166" s="286"/>
      <c r="L166" s="286"/>
      <c r="M166" s="286"/>
      <c r="N166" s="286"/>
      <c r="O166" s="286"/>
      <c r="P166" s="286"/>
      <c r="Q166" s="286"/>
      <c r="R166" s="286"/>
      <c r="S166" s="286"/>
      <c r="T166" s="286"/>
      <c r="U166" s="286"/>
      <c r="V166" s="287"/>
      <c r="W166" s="287"/>
      <c r="X166" s="287"/>
      <c r="Y166" s="287"/>
      <c r="Z166" s="287"/>
      <c r="AA166" s="287"/>
      <c r="AB166" s="287"/>
      <c r="AC166" s="287"/>
      <c r="AD166" s="287"/>
      <c r="AE166" s="287"/>
      <c r="AF166" s="289"/>
    </row>
    <row r="167" ht="12.75" customHeight="1">
      <c r="A167" s="315"/>
      <c r="B167" s="181" t="s">
        <v>38</v>
      </c>
      <c r="C167" s="186">
        <f>C$165*0.15</f>
        <v>0.16</v>
      </c>
      <c r="D167" s="199"/>
      <c r="E167" s="86"/>
      <c r="F167" s="285">
        <f t="shared" si="80"/>
        <v>0</v>
      </c>
      <c r="G167" s="286"/>
      <c r="H167" s="286"/>
      <c r="I167" s="286"/>
      <c r="J167" s="286"/>
      <c r="K167" s="286"/>
      <c r="L167" s="286"/>
      <c r="M167" s="286"/>
      <c r="N167" s="286"/>
      <c r="O167" s="286"/>
      <c r="P167" s="286"/>
      <c r="Q167" s="286"/>
      <c r="R167" s="286"/>
      <c r="S167" s="286"/>
      <c r="T167" s="286"/>
      <c r="U167" s="286"/>
      <c r="V167" s="287"/>
      <c r="W167" s="287"/>
      <c r="X167" s="287"/>
      <c r="Y167" s="287"/>
      <c r="Z167" s="287"/>
      <c r="AA167" s="287"/>
      <c r="AB167" s="287"/>
      <c r="AC167" s="287"/>
      <c r="AD167" s="287"/>
      <c r="AE167" s="287"/>
      <c r="AF167" s="289"/>
    </row>
    <row r="168" ht="12.75" customHeight="1">
      <c r="A168" s="315"/>
      <c r="B168" s="181" t="s">
        <v>207</v>
      </c>
      <c r="C168" s="189">
        <f>C$165*0.35</f>
        <v>0.3733333333</v>
      </c>
      <c r="D168" s="199"/>
      <c r="E168" s="86"/>
      <c r="F168" s="285">
        <f t="shared" si="80"/>
        <v>0</v>
      </c>
      <c r="G168" s="286"/>
      <c r="H168" s="286"/>
      <c r="I168" s="286"/>
      <c r="J168" s="286"/>
      <c r="K168" s="286"/>
      <c r="L168" s="286"/>
      <c r="M168" s="286"/>
      <c r="N168" s="286"/>
      <c r="O168" s="286"/>
      <c r="P168" s="286"/>
      <c r="Q168" s="286"/>
      <c r="R168" s="286"/>
      <c r="S168" s="286"/>
      <c r="T168" s="286"/>
      <c r="U168" s="286"/>
      <c r="V168" s="287"/>
      <c r="W168" s="287"/>
      <c r="X168" s="287"/>
      <c r="Y168" s="287"/>
      <c r="Z168" s="287"/>
      <c r="AA168" s="287"/>
      <c r="AB168" s="287"/>
      <c r="AC168" s="287"/>
      <c r="AD168" s="287"/>
      <c r="AE168" s="287"/>
      <c r="AF168" s="289"/>
    </row>
    <row r="169" ht="12.75" customHeight="1">
      <c r="A169" s="315"/>
      <c r="B169" s="181" t="s">
        <v>69</v>
      </c>
      <c r="C169" s="186">
        <v>0.027906976744186046</v>
      </c>
      <c r="D169" s="199"/>
      <c r="E169" s="86"/>
      <c r="F169" s="285">
        <f t="shared" si="80"/>
        <v>0</v>
      </c>
      <c r="G169" s="286"/>
      <c r="H169" s="286"/>
      <c r="I169" s="286"/>
      <c r="J169" s="286"/>
      <c r="K169" s="286"/>
      <c r="L169" s="286"/>
      <c r="M169" s="286"/>
      <c r="N169" s="286"/>
      <c r="O169" s="286"/>
      <c r="P169" s="286"/>
      <c r="Q169" s="286"/>
      <c r="R169" s="286"/>
      <c r="S169" s="286"/>
      <c r="T169" s="286"/>
      <c r="U169" s="286"/>
      <c r="V169" s="287"/>
      <c r="W169" s="287"/>
      <c r="X169" s="287"/>
      <c r="Y169" s="287"/>
      <c r="Z169" s="287"/>
      <c r="AA169" s="287"/>
      <c r="AB169" s="287"/>
      <c r="AC169" s="287"/>
      <c r="AD169" s="287"/>
      <c r="AE169" s="287"/>
      <c r="AF169" s="289"/>
    </row>
    <row r="170" ht="12.75" customHeight="1">
      <c r="A170" s="315"/>
      <c r="B170" s="181" t="s">
        <v>20</v>
      </c>
      <c r="C170" s="189">
        <f>C$165*0.25</f>
        <v>0.2666666667</v>
      </c>
      <c r="D170" s="199"/>
      <c r="E170" s="86"/>
      <c r="F170" s="285">
        <f t="shared" si="80"/>
        <v>0</v>
      </c>
      <c r="G170" s="286"/>
      <c r="H170" s="286"/>
      <c r="I170" s="286"/>
      <c r="J170" s="286"/>
      <c r="K170" s="286"/>
      <c r="L170" s="286"/>
      <c r="M170" s="286"/>
      <c r="N170" s="286"/>
      <c r="O170" s="286"/>
      <c r="P170" s="286"/>
      <c r="Q170" s="286"/>
      <c r="R170" s="286"/>
      <c r="S170" s="286"/>
      <c r="T170" s="286"/>
      <c r="U170" s="286"/>
      <c r="V170" s="287"/>
      <c r="W170" s="287"/>
      <c r="X170" s="287"/>
      <c r="Y170" s="287"/>
      <c r="Z170" s="287"/>
      <c r="AA170" s="287"/>
      <c r="AB170" s="287"/>
      <c r="AC170" s="287"/>
      <c r="AD170" s="287"/>
      <c r="AE170" s="287"/>
      <c r="AF170" s="289"/>
    </row>
    <row r="171" ht="12.75" customHeight="1">
      <c r="A171" s="282">
        <v>28.0</v>
      </c>
      <c r="B171" s="283" t="s">
        <v>105</v>
      </c>
      <c r="C171" s="345">
        <f>WBS!D30</f>
        <v>1.066666667</v>
      </c>
      <c r="D171" s="199">
        <f>WBS!E30</f>
        <v>7.23968</v>
      </c>
      <c r="E171" s="86"/>
      <c r="F171" s="285">
        <f t="shared" si="80"/>
        <v>0</v>
      </c>
      <c r="G171" s="286"/>
      <c r="H171" s="286"/>
      <c r="I171" s="286"/>
      <c r="J171" s="286"/>
      <c r="K171" s="286"/>
      <c r="L171" s="286"/>
      <c r="M171" s="286"/>
      <c r="N171" s="286"/>
      <c r="O171" s="286"/>
      <c r="P171" s="286"/>
      <c r="Q171" s="286"/>
      <c r="R171" s="286"/>
      <c r="S171" s="286"/>
      <c r="T171" s="286"/>
      <c r="U171" s="286"/>
      <c r="V171" s="287"/>
      <c r="W171" s="287"/>
      <c r="X171" s="287"/>
      <c r="Y171" s="287"/>
      <c r="Z171" s="287"/>
      <c r="AA171" s="287"/>
      <c r="AB171" s="287"/>
      <c r="AC171" s="287"/>
      <c r="AD171" s="287"/>
      <c r="AE171" s="287"/>
      <c r="AF171" s="289"/>
    </row>
    <row r="172" ht="12.75" customHeight="1">
      <c r="A172" s="319"/>
      <c r="B172" s="181" t="s">
        <v>37</v>
      </c>
      <c r="C172" s="183">
        <f t="shared" ref="C172:D172" si="81">C$171*0.2</f>
        <v>0.2133333333</v>
      </c>
      <c r="D172" s="183">
        <f t="shared" si="81"/>
        <v>1.447936</v>
      </c>
      <c r="E172" s="86"/>
      <c r="F172" s="285">
        <f t="shared" si="80"/>
        <v>0</v>
      </c>
      <c r="G172" s="286"/>
      <c r="H172" s="286"/>
      <c r="I172" s="286"/>
      <c r="J172" s="286"/>
      <c r="K172" s="286"/>
      <c r="L172" s="286"/>
      <c r="M172" s="286"/>
      <c r="N172" s="286"/>
      <c r="O172" s="286"/>
      <c r="P172" s="286"/>
      <c r="Q172" s="286"/>
      <c r="R172" s="286"/>
      <c r="S172" s="286"/>
      <c r="T172" s="286"/>
      <c r="U172" s="286"/>
      <c r="V172" s="287"/>
      <c r="W172" s="287"/>
      <c r="X172" s="287"/>
      <c r="Y172" s="287"/>
      <c r="Z172" s="287"/>
      <c r="AA172" s="287"/>
      <c r="AB172" s="287"/>
      <c r="AC172" s="287"/>
      <c r="AD172" s="287"/>
      <c r="AE172" s="287"/>
      <c r="AF172" s="289"/>
    </row>
    <row r="173" ht="12.75" customHeight="1">
      <c r="A173" s="319"/>
      <c r="B173" s="181" t="s">
        <v>38</v>
      </c>
      <c r="C173" s="186">
        <f t="shared" ref="C173:D173" si="82">C$171*0.15</f>
        <v>0.16</v>
      </c>
      <c r="D173" s="186">
        <f t="shared" si="82"/>
        <v>1.085952</v>
      </c>
      <c r="E173" s="86"/>
      <c r="F173" s="285">
        <f t="shared" si="80"/>
        <v>0</v>
      </c>
      <c r="G173" s="286"/>
      <c r="H173" s="286"/>
      <c r="I173" s="286"/>
      <c r="J173" s="286"/>
      <c r="K173" s="286"/>
      <c r="L173" s="286"/>
      <c r="M173" s="286"/>
      <c r="N173" s="286"/>
      <c r="O173" s="286"/>
      <c r="P173" s="286"/>
      <c r="Q173" s="286"/>
      <c r="R173" s="286"/>
      <c r="S173" s="286"/>
      <c r="T173" s="286"/>
      <c r="U173" s="286"/>
      <c r="V173" s="287"/>
      <c r="W173" s="287"/>
      <c r="X173" s="287"/>
      <c r="Y173" s="287"/>
      <c r="Z173" s="287"/>
      <c r="AA173" s="287"/>
      <c r="AB173" s="287"/>
      <c r="AC173" s="287"/>
      <c r="AD173" s="287"/>
      <c r="AE173" s="287"/>
      <c r="AF173" s="289"/>
    </row>
    <row r="174" ht="12.75" customHeight="1">
      <c r="A174" s="320"/>
      <c r="B174" s="181" t="s">
        <v>26</v>
      </c>
      <c r="C174" s="189">
        <f>C$171*0.4</f>
        <v>0.4266666667</v>
      </c>
      <c r="D174" s="189">
        <f>D$171*0.35</f>
        <v>2.533888</v>
      </c>
      <c r="E174" s="86"/>
      <c r="F174" s="285">
        <f t="shared" si="80"/>
        <v>0</v>
      </c>
      <c r="G174" s="312"/>
      <c r="H174" s="314"/>
      <c r="I174" s="314"/>
      <c r="J174" s="314"/>
      <c r="K174" s="314"/>
      <c r="L174" s="314"/>
      <c r="M174" s="314"/>
      <c r="N174" s="314"/>
      <c r="O174" s="314"/>
      <c r="P174" s="314"/>
      <c r="Q174" s="314"/>
      <c r="R174" s="314"/>
      <c r="S174" s="314"/>
      <c r="T174" s="314"/>
      <c r="U174" s="314"/>
      <c r="V174" s="287"/>
      <c r="W174" s="287"/>
      <c r="X174" s="287"/>
      <c r="Y174" s="287"/>
      <c r="Z174" s="287"/>
      <c r="AA174" s="287"/>
      <c r="AB174" s="287"/>
      <c r="AC174" s="287"/>
      <c r="AD174" s="287"/>
      <c r="AE174" s="287"/>
      <c r="AF174" s="289"/>
    </row>
    <row r="175" ht="12.75" customHeight="1">
      <c r="A175" s="319"/>
      <c r="B175" s="181" t="s">
        <v>69</v>
      </c>
      <c r="C175" s="186">
        <v>0.027906976744186046</v>
      </c>
      <c r="D175" s="349">
        <v>2.71</v>
      </c>
      <c r="E175" s="86"/>
      <c r="F175" s="285">
        <f t="shared" si="80"/>
        <v>0</v>
      </c>
      <c r="G175" s="286"/>
      <c r="H175" s="286"/>
      <c r="I175" s="286"/>
      <c r="J175" s="286"/>
      <c r="K175" s="286"/>
      <c r="L175" s="286"/>
      <c r="M175" s="286"/>
      <c r="N175" s="286"/>
      <c r="O175" s="286"/>
      <c r="P175" s="286"/>
      <c r="Q175" s="286"/>
      <c r="R175" s="286"/>
      <c r="S175" s="286"/>
      <c r="T175" s="286"/>
      <c r="U175" s="286"/>
      <c r="V175" s="287"/>
      <c r="W175" s="287"/>
      <c r="X175" s="287"/>
      <c r="Y175" s="287"/>
      <c r="Z175" s="287"/>
      <c r="AA175" s="287"/>
      <c r="AB175" s="287"/>
      <c r="AC175" s="287"/>
      <c r="AD175" s="287"/>
      <c r="AE175" s="287"/>
      <c r="AF175" s="289"/>
    </row>
    <row r="176" ht="12.75" customHeight="1">
      <c r="A176" s="319"/>
      <c r="B176" s="181" t="s">
        <v>20</v>
      </c>
      <c r="C176" s="189">
        <f t="shared" ref="C176:D176" si="83">C$171*0.25</f>
        <v>0.2666666667</v>
      </c>
      <c r="D176" s="189">
        <f t="shared" si="83"/>
        <v>1.80992</v>
      </c>
      <c r="E176" s="86"/>
      <c r="F176" s="285">
        <f t="shared" si="80"/>
        <v>0</v>
      </c>
      <c r="G176" s="286"/>
      <c r="H176" s="286"/>
      <c r="I176" s="286"/>
      <c r="J176" s="286"/>
      <c r="K176" s="286"/>
      <c r="L176" s="286"/>
      <c r="M176" s="286"/>
      <c r="N176" s="286"/>
      <c r="O176" s="286"/>
      <c r="P176" s="286"/>
      <c r="Q176" s="286"/>
      <c r="R176" s="286"/>
      <c r="S176" s="286"/>
      <c r="T176" s="286"/>
      <c r="U176" s="286"/>
      <c r="V176" s="287"/>
      <c r="W176" s="287"/>
      <c r="X176" s="287"/>
      <c r="Y176" s="287"/>
      <c r="Z176" s="287"/>
      <c r="AA176" s="287"/>
      <c r="AB176" s="287"/>
      <c r="AC176" s="287"/>
      <c r="AD176" s="287"/>
      <c r="AE176" s="287"/>
      <c r="AF176" s="289"/>
    </row>
    <row r="177" ht="12.75" customHeight="1">
      <c r="A177" s="343"/>
      <c r="B177" s="194" t="s">
        <v>71</v>
      </c>
      <c r="C177" s="198">
        <v>0.162790697674419</v>
      </c>
      <c r="D177" s="200">
        <v>1.104893023255814</v>
      </c>
      <c r="E177" s="86"/>
      <c r="F177" s="285"/>
      <c r="G177" s="286"/>
      <c r="H177" s="286"/>
      <c r="I177" s="286"/>
      <c r="J177" s="286"/>
      <c r="K177" s="286"/>
      <c r="L177" s="286"/>
      <c r="M177" s="286"/>
      <c r="N177" s="286"/>
      <c r="O177" s="286"/>
      <c r="P177" s="286"/>
      <c r="Q177" s="286"/>
      <c r="R177" s="286"/>
      <c r="S177" s="286"/>
      <c r="T177" s="286"/>
      <c r="U177" s="286"/>
      <c r="V177" s="287"/>
      <c r="W177" s="287"/>
      <c r="X177" s="287"/>
      <c r="Y177" s="287"/>
      <c r="Z177" s="287"/>
      <c r="AA177" s="287"/>
      <c r="AB177" s="287"/>
      <c r="AC177" s="287"/>
      <c r="AD177" s="287"/>
      <c r="AE177" s="287"/>
      <c r="AF177" s="289"/>
    </row>
    <row r="178" ht="12.75" customHeight="1">
      <c r="A178" s="290">
        <v>29.0</v>
      </c>
      <c r="B178" s="283" t="s">
        <v>17</v>
      </c>
      <c r="C178" s="345">
        <f>WBS!D31</f>
        <v>1.066666667</v>
      </c>
      <c r="D178" s="199">
        <f>WBS!E31</f>
        <v>7.23968</v>
      </c>
      <c r="E178" s="86"/>
      <c r="F178" s="285">
        <f t="shared" ref="F178:F192" si="84">SUM(G178:R178)</f>
        <v>0</v>
      </c>
      <c r="G178" s="286"/>
      <c r="H178" s="286"/>
      <c r="I178" s="286"/>
      <c r="J178" s="286"/>
      <c r="K178" s="286"/>
      <c r="L178" s="286"/>
      <c r="M178" s="286"/>
      <c r="N178" s="286"/>
      <c r="O178" s="286"/>
      <c r="P178" s="286"/>
      <c r="Q178" s="286"/>
      <c r="R178" s="286"/>
      <c r="S178" s="286"/>
      <c r="T178" s="286"/>
      <c r="U178" s="286"/>
      <c r="V178" s="287"/>
      <c r="W178" s="287"/>
      <c r="X178" s="287"/>
      <c r="Y178" s="287"/>
      <c r="Z178" s="287"/>
      <c r="AA178" s="287"/>
      <c r="AB178" s="287"/>
      <c r="AC178" s="287"/>
      <c r="AD178" s="287"/>
      <c r="AE178" s="287"/>
      <c r="AF178" s="289"/>
    </row>
    <row r="179" ht="12.75" customHeight="1">
      <c r="A179" s="315"/>
      <c r="B179" s="181" t="s">
        <v>37</v>
      </c>
      <c r="C179" s="292">
        <f>$C$178*0.2</f>
        <v>0.2133333333</v>
      </c>
      <c r="D179" s="292">
        <f>D$178*0.2</f>
        <v>1.447936</v>
      </c>
      <c r="E179" s="86"/>
      <c r="F179" s="285">
        <f t="shared" si="84"/>
        <v>0</v>
      </c>
      <c r="G179" s="286"/>
      <c r="H179" s="286"/>
      <c r="I179" s="286"/>
      <c r="J179" s="286"/>
      <c r="K179" s="286"/>
      <c r="L179" s="286"/>
      <c r="M179" s="286"/>
      <c r="N179" s="286"/>
      <c r="O179" s="286"/>
      <c r="P179" s="286"/>
      <c r="Q179" s="286"/>
      <c r="R179" s="286"/>
      <c r="S179" s="286"/>
      <c r="T179" s="286"/>
      <c r="U179" s="286"/>
      <c r="V179" s="287"/>
      <c r="W179" s="287"/>
      <c r="X179" s="287"/>
      <c r="Y179" s="287"/>
      <c r="Z179" s="287"/>
      <c r="AA179" s="287"/>
      <c r="AB179" s="287"/>
      <c r="AC179" s="287"/>
      <c r="AD179" s="287"/>
      <c r="AE179" s="287"/>
      <c r="AF179" s="289"/>
    </row>
    <row r="180" ht="12.75" customHeight="1">
      <c r="A180" s="315"/>
      <c r="B180" s="181" t="s">
        <v>38</v>
      </c>
      <c r="C180" s="292">
        <f>$C$178*0.15</f>
        <v>0.16</v>
      </c>
      <c r="D180" s="292">
        <f>D$178*0.15</f>
        <v>1.085952</v>
      </c>
      <c r="E180" s="86"/>
      <c r="F180" s="285">
        <f t="shared" si="84"/>
        <v>0</v>
      </c>
      <c r="G180" s="286"/>
      <c r="H180" s="286"/>
      <c r="I180" s="286"/>
      <c r="J180" s="286"/>
      <c r="K180" s="286"/>
      <c r="L180" s="286"/>
      <c r="M180" s="286"/>
      <c r="N180" s="286"/>
      <c r="O180" s="286"/>
      <c r="P180" s="286"/>
      <c r="Q180" s="286"/>
      <c r="R180" s="286"/>
      <c r="S180" s="286"/>
      <c r="T180" s="286"/>
      <c r="U180" s="286"/>
      <c r="V180" s="287"/>
      <c r="W180" s="287"/>
      <c r="X180" s="287"/>
      <c r="Y180" s="287"/>
      <c r="Z180" s="287"/>
      <c r="AA180" s="287"/>
      <c r="AB180" s="287"/>
      <c r="AC180" s="287"/>
      <c r="AD180" s="287"/>
      <c r="AE180" s="287"/>
      <c r="AF180" s="289"/>
    </row>
    <row r="181" ht="12.75" customHeight="1">
      <c r="A181" s="315"/>
      <c r="B181" s="181" t="s">
        <v>207</v>
      </c>
      <c r="C181" s="292">
        <f>$C$178*0.35</f>
        <v>0.3733333333</v>
      </c>
      <c r="D181" s="292">
        <f>D$178*0.35</f>
        <v>2.533888</v>
      </c>
      <c r="E181" s="86"/>
      <c r="F181" s="285">
        <f t="shared" si="84"/>
        <v>0</v>
      </c>
      <c r="G181" s="286"/>
      <c r="H181" s="286"/>
      <c r="I181" s="286"/>
      <c r="J181" s="286"/>
      <c r="K181" s="286"/>
      <c r="L181" s="286"/>
      <c r="M181" s="286"/>
      <c r="N181" s="286"/>
      <c r="O181" s="286"/>
      <c r="P181" s="286"/>
      <c r="Q181" s="286"/>
      <c r="R181" s="286"/>
      <c r="S181" s="286"/>
      <c r="T181" s="286"/>
      <c r="U181" s="286"/>
      <c r="V181" s="287"/>
      <c r="W181" s="287"/>
      <c r="X181" s="287"/>
      <c r="Y181" s="287"/>
      <c r="Z181" s="287"/>
      <c r="AA181" s="287"/>
      <c r="AB181" s="287"/>
      <c r="AC181" s="287"/>
      <c r="AD181" s="287"/>
      <c r="AE181" s="287"/>
      <c r="AF181" s="289"/>
    </row>
    <row r="182" ht="12.75" customHeight="1">
      <c r="A182" s="315"/>
      <c r="B182" s="181" t="s">
        <v>69</v>
      </c>
      <c r="C182" s="191">
        <v>0.03</v>
      </c>
      <c r="D182" s="292"/>
      <c r="E182" s="86"/>
      <c r="F182" s="285">
        <f t="shared" si="84"/>
        <v>0</v>
      </c>
      <c r="G182" s="286"/>
      <c r="H182" s="286"/>
      <c r="I182" s="286"/>
      <c r="J182" s="286"/>
      <c r="K182" s="286"/>
      <c r="L182" s="286"/>
      <c r="M182" s="286"/>
      <c r="N182" s="286"/>
      <c r="O182" s="286"/>
      <c r="P182" s="286"/>
      <c r="Q182" s="286"/>
      <c r="R182" s="286"/>
      <c r="S182" s="286"/>
      <c r="T182" s="286"/>
      <c r="U182" s="286"/>
      <c r="V182" s="287"/>
      <c r="W182" s="287"/>
      <c r="X182" s="287"/>
      <c r="Y182" s="287"/>
      <c r="Z182" s="287"/>
      <c r="AA182" s="287"/>
      <c r="AB182" s="287"/>
      <c r="AC182" s="287"/>
      <c r="AD182" s="287"/>
      <c r="AE182" s="287"/>
      <c r="AF182" s="289"/>
    </row>
    <row r="183" ht="12.75" customHeight="1">
      <c r="A183" s="315"/>
      <c r="B183" s="181" t="s">
        <v>20</v>
      </c>
      <c r="C183" s="292">
        <f>$C$178*0.25</f>
        <v>0.2666666667</v>
      </c>
      <c r="D183" s="292">
        <f>D$178*0.25</f>
        <v>1.80992</v>
      </c>
      <c r="E183" s="86"/>
      <c r="F183" s="285">
        <f t="shared" si="84"/>
        <v>0</v>
      </c>
      <c r="G183" s="286"/>
      <c r="H183" s="286"/>
      <c r="I183" s="286"/>
      <c r="J183" s="286"/>
      <c r="K183" s="286"/>
      <c r="L183" s="286"/>
      <c r="M183" s="286"/>
      <c r="N183" s="286"/>
      <c r="O183" s="286"/>
      <c r="P183" s="286"/>
      <c r="Q183" s="286"/>
      <c r="R183" s="286"/>
      <c r="S183" s="286"/>
      <c r="T183" s="286"/>
      <c r="U183" s="286"/>
      <c r="V183" s="287"/>
      <c r="W183" s="287"/>
      <c r="X183" s="287"/>
      <c r="Y183" s="287"/>
      <c r="Z183" s="287"/>
      <c r="AA183" s="287"/>
      <c r="AB183" s="287"/>
      <c r="AC183" s="287"/>
      <c r="AD183" s="287"/>
      <c r="AE183" s="287"/>
      <c r="AF183" s="289"/>
    </row>
    <row r="184" ht="12.75" customHeight="1">
      <c r="A184" s="282">
        <v>30.0</v>
      </c>
      <c r="B184" s="283" t="s">
        <v>106</v>
      </c>
      <c r="C184" s="284">
        <f>WBS!D32</f>
        <v>0.4</v>
      </c>
      <c r="D184" s="54">
        <f>WBS!E32</f>
        <v>2.71488</v>
      </c>
      <c r="E184" s="86"/>
      <c r="F184" s="285">
        <f t="shared" si="84"/>
        <v>0</v>
      </c>
      <c r="G184" s="283"/>
      <c r="H184" s="286"/>
      <c r="I184" s="286"/>
      <c r="J184" s="283"/>
      <c r="K184" s="286"/>
      <c r="L184" s="286"/>
      <c r="M184" s="286"/>
      <c r="N184" s="286"/>
      <c r="O184" s="286"/>
      <c r="P184" s="286"/>
      <c r="Q184" s="286"/>
      <c r="R184" s="286"/>
      <c r="S184" s="286"/>
      <c r="T184" s="286"/>
      <c r="U184" s="286"/>
      <c r="V184" s="287"/>
      <c r="W184" s="287"/>
      <c r="X184" s="287"/>
      <c r="Y184" s="287"/>
      <c r="Z184" s="287"/>
      <c r="AA184" s="287"/>
      <c r="AB184" s="287"/>
      <c r="AC184" s="287"/>
      <c r="AD184" s="287"/>
      <c r="AE184" s="287"/>
      <c r="AF184" s="289"/>
    </row>
    <row r="185" ht="12.75" customHeight="1">
      <c r="A185" s="350"/>
      <c r="B185" s="181" t="s">
        <v>37</v>
      </c>
      <c r="C185" s="183">
        <f>$C$184*0.2</f>
        <v>0.08</v>
      </c>
      <c r="D185" s="199"/>
      <c r="E185" s="86"/>
      <c r="F185" s="285">
        <f t="shared" si="84"/>
        <v>0</v>
      </c>
      <c r="G185" s="283"/>
      <c r="H185" s="286"/>
      <c r="I185" s="286"/>
      <c r="J185" s="286"/>
      <c r="K185" s="283"/>
      <c r="L185" s="286"/>
      <c r="M185" s="286"/>
      <c r="N185" s="286"/>
      <c r="O185" s="286"/>
      <c r="P185" s="286"/>
      <c r="Q185" s="286"/>
      <c r="R185" s="286"/>
      <c r="S185" s="286"/>
      <c r="T185" s="286"/>
      <c r="U185" s="286"/>
      <c r="V185" s="287"/>
      <c r="W185" s="287"/>
      <c r="X185" s="287"/>
      <c r="Y185" s="287"/>
      <c r="Z185" s="287"/>
      <c r="AA185" s="287"/>
      <c r="AB185" s="287"/>
      <c r="AC185" s="287"/>
      <c r="AD185" s="287"/>
      <c r="AE185" s="287"/>
      <c r="AF185" s="289"/>
    </row>
    <row r="186" ht="12.75" customHeight="1">
      <c r="A186" s="350"/>
      <c r="B186" s="181" t="s">
        <v>38</v>
      </c>
      <c r="C186" s="186">
        <f>$C$184*0.15</f>
        <v>0.06</v>
      </c>
      <c r="D186" s="199"/>
      <c r="E186" s="86"/>
      <c r="F186" s="285">
        <f t="shared" si="84"/>
        <v>0</v>
      </c>
      <c r="G186" s="283"/>
      <c r="H186" s="286"/>
      <c r="I186" s="286"/>
      <c r="J186" s="286"/>
      <c r="K186" s="286"/>
      <c r="L186" s="283"/>
      <c r="M186" s="286"/>
      <c r="N186" s="286"/>
      <c r="O186" s="286"/>
      <c r="P186" s="286"/>
      <c r="Q186" s="286"/>
      <c r="R186" s="286"/>
      <c r="S186" s="286"/>
      <c r="T186" s="286"/>
      <c r="U186" s="286"/>
      <c r="V186" s="287"/>
      <c r="W186" s="287"/>
      <c r="X186" s="287"/>
      <c r="Y186" s="287"/>
      <c r="Z186" s="287"/>
      <c r="AA186" s="287"/>
      <c r="AB186" s="287"/>
      <c r="AC186" s="287"/>
      <c r="AD186" s="287"/>
      <c r="AE186" s="287"/>
      <c r="AF186" s="289"/>
    </row>
    <row r="187" ht="12.75" customHeight="1">
      <c r="A187" s="350"/>
      <c r="B187" s="181" t="s">
        <v>26</v>
      </c>
      <c r="C187" s="189">
        <f>$C$184*0.4</f>
        <v>0.16</v>
      </c>
      <c r="D187" s="199"/>
      <c r="E187" s="86"/>
      <c r="F187" s="285">
        <f t="shared" si="84"/>
        <v>0</v>
      </c>
      <c r="G187" s="283"/>
      <c r="H187" s="286"/>
      <c r="I187" s="286"/>
      <c r="J187" s="286"/>
      <c r="K187" s="286"/>
      <c r="L187" s="286"/>
      <c r="M187" s="286"/>
      <c r="N187" s="286"/>
      <c r="O187" s="286"/>
      <c r="P187" s="286"/>
      <c r="Q187" s="286"/>
      <c r="R187" s="286"/>
      <c r="S187" s="286"/>
      <c r="T187" s="286"/>
      <c r="U187" s="286"/>
      <c r="V187" s="287"/>
      <c r="W187" s="287"/>
      <c r="X187" s="287"/>
      <c r="Y187" s="287"/>
      <c r="Z187" s="287"/>
      <c r="AA187" s="287"/>
      <c r="AB187" s="287"/>
      <c r="AC187" s="287"/>
      <c r="AD187" s="287"/>
      <c r="AE187" s="287"/>
      <c r="AF187" s="289"/>
    </row>
    <row r="188" ht="12.75" customHeight="1">
      <c r="A188" s="350"/>
      <c r="B188" s="181" t="s">
        <v>69</v>
      </c>
      <c r="C188" s="186">
        <v>0.027906976744186046</v>
      </c>
      <c r="D188" s="199"/>
      <c r="E188" s="86"/>
      <c r="F188" s="285">
        <f t="shared" si="84"/>
        <v>0</v>
      </c>
      <c r="G188" s="286"/>
      <c r="H188" s="286"/>
      <c r="I188" s="286"/>
      <c r="J188" s="286"/>
      <c r="K188" s="286"/>
      <c r="L188" s="286"/>
      <c r="M188" s="286"/>
      <c r="N188" s="286"/>
      <c r="O188" s="286"/>
      <c r="P188" s="286"/>
      <c r="Q188" s="286"/>
      <c r="R188" s="286"/>
      <c r="S188" s="286"/>
      <c r="T188" s="286"/>
      <c r="U188" s="286"/>
      <c r="V188" s="287"/>
      <c r="W188" s="287"/>
      <c r="X188" s="287"/>
      <c r="Y188" s="287"/>
      <c r="Z188" s="287"/>
      <c r="AA188" s="287"/>
      <c r="AB188" s="287"/>
      <c r="AC188" s="287"/>
      <c r="AD188" s="287"/>
      <c r="AE188" s="287"/>
      <c r="AF188" s="289"/>
    </row>
    <row r="189" ht="12.75" customHeight="1">
      <c r="A189" s="350"/>
      <c r="B189" s="181" t="s">
        <v>20</v>
      </c>
      <c r="C189" s="189">
        <f>$C$184*0.25</f>
        <v>0.1</v>
      </c>
      <c r="D189" s="199"/>
      <c r="E189" s="86"/>
      <c r="F189" s="285">
        <f t="shared" si="84"/>
        <v>0</v>
      </c>
      <c r="G189" s="286"/>
      <c r="H189" s="286"/>
      <c r="I189" s="286"/>
      <c r="J189" s="286"/>
      <c r="K189" s="286"/>
      <c r="L189" s="286"/>
      <c r="M189" s="286"/>
      <c r="N189" s="286"/>
      <c r="O189" s="286"/>
      <c r="P189" s="286"/>
      <c r="Q189" s="286"/>
      <c r="R189" s="286"/>
      <c r="S189" s="286"/>
      <c r="T189" s="286"/>
      <c r="U189" s="286"/>
      <c r="V189" s="287"/>
      <c r="W189" s="287"/>
      <c r="X189" s="287"/>
      <c r="Y189" s="287"/>
      <c r="Z189" s="287"/>
      <c r="AA189" s="287"/>
      <c r="AB189" s="287"/>
      <c r="AC189" s="287"/>
      <c r="AD189" s="287"/>
      <c r="AE189" s="287"/>
      <c r="AF189" s="289"/>
    </row>
    <row r="190" ht="12.75" customHeight="1">
      <c r="A190" s="352"/>
      <c r="B190" s="194" t="s">
        <v>71</v>
      </c>
      <c r="C190" s="198">
        <v>0.162790697674419</v>
      </c>
      <c r="D190" s="200">
        <v>1.104893023255814</v>
      </c>
      <c r="E190" s="86"/>
      <c r="F190" s="285">
        <f t="shared" si="84"/>
        <v>0</v>
      </c>
      <c r="G190" s="286"/>
      <c r="H190" s="286"/>
      <c r="I190" s="286"/>
      <c r="J190" s="286"/>
      <c r="K190" s="286"/>
      <c r="L190" s="286"/>
      <c r="M190" s="286"/>
      <c r="N190" s="286"/>
      <c r="O190" s="286"/>
      <c r="P190" s="286"/>
      <c r="Q190" s="286"/>
      <c r="R190" s="286"/>
      <c r="S190" s="286"/>
      <c r="T190" s="286"/>
      <c r="U190" s="286"/>
      <c r="V190" s="287"/>
      <c r="W190" s="287"/>
      <c r="X190" s="287"/>
      <c r="Y190" s="287"/>
      <c r="Z190" s="287"/>
      <c r="AA190" s="287"/>
      <c r="AB190" s="287"/>
      <c r="AC190" s="287"/>
      <c r="AD190" s="287"/>
      <c r="AE190" s="287"/>
      <c r="AF190" s="289"/>
    </row>
    <row r="191" ht="12.75" customHeight="1">
      <c r="A191" s="282">
        <v>31.0</v>
      </c>
      <c r="B191" s="283" t="s">
        <v>108</v>
      </c>
      <c r="C191" s="284">
        <f>WBS!D33</f>
        <v>0.4</v>
      </c>
      <c r="D191" s="54">
        <f>WBS!E33</f>
        <v>2.71488</v>
      </c>
      <c r="E191" s="86"/>
      <c r="F191" s="285">
        <f t="shared" si="84"/>
        <v>0</v>
      </c>
      <c r="G191" s="286"/>
      <c r="H191" s="286"/>
      <c r="I191" s="286"/>
      <c r="J191" s="286"/>
      <c r="K191" s="286"/>
      <c r="L191" s="286"/>
      <c r="M191" s="286"/>
      <c r="N191" s="286"/>
      <c r="O191" s="286"/>
      <c r="P191" s="286"/>
      <c r="Q191" s="286"/>
      <c r="R191" s="286"/>
      <c r="S191" s="286"/>
      <c r="T191" s="286"/>
      <c r="U191" s="286"/>
      <c r="V191" s="287"/>
      <c r="W191" s="287"/>
      <c r="X191" s="287"/>
      <c r="Y191" s="287"/>
      <c r="Z191" s="287"/>
      <c r="AA191" s="287"/>
      <c r="AB191" s="287"/>
      <c r="AC191" s="287"/>
      <c r="AD191" s="287"/>
      <c r="AE191" s="287"/>
      <c r="AF191" s="289"/>
    </row>
    <row r="192" ht="12.75" customHeight="1">
      <c r="A192" s="350"/>
      <c r="B192" s="181" t="s">
        <v>37</v>
      </c>
      <c r="C192" s="292">
        <f>C$191*0.2</f>
        <v>0.08</v>
      </c>
      <c r="D192" s="199"/>
      <c r="E192" s="86"/>
      <c r="F192" s="285">
        <f t="shared" si="84"/>
        <v>0</v>
      </c>
      <c r="G192" s="286"/>
      <c r="H192" s="286"/>
      <c r="I192" s="286"/>
      <c r="J192" s="286"/>
      <c r="K192" s="286"/>
      <c r="L192" s="286"/>
      <c r="M192" s="286"/>
      <c r="N192" s="286"/>
      <c r="O192" s="286"/>
      <c r="P192" s="286"/>
      <c r="Q192" s="286"/>
      <c r="R192" s="286"/>
      <c r="S192" s="286"/>
      <c r="T192" s="286"/>
      <c r="U192" s="286"/>
      <c r="V192" s="287"/>
      <c r="W192" s="287"/>
      <c r="X192" s="287"/>
      <c r="Y192" s="287"/>
      <c r="Z192" s="287"/>
      <c r="AA192" s="287"/>
      <c r="AB192" s="287"/>
      <c r="AC192" s="287"/>
      <c r="AD192" s="287"/>
      <c r="AE192" s="287"/>
      <c r="AF192" s="289"/>
    </row>
    <row r="193" ht="12.75" customHeight="1">
      <c r="A193" s="350"/>
      <c r="B193" s="181" t="s">
        <v>38</v>
      </c>
      <c r="C193" s="292">
        <f>C$191*0.15</f>
        <v>0.06</v>
      </c>
      <c r="D193" s="199"/>
      <c r="E193" s="86"/>
      <c r="F193" s="285"/>
      <c r="G193" s="286"/>
      <c r="H193" s="286"/>
      <c r="I193" s="286"/>
      <c r="J193" s="286"/>
      <c r="K193" s="286"/>
      <c r="L193" s="286"/>
      <c r="M193" s="286"/>
      <c r="N193" s="286"/>
      <c r="O193" s="286"/>
      <c r="P193" s="286"/>
      <c r="Q193" s="286"/>
      <c r="R193" s="286"/>
      <c r="S193" s="286"/>
      <c r="T193" s="286"/>
      <c r="U193" s="286"/>
      <c r="V193" s="287"/>
      <c r="W193" s="287"/>
      <c r="X193" s="287"/>
      <c r="Y193" s="287"/>
      <c r="Z193" s="287"/>
      <c r="AA193" s="287"/>
      <c r="AB193" s="287"/>
      <c r="AC193" s="287"/>
      <c r="AD193" s="287"/>
      <c r="AE193" s="287"/>
      <c r="AF193" s="289"/>
    </row>
    <row r="194" ht="12.75" customHeight="1">
      <c r="A194" s="350"/>
      <c r="B194" s="181" t="s">
        <v>26</v>
      </c>
      <c r="C194" s="292">
        <f>C$191*0.4</f>
        <v>0.16</v>
      </c>
      <c r="D194" s="199"/>
      <c r="E194" s="86"/>
      <c r="F194" s="285">
        <f t="shared" ref="F194:F196" si="85">SUM(G194:R194)</f>
        <v>0</v>
      </c>
      <c r="G194" s="286"/>
      <c r="H194" s="286"/>
      <c r="I194" s="286"/>
      <c r="J194" s="286"/>
      <c r="K194" s="286"/>
      <c r="L194" s="286"/>
      <c r="M194" s="286"/>
      <c r="N194" s="286"/>
      <c r="O194" s="286"/>
      <c r="P194" s="286"/>
      <c r="Q194" s="286"/>
      <c r="R194" s="286"/>
      <c r="S194" s="286"/>
      <c r="T194" s="286"/>
      <c r="U194" s="286"/>
      <c r="V194" s="287"/>
      <c r="W194" s="287"/>
      <c r="X194" s="287"/>
      <c r="Y194" s="287"/>
      <c r="Z194" s="287"/>
      <c r="AA194" s="287"/>
      <c r="AB194" s="287"/>
      <c r="AC194" s="287"/>
      <c r="AD194" s="287"/>
      <c r="AE194" s="287"/>
      <c r="AF194" s="289"/>
    </row>
    <row r="195" ht="12.75" customHeight="1">
      <c r="A195" s="350"/>
      <c r="B195" s="181" t="s">
        <v>69</v>
      </c>
      <c r="C195" s="191">
        <v>0.03</v>
      </c>
      <c r="D195" s="199"/>
      <c r="E195" s="86"/>
      <c r="F195" s="285">
        <f t="shared" si="85"/>
        <v>0</v>
      </c>
      <c r="G195" s="286"/>
      <c r="H195" s="286"/>
      <c r="I195" s="286"/>
      <c r="J195" s="286"/>
      <c r="K195" s="286"/>
      <c r="L195" s="286"/>
      <c r="M195" s="286"/>
      <c r="N195" s="286"/>
      <c r="O195" s="286"/>
      <c r="P195" s="286"/>
      <c r="Q195" s="286"/>
      <c r="R195" s="286"/>
      <c r="S195" s="286"/>
      <c r="T195" s="286"/>
      <c r="U195" s="286"/>
      <c r="V195" s="287"/>
      <c r="W195" s="287"/>
      <c r="X195" s="287"/>
      <c r="Y195" s="287"/>
      <c r="Z195" s="287"/>
      <c r="AA195" s="287"/>
      <c r="AB195" s="287"/>
      <c r="AC195" s="287"/>
      <c r="AD195" s="287"/>
      <c r="AE195" s="287"/>
      <c r="AF195" s="289"/>
    </row>
    <row r="196" ht="12.75" customHeight="1">
      <c r="A196" s="350"/>
      <c r="B196" s="181" t="s">
        <v>20</v>
      </c>
      <c r="C196" s="292">
        <f>C$191*0.25</f>
        <v>0.1</v>
      </c>
      <c r="D196" s="199"/>
      <c r="E196" s="86"/>
      <c r="F196" s="285">
        <f t="shared" si="85"/>
        <v>0</v>
      </c>
      <c r="G196" s="286"/>
      <c r="H196" s="286"/>
      <c r="I196" s="286"/>
      <c r="J196" s="286"/>
      <c r="K196" s="286"/>
      <c r="L196" s="286"/>
      <c r="M196" s="286"/>
      <c r="N196" s="286"/>
      <c r="O196" s="286"/>
      <c r="P196" s="286"/>
      <c r="Q196" s="286"/>
      <c r="R196" s="286"/>
      <c r="S196" s="286"/>
      <c r="T196" s="286"/>
      <c r="U196" s="286"/>
      <c r="V196" s="287"/>
      <c r="W196" s="287"/>
      <c r="X196" s="287"/>
      <c r="Y196" s="287"/>
      <c r="Z196" s="287"/>
      <c r="AA196" s="287"/>
      <c r="AB196" s="287"/>
      <c r="AC196" s="287"/>
      <c r="AD196" s="287"/>
      <c r="AE196" s="287"/>
      <c r="AF196" s="289"/>
    </row>
    <row r="197" ht="12.75" customHeight="1">
      <c r="A197" s="343"/>
      <c r="B197" s="194" t="s">
        <v>71</v>
      </c>
      <c r="C197" s="198">
        <v>0.162790697674419</v>
      </c>
      <c r="D197" s="200">
        <v>1.104893023255814</v>
      </c>
      <c r="E197" s="86"/>
      <c r="F197" s="285"/>
      <c r="G197" s="286"/>
      <c r="H197" s="286"/>
      <c r="I197" s="286"/>
      <c r="J197" s="286"/>
      <c r="K197" s="286"/>
      <c r="L197" s="286"/>
      <c r="M197" s="286"/>
      <c r="N197" s="286"/>
      <c r="O197" s="286"/>
      <c r="P197" s="286"/>
      <c r="Q197" s="286"/>
      <c r="R197" s="286"/>
      <c r="S197" s="286"/>
      <c r="T197" s="286"/>
      <c r="U197" s="286"/>
      <c r="V197" s="287"/>
      <c r="W197" s="287"/>
      <c r="X197" s="287"/>
      <c r="Y197" s="287"/>
      <c r="Z197" s="287"/>
      <c r="AA197" s="287"/>
      <c r="AB197" s="287"/>
      <c r="AC197" s="287"/>
      <c r="AD197" s="287"/>
      <c r="AE197" s="287"/>
      <c r="AF197" s="289"/>
    </row>
    <row r="198" ht="12.75" customHeight="1">
      <c r="A198" s="290">
        <v>32.0</v>
      </c>
      <c r="B198" s="283" t="s">
        <v>109</v>
      </c>
      <c r="C198" s="301">
        <f>WBS!D34</f>
        <v>0.4</v>
      </c>
      <c r="D198" s="353">
        <f>WBS!E34</f>
        <v>2.71488</v>
      </c>
      <c r="E198" s="86"/>
      <c r="F198" s="285">
        <f t="shared" ref="F198:F201" si="87">SUM(G198:R198)</f>
        <v>0</v>
      </c>
      <c r="G198" s="286"/>
      <c r="H198" s="286"/>
      <c r="I198" s="286"/>
      <c r="J198" s="286"/>
      <c r="K198" s="286"/>
      <c r="L198" s="286"/>
      <c r="M198" s="286"/>
      <c r="N198" s="286"/>
      <c r="O198" s="286"/>
      <c r="P198" s="286"/>
      <c r="Q198" s="286"/>
      <c r="R198" s="286"/>
      <c r="S198" s="286"/>
      <c r="T198" s="286"/>
      <c r="U198" s="286"/>
      <c r="V198" s="287"/>
      <c r="W198" s="287"/>
      <c r="X198" s="287"/>
      <c r="Y198" s="287"/>
      <c r="Z198" s="287"/>
      <c r="AA198" s="287"/>
      <c r="AB198" s="287"/>
      <c r="AC198" s="287"/>
      <c r="AD198" s="287"/>
      <c r="AE198" s="287"/>
      <c r="AF198" s="289"/>
    </row>
    <row r="199" ht="12.75" customHeight="1">
      <c r="A199" s="291"/>
      <c r="B199" s="181" t="s">
        <v>37</v>
      </c>
      <c r="C199" s="292">
        <f t="shared" ref="C199:D199" si="86">C$198*0.2</f>
        <v>0.08</v>
      </c>
      <c r="D199" s="292">
        <f t="shared" si="86"/>
        <v>0.542976</v>
      </c>
      <c r="E199" s="86"/>
      <c r="F199" s="285">
        <f t="shared" si="87"/>
        <v>0</v>
      </c>
      <c r="G199" s="286"/>
      <c r="H199" s="286"/>
      <c r="I199" s="286"/>
      <c r="J199" s="286"/>
      <c r="K199" s="286"/>
      <c r="L199" s="286"/>
      <c r="M199" s="286"/>
      <c r="N199" s="286"/>
      <c r="O199" s="286"/>
      <c r="P199" s="286"/>
      <c r="Q199" s="286"/>
      <c r="R199" s="286"/>
      <c r="S199" s="286"/>
      <c r="T199" s="286"/>
      <c r="U199" s="286"/>
      <c r="V199" s="287"/>
      <c r="W199" s="287"/>
      <c r="X199" s="287"/>
      <c r="Y199" s="287"/>
      <c r="Z199" s="287"/>
      <c r="AA199" s="287"/>
      <c r="AB199" s="287"/>
      <c r="AC199" s="287"/>
      <c r="AD199" s="287"/>
      <c r="AE199" s="287"/>
      <c r="AF199" s="289"/>
    </row>
    <row r="200" ht="12.75" customHeight="1">
      <c r="A200" s="291"/>
      <c r="B200" s="181" t="s">
        <v>38</v>
      </c>
      <c r="C200" s="292">
        <f t="shared" ref="C200:D200" si="88">C$198*0.15</f>
        <v>0.06</v>
      </c>
      <c r="D200" s="292">
        <f t="shared" si="88"/>
        <v>0.407232</v>
      </c>
      <c r="E200" s="86"/>
      <c r="F200" s="285">
        <f t="shared" si="87"/>
        <v>0</v>
      </c>
      <c r="G200" s="286"/>
      <c r="H200" s="286"/>
      <c r="I200" s="286"/>
      <c r="J200" s="286"/>
      <c r="K200" s="286"/>
      <c r="L200" s="286"/>
      <c r="M200" s="286"/>
      <c r="N200" s="286"/>
      <c r="O200" s="286"/>
      <c r="P200" s="286"/>
      <c r="Q200" s="286"/>
      <c r="R200" s="286"/>
      <c r="S200" s="286"/>
      <c r="T200" s="286"/>
      <c r="U200" s="286"/>
      <c r="V200" s="287"/>
      <c r="W200" s="287"/>
      <c r="X200" s="287"/>
      <c r="Y200" s="287"/>
      <c r="Z200" s="287"/>
      <c r="AA200" s="287"/>
      <c r="AB200" s="287"/>
      <c r="AC200" s="287"/>
      <c r="AD200" s="287"/>
      <c r="AE200" s="287"/>
      <c r="AF200" s="289"/>
    </row>
    <row r="201" ht="12.75" customHeight="1">
      <c r="A201" s="291"/>
      <c r="B201" s="181" t="s">
        <v>207</v>
      </c>
      <c r="C201" s="292">
        <f t="shared" ref="C201:D201" si="89">C$198*0.35</f>
        <v>0.14</v>
      </c>
      <c r="D201" s="292">
        <f t="shared" si="89"/>
        <v>0.950208</v>
      </c>
      <c r="E201" s="86"/>
      <c r="F201" s="285">
        <f t="shared" si="87"/>
        <v>0</v>
      </c>
      <c r="G201" s="286"/>
      <c r="H201" s="286"/>
      <c r="I201" s="286"/>
      <c r="J201" s="286"/>
      <c r="K201" s="286"/>
      <c r="L201" s="286"/>
      <c r="M201" s="286"/>
      <c r="N201" s="286"/>
      <c r="O201" s="286"/>
      <c r="P201" s="286"/>
      <c r="Q201" s="286"/>
      <c r="R201" s="286"/>
      <c r="S201" s="286"/>
      <c r="T201" s="286"/>
      <c r="U201" s="286"/>
      <c r="V201" s="287"/>
      <c r="W201" s="287"/>
      <c r="X201" s="287"/>
      <c r="Y201" s="287"/>
      <c r="Z201" s="287"/>
      <c r="AA201" s="287"/>
      <c r="AB201" s="287"/>
      <c r="AC201" s="287"/>
      <c r="AD201" s="287"/>
      <c r="AE201" s="287"/>
      <c r="AF201" s="289"/>
    </row>
    <row r="202" ht="12.75" customHeight="1">
      <c r="A202" s="291"/>
      <c r="B202" s="181" t="s">
        <v>218</v>
      </c>
      <c r="C202" s="292">
        <f t="shared" ref="C202:D202" si="90">C198*0.05</f>
        <v>0.02</v>
      </c>
      <c r="D202" s="292">
        <f t="shared" si="90"/>
        <v>0.135744</v>
      </c>
      <c r="E202" s="86"/>
      <c r="F202" s="285"/>
      <c r="G202" s="286"/>
      <c r="H202" s="286"/>
      <c r="I202" s="286"/>
      <c r="J202" s="286"/>
      <c r="K202" s="286"/>
      <c r="L202" s="286"/>
      <c r="M202" s="286"/>
      <c r="N202" s="286"/>
      <c r="O202" s="286"/>
      <c r="P202" s="286"/>
      <c r="Q202" s="286"/>
      <c r="R202" s="286"/>
      <c r="S202" s="286"/>
      <c r="T202" s="286"/>
      <c r="U202" s="286"/>
      <c r="V202" s="287"/>
      <c r="W202" s="287"/>
      <c r="X202" s="287"/>
      <c r="Y202" s="287"/>
      <c r="Z202" s="287"/>
      <c r="AA202" s="287"/>
      <c r="AB202" s="287"/>
      <c r="AC202" s="287"/>
      <c r="AD202" s="287"/>
      <c r="AE202" s="287"/>
      <c r="AF202" s="289"/>
    </row>
    <row r="203" ht="12.75" customHeight="1">
      <c r="A203" s="291"/>
      <c r="B203" s="181" t="s">
        <v>69</v>
      </c>
      <c r="C203" s="191">
        <v>0.03</v>
      </c>
      <c r="D203" s="191">
        <v>0.03</v>
      </c>
      <c r="E203" s="86"/>
      <c r="F203" s="285">
        <f t="shared" ref="F203:F210" si="92">SUM(G203:R203)</f>
        <v>0</v>
      </c>
      <c r="G203" s="286"/>
      <c r="H203" s="286"/>
      <c r="I203" s="286"/>
      <c r="J203" s="286"/>
      <c r="K203" s="286"/>
      <c r="L203" s="286"/>
      <c r="M203" s="286"/>
      <c r="N203" s="286"/>
      <c r="O203" s="286"/>
      <c r="P203" s="286"/>
      <c r="Q203" s="286"/>
      <c r="R203" s="286"/>
      <c r="S203" s="286"/>
      <c r="T203" s="286"/>
      <c r="U203" s="286"/>
      <c r="V203" s="287"/>
      <c r="W203" s="287"/>
      <c r="X203" s="287"/>
      <c r="Y203" s="287"/>
      <c r="Z203" s="287"/>
      <c r="AA203" s="287"/>
      <c r="AB203" s="287"/>
      <c r="AC203" s="287"/>
      <c r="AD203" s="287"/>
      <c r="AE203" s="287"/>
      <c r="AF203" s="289"/>
    </row>
    <row r="204" ht="12.75" customHeight="1">
      <c r="A204" s="291"/>
      <c r="B204" s="181" t="s">
        <v>20</v>
      </c>
      <c r="C204" s="292">
        <f t="shared" ref="C204:D204" si="91">C$198*0.25</f>
        <v>0.1</v>
      </c>
      <c r="D204" s="292">
        <f t="shared" si="91"/>
        <v>0.67872</v>
      </c>
      <c r="E204" s="86"/>
      <c r="F204" s="285">
        <f t="shared" si="92"/>
        <v>0</v>
      </c>
      <c r="G204" s="286"/>
      <c r="H204" s="286"/>
      <c r="I204" s="286"/>
      <c r="J204" s="286"/>
      <c r="K204" s="286"/>
      <c r="L204" s="286"/>
      <c r="M204" s="286"/>
      <c r="N204" s="286"/>
      <c r="O204" s="286"/>
      <c r="P204" s="286"/>
      <c r="Q204" s="286"/>
      <c r="R204" s="286"/>
      <c r="S204" s="286"/>
      <c r="T204" s="286"/>
      <c r="U204" s="286"/>
      <c r="V204" s="287"/>
      <c r="W204" s="287"/>
      <c r="X204" s="287"/>
      <c r="Y204" s="287"/>
      <c r="Z204" s="287"/>
      <c r="AA204" s="287"/>
      <c r="AB204" s="287"/>
      <c r="AC204" s="287"/>
      <c r="AD204" s="287"/>
      <c r="AE204" s="287"/>
      <c r="AF204" s="289"/>
    </row>
    <row r="205" ht="12.75" customHeight="1">
      <c r="A205" s="321">
        <v>33.0</v>
      </c>
      <c r="B205" s="283" t="s">
        <v>110</v>
      </c>
      <c r="C205" s="301">
        <f>WBS!D35</f>
        <v>0.4</v>
      </c>
      <c r="D205" s="353">
        <f>WBS!E35</f>
        <v>2.71488</v>
      </c>
      <c r="E205" s="86"/>
      <c r="F205" s="285">
        <f t="shared" si="92"/>
        <v>0</v>
      </c>
      <c r="G205" s="312"/>
      <c r="H205" s="314"/>
      <c r="I205" s="314"/>
      <c r="J205" s="314"/>
      <c r="K205" s="314"/>
      <c r="L205" s="314"/>
      <c r="M205" s="314"/>
      <c r="N205" s="314"/>
      <c r="O205" s="314"/>
      <c r="P205" s="314"/>
      <c r="Q205" s="314"/>
      <c r="R205" s="314"/>
      <c r="S205" s="314"/>
      <c r="T205" s="314"/>
      <c r="U205" s="314"/>
      <c r="V205" s="287"/>
      <c r="W205" s="287"/>
      <c r="X205" s="287"/>
      <c r="Y205" s="287"/>
      <c r="Z205" s="287"/>
      <c r="AA205" s="287"/>
      <c r="AB205" s="287"/>
      <c r="AC205" s="287"/>
      <c r="AD205" s="287"/>
      <c r="AE205" s="287"/>
      <c r="AF205" s="289"/>
    </row>
    <row r="206" ht="12.75" customHeight="1">
      <c r="A206" s="319"/>
      <c r="B206" s="181" t="s">
        <v>37</v>
      </c>
      <c r="C206" s="292">
        <f>C205*0.2</f>
        <v>0.08</v>
      </c>
      <c r="D206" s="199"/>
      <c r="E206" s="86"/>
      <c r="F206" s="285">
        <f t="shared" si="92"/>
        <v>0</v>
      </c>
      <c r="G206" s="286"/>
      <c r="H206" s="286"/>
      <c r="I206" s="286"/>
      <c r="J206" s="286"/>
      <c r="K206" s="286"/>
      <c r="L206" s="286"/>
      <c r="M206" s="286"/>
      <c r="N206" s="286"/>
      <c r="O206" s="286"/>
      <c r="P206" s="286"/>
      <c r="Q206" s="286"/>
      <c r="R206" s="286"/>
      <c r="S206" s="286"/>
      <c r="T206" s="286"/>
      <c r="U206" s="286"/>
      <c r="V206" s="287"/>
      <c r="W206" s="287"/>
      <c r="X206" s="287"/>
      <c r="Y206" s="287"/>
      <c r="Z206" s="287"/>
      <c r="AA206" s="287"/>
      <c r="AB206" s="287"/>
      <c r="AC206" s="287"/>
      <c r="AD206" s="287"/>
      <c r="AE206" s="287"/>
      <c r="AF206" s="289"/>
    </row>
    <row r="207" ht="12.75" customHeight="1">
      <c r="A207" s="319"/>
      <c r="B207" s="181" t="s">
        <v>38</v>
      </c>
      <c r="C207" s="292">
        <f>C205*0.15</f>
        <v>0.06</v>
      </c>
      <c r="D207" s="199"/>
      <c r="E207" s="86"/>
      <c r="F207" s="285">
        <f t="shared" si="92"/>
        <v>0</v>
      </c>
      <c r="G207" s="286"/>
      <c r="H207" s="286"/>
      <c r="I207" s="286"/>
      <c r="J207" s="286"/>
      <c r="K207" s="286"/>
      <c r="L207" s="286"/>
      <c r="M207" s="286"/>
      <c r="N207" s="286"/>
      <c r="O207" s="286"/>
      <c r="P207" s="286"/>
      <c r="Q207" s="286"/>
      <c r="R207" s="286"/>
      <c r="S207" s="286"/>
      <c r="T207" s="286"/>
      <c r="U207" s="286"/>
      <c r="V207" s="287"/>
      <c r="W207" s="287"/>
      <c r="X207" s="287"/>
      <c r="Y207" s="287"/>
      <c r="Z207" s="287"/>
      <c r="AA207" s="287"/>
      <c r="AB207" s="287"/>
      <c r="AC207" s="287"/>
      <c r="AD207" s="287"/>
      <c r="AE207" s="287"/>
      <c r="AF207" s="289"/>
    </row>
    <row r="208" ht="12.75" customHeight="1">
      <c r="A208" s="319"/>
      <c r="B208" s="181" t="s">
        <v>26</v>
      </c>
      <c r="C208" s="292">
        <f>C205*0.4</f>
        <v>0.16</v>
      </c>
      <c r="D208" s="199"/>
      <c r="E208" s="86"/>
      <c r="F208" s="285">
        <f t="shared" si="92"/>
        <v>0</v>
      </c>
      <c r="G208" s="286"/>
      <c r="H208" s="286"/>
      <c r="I208" s="286"/>
      <c r="J208" s="286"/>
      <c r="K208" s="286"/>
      <c r="L208" s="286"/>
      <c r="M208" s="286"/>
      <c r="N208" s="286"/>
      <c r="O208" s="286"/>
      <c r="P208" s="286"/>
      <c r="Q208" s="286"/>
      <c r="R208" s="286"/>
      <c r="S208" s="286"/>
      <c r="T208" s="286"/>
      <c r="U208" s="286"/>
      <c r="V208" s="287"/>
      <c r="W208" s="287"/>
      <c r="X208" s="287"/>
      <c r="Y208" s="287"/>
      <c r="Z208" s="287"/>
      <c r="AA208" s="287"/>
      <c r="AB208" s="287"/>
      <c r="AC208" s="287"/>
      <c r="AD208" s="287"/>
      <c r="AE208" s="287"/>
      <c r="AF208" s="289"/>
    </row>
    <row r="209" ht="12.75" customHeight="1">
      <c r="A209" s="319"/>
      <c r="B209" s="181" t="s">
        <v>69</v>
      </c>
      <c r="C209" s="191">
        <v>0.027906976744186046</v>
      </c>
      <c r="D209" s="199"/>
      <c r="E209" s="86"/>
      <c r="F209" s="285">
        <f t="shared" si="92"/>
        <v>0</v>
      </c>
      <c r="G209" s="286"/>
      <c r="H209" s="286"/>
      <c r="I209" s="286"/>
      <c r="J209" s="286"/>
      <c r="K209" s="286"/>
      <c r="L209" s="286"/>
      <c r="M209" s="286"/>
      <c r="N209" s="286"/>
      <c r="O209" s="286"/>
      <c r="P209" s="286"/>
      <c r="Q209" s="286"/>
      <c r="R209" s="286"/>
      <c r="S209" s="286"/>
      <c r="T209" s="286"/>
      <c r="U209" s="286"/>
      <c r="V209" s="287"/>
      <c r="W209" s="287"/>
      <c r="X209" s="287"/>
      <c r="Y209" s="287"/>
      <c r="Z209" s="287"/>
      <c r="AA209" s="287"/>
      <c r="AB209" s="287"/>
      <c r="AC209" s="287"/>
      <c r="AD209" s="287"/>
      <c r="AE209" s="287"/>
      <c r="AF209" s="289"/>
    </row>
    <row r="210" ht="12.75" customHeight="1">
      <c r="A210" s="319"/>
      <c r="B210" s="181" t="s">
        <v>20</v>
      </c>
      <c r="C210" s="292">
        <f>C205*0.25</f>
        <v>0.1</v>
      </c>
      <c r="D210" s="199"/>
      <c r="E210" s="86"/>
      <c r="F210" s="285">
        <f t="shared" si="92"/>
        <v>0</v>
      </c>
      <c r="G210" s="286"/>
      <c r="H210" s="286"/>
      <c r="I210" s="286"/>
      <c r="J210" s="286"/>
      <c r="K210" s="286"/>
      <c r="L210" s="286"/>
      <c r="M210" s="286"/>
      <c r="N210" s="286"/>
      <c r="O210" s="286"/>
      <c r="P210" s="286"/>
      <c r="Q210" s="286"/>
      <c r="R210" s="286"/>
      <c r="S210" s="286"/>
      <c r="T210" s="286"/>
      <c r="U210" s="286"/>
      <c r="V210" s="287"/>
      <c r="W210" s="287"/>
      <c r="X210" s="287"/>
      <c r="Y210" s="287"/>
      <c r="Z210" s="287"/>
      <c r="AA210" s="287"/>
      <c r="AB210" s="287"/>
      <c r="AC210" s="287"/>
      <c r="AD210" s="287"/>
      <c r="AE210" s="287"/>
      <c r="AF210" s="289"/>
    </row>
    <row r="211" ht="12.75" customHeight="1">
      <c r="A211" s="343"/>
      <c r="B211" s="194" t="s">
        <v>71</v>
      </c>
      <c r="C211" s="198">
        <v>0.162790697674419</v>
      </c>
      <c r="D211" s="200">
        <v>1.104893023255814</v>
      </c>
      <c r="E211" s="86"/>
      <c r="F211" s="285"/>
      <c r="G211" s="286"/>
      <c r="H211" s="286"/>
      <c r="I211" s="286"/>
      <c r="J211" s="286"/>
      <c r="K211" s="286"/>
      <c r="L211" s="286"/>
      <c r="M211" s="286"/>
      <c r="N211" s="286"/>
      <c r="O211" s="286"/>
      <c r="P211" s="286"/>
      <c r="Q211" s="286"/>
      <c r="R211" s="286"/>
      <c r="S211" s="286"/>
      <c r="T211" s="286"/>
      <c r="U211" s="286"/>
      <c r="V211" s="287"/>
      <c r="W211" s="287"/>
      <c r="X211" s="287"/>
      <c r="Y211" s="287"/>
      <c r="Z211" s="287"/>
      <c r="AA211" s="287"/>
      <c r="AB211" s="287"/>
      <c r="AC211" s="287"/>
      <c r="AD211" s="287"/>
      <c r="AE211" s="287"/>
      <c r="AF211" s="289"/>
    </row>
    <row r="212" ht="12.75" customHeight="1">
      <c r="A212" s="282">
        <v>34.0</v>
      </c>
      <c r="B212" s="283" t="s">
        <v>28</v>
      </c>
      <c r="C212" s="284">
        <f>WBS!D36</f>
        <v>1.066666667</v>
      </c>
      <c r="D212" s="54">
        <f>WBS!E36</f>
        <v>7.23968</v>
      </c>
      <c r="E212" s="86"/>
      <c r="F212" s="285">
        <f t="shared" ref="F212:F217" si="94">SUM(G212:R212)</f>
        <v>0</v>
      </c>
      <c r="G212" s="286"/>
      <c r="H212" s="286"/>
      <c r="I212" s="286"/>
      <c r="J212" s="286"/>
      <c r="K212" s="286"/>
      <c r="L212" s="286"/>
      <c r="M212" s="286"/>
      <c r="N212" s="286"/>
      <c r="O212" s="286"/>
      <c r="P212" s="286"/>
      <c r="Q212" s="286"/>
      <c r="R212" s="286"/>
      <c r="S212" s="286"/>
      <c r="T212" s="286"/>
      <c r="U212" s="286"/>
      <c r="V212" s="287"/>
      <c r="W212" s="287"/>
      <c r="X212" s="287"/>
      <c r="Y212" s="287"/>
      <c r="Z212" s="287"/>
      <c r="AA212" s="287"/>
      <c r="AB212" s="287"/>
      <c r="AC212" s="287"/>
      <c r="AD212" s="287"/>
      <c r="AE212" s="287"/>
      <c r="AF212" s="289"/>
    </row>
    <row r="213" ht="12.75" customHeight="1">
      <c r="A213" s="282"/>
      <c r="B213" s="181" t="s">
        <v>37</v>
      </c>
      <c r="C213" s="292">
        <f t="shared" ref="C213:D213" si="93">C$212*0.2</f>
        <v>0.2133333333</v>
      </c>
      <c r="D213" s="292">
        <f t="shared" si="93"/>
        <v>1.447936</v>
      </c>
      <c r="E213" s="292"/>
      <c r="F213" s="285">
        <f t="shared" si="94"/>
        <v>0</v>
      </c>
      <c r="G213" s="286"/>
      <c r="H213" s="286"/>
      <c r="I213" s="286"/>
      <c r="J213" s="286"/>
      <c r="K213" s="286"/>
      <c r="L213" s="286"/>
      <c r="M213" s="286"/>
      <c r="N213" s="286"/>
      <c r="O213" s="286"/>
      <c r="P213" s="286"/>
      <c r="Q213" s="286"/>
      <c r="R213" s="286"/>
      <c r="S213" s="286"/>
      <c r="T213" s="286"/>
      <c r="U213" s="286"/>
      <c r="V213" s="287"/>
      <c r="W213" s="287"/>
      <c r="X213" s="287"/>
      <c r="Y213" s="287"/>
      <c r="Z213" s="287"/>
      <c r="AA213" s="287"/>
      <c r="AB213" s="287"/>
      <c r="AC213" s="287"/>
      <c r="AD213" s="287"/>
      <c r="AE213" s="287"/>
      <c r="AF213" s="289"/>
    </row>
    <row r="214" ht="12.75" customHeight="1">
      <c r="A214" s="319"/>
      <c r="B214" s="181" t="s">
        <v>38</v>
      </c>
      <c r="C214" s="292">
        <f t="shared" ref="C214:D214" si="95">C$212*0.15</f>
        <v>0.16</v>
      </c>
      <c r="D214" s="292">
        <f t="shared" si="95"/>
        <v>1.085952</v>
      </c>
      <c r="E214" s="86"/>
      <c r="F214" s="285">
        <f t="shared" si="94"/>
        <v>0</v>
      </c>
      <c r="G214" s="286"/>
      <c r="H214" s="286"/>
      <c r="I214" s="286"/>
      <c r="J214" s="286"/>
      <c r="K214" s="286"/>
      <c r="L214" s="286"/>
      <c r="M214" s="286"/>
      <c r="N214" s="286"/>
      <c r="O214" s="286"/>
      <c r="P214" s="286"/>
      <c r="Q214" s="286"/>
      <c r="R214" s="286"/>
      <c r="S214" s="286"/>
      <c r="T214" s="286"/>
      <c r="U214" s="286"/>
      <c r="V214" s="287"/>
      <c r="W214" s="287"/>
      <c r="X214" s="287"/>
      <c r="Y214" s="287"/>
      <c r="Z214" s="287"/>
      <c r="AA214" s="287"/>
      <c r="AB214" s="287"/>
      <c r="AC214" s="287"/>
      <c r="AD214" s="287"/>
      <c r="AE214" s="287"/>
      <c r="AF214" s="289"/>
    </row>
    <row r="215" ht="12.75" customHeight="1">
      <c r="A215" s="319"/>
      <c r="B215" s="181" t="s">
        <v>26</v>
      </c>
      <c r="C215" s="292">
        <f t="shared" ref="C215:D215" si="96">C$212*0.4</f>
        <v>0.4266666667</v>
      </c>
      <c r="D215" s="292">
        <f t="shared" si="96"/>
        <v>2.895872</v>
      </c>
      <c r="E215" s="86"/>
      <c r="F215" s="285">
        <f t="shared" si="94"/>
        <v>0</v>
      </c>
      <c r="G215" s="286"/>
      <c r="H215" s="286"/>
      <c r="I215" s="286"/>
      <c r="J215" s="286"/>
      <c r="K215" s="286"/>
      <c r="L215" s="286"/>
      <c r="M215" s="286"/>
      <c r="N215" s="286"/>
      <c r="O215" s="286"/>
      <c r="P215" s="286"/>
      <c r="Q215" s="286"/>
      <c r="R215" s="286"/>
      <c r="S215" s="286"/>
      <c r="T215" s="286"/>
      <c r="U215" s="286"/>
      <c r="V215" s="287"/>
      <c r="W215" s="287"/>
      <c r="X215" s="287"/>
      <c r="Y215" s="287"/>
      <c r="Z215" s="287"/>
      <c r="AA215" s="287"/>
      <c r="AB215" s="287"/>
      <c r="AC215" s="287"/>
      <c r="AD215" s="287"/>
      <c r="AE215" s="287"/>
      <c r="AF215" s="289"/>
    </row>
    <row r="216" ht="12.75" customHeight="1">
      <c r="A216" s="319"/>
      <c r="B216" s="181" t="s">
        <v>69</v>
      </c>
      <c r="C216" s="191">
        <v>0.028</v>
      </c>
      <c r="D216" s="191">
        <v>1.8941023255813954</v>
      </c>
      <c r="E216" s="86"/>
      <c r="F216" s="285">
        <f t="shared" si="94"/>
        <v>0</v>
      </c>
      <c r="G216" s="286"/>
      <c r="H216" s="286"/>
      <c r="I216" s="286"/>
      <c r="J216" s="286"/>
      <c r="K216" s="286"/>
      <c r="L216" s="286"/>
      <c r="M216" s="286"/>
      <c r="N216" s="286"/>
      <c r="O216" s="286"/>
      <c r="P216" s="286"/>
      <c r="Q216" s="286"/>
      <c r="R216" s="286"/>
      <c r="S216" s="286"/>
      <c r="T216" s="286"/>
      <c r="U216" s="286"/>
      <c r="V216" s="287"/>
      <c r="W216" s="287"/>
      <c r="X216" s="287"/>
      <c r="Y216" s="287"/>
      <c r="Z216" s="287"/>
      <c r="AA216" s="287"/>
      <c r="AB216" s="287"/>
      <c r="AC216" s="287"/>
      <c r="AD216" s="287"/>
      <c r="AE216" s="287"/>
      <c r="AF216" s="289"/>
    </row>
    <row r="217" ht="12.75" customHeight="1">
      <c r="A217" s="320"/>
      <c r="B217" s="181" t="s">
        <v>20</v>
      </c>
      <c r="C217" s="292">
        <f t="shared" ref="C217:D217" si="97">C$212*0.25</f>
        <v>0.2666666667</v>
      </c>
      <c r="D217" s="292">
        <f t="shared" si="97"/>
        <v>1.80992</v>
      </c>
      <c r="E217" s="86"/>
      <c r="F217" s="285">
        <f t="shared" si="94"/>
        <v>0</v>
      </c>
      <c r="G217" s="312"/>
      <c r="H217" s="314"/>
      <c r="I217" s="314"/>
      <c r="J217" s="314"/>
      <c r="K217" s="314"/>
      <c r="L217" s="314"/>
      <c r="M217" s="314"/>
      <c r="N217" s="314"/>
      <c r="O217" s="314"/>
      <c r="P217" s="314"/>
      <c r="Q217" s="314"/>
      <c r="R217" s="314"/>
      <c r="S217" s="314"/>
      <c r="T217" s="314"/>
      <c r="U217" s="314"/>
      <c r="V217" s="287"/>
      <c r="W217" s="287"/>
      <c r="X217" s="287"/>
      <c r="Y217" s="287"/>
      <c r="Z217" s="287"/>
      <c r="AA217" s="287"/>
      <c r="AB217" s="287"/>
      <c r="AC217" s="287"/>
      <c r="AD217" s="287"/>
      <c r="AE217" s="287"/>
      <c r="AF217" s="289"/>
    </row>
    <row r="218" ht="12.75" customHeight="1">
      <c r="A218" s="343"/>
      <c r="B218" s="194" t="s">
        <v>71</v>
      </c>
      <c r="C218" s="198">
        <v>0.162790697674419</v>
      </c>
      <c r="D218" s="200">
        <v>1.104893023255814</v>
      </c>
      <c r="E218" s="86"/>
      <c r="F218" s="285"/>
      <c r="G218" s="360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287"/>
      <c r="W218" s="287"/>
      <c r="X218" s="287"/>
      <c r="Y218" s="287"/>
      <c r="Z218" s="287"/>
      <c r="AA218" s="287"/>
      <c r="AB218" s="287"/>
      <c r="AC218" s="287"/>
      <c r="AD218" s="287"/>
      <c r="AE218" s="287"/>
      <c r="AF218" s="289"/>
    </row>
    <row r="219" ht="12.75" customHeight="1">
      <c r="A219" s="290">
        <v>35.0</v>
      </c>
      <c r="B219" s="283" t="s">
        <v>41</v>
      </c>
      <c r="C219" s="284">
        <f>WBS!D37</f>
        <v>0.6666666667</v>
      </c>
      <c r="D219" s="54">
        <f>WBS!E37</f>
        <v>4.5248</v>
      </c>
      <c r="E219" s="86"/>
      <c r="F219" s="285">
        <f>SUM(G219:R219)</f>
        <v>0</v>
      </c>
      <c r="G219" s="361"/>
      <c r="H219" s="286"/>
      <c r="I219" s="286"/>
      <c r="J219" s="286"/>
      <c r="K219" s="286"/>
      <c r="L219" s="286"/>
      <c r="M219" s="286"/>
      <c r="N219" s="286"/>
      <c r="O219" s="286"/>
      <c r="P219" s="286"/>
      <c r="Q219" s="286"/>
      <c r="R219" s="286"/>
      <c r="S219" s="286"/>
      <c r="T219" s="286"/>
      <c r="U219" s="286"/>
      <c r="V219" s="287"/>
      <c r="W219" s="287"/>
      <c r="X219" s="287"/>
      <c r="Y219" s="287"/>
      <c r="Z219" s="287"/>
      <c r="AA219" s="287"/>
      <c r="AB219" s="287"/>
      <c r="AC219" s="287"/>
      <c r="AD219" s="287"/>
      <c r="AE219" s="287"/>
      <c r="AF219" s="289"/>
    </row>
    <row r="220" ht="12.75" customHeight="1">
      <c r="A220" s="315"/>
      <c r="B220" s="181" t="s">
        <v>37</v>
      </c>
      <c r="C220" s="292">
        <f>$C$219*0.2</f>
        <v>0.1333333333</v>
      </c>
      <c r="D220" s="345">
        <f>D$219*0.2</f>
        <v>0.90496</v>
      </c>
      <c r="E220" s="78"/>
      <c r="F220" s="362">
        <f t="shared" ref="F220:F223" si="98">SUM(H220:R220)</f>
        <v>0.16</v>
      </c>
      <c r="G220" s="311"/>
      <c r="H220" s="363">
        <v>0.16</v>
      </c>
      <c r="I220" s="286"/>
      <c r="J220" s="286"/>
      <c r="K220" s="286"/>
      <c r="L220" s="286"/>
      <c r="M220" s="286"/>
      <c r="N220" s="286"/>
      <c r="O220" s="286"/>
      <c r="P220" s="286"/>
      <c r="Q220" s="286"/>
      <c r="R220" s="286"/>
      <c r="S220" s="286"/>
      <c r="T220" s="286"/>
      <c r="U220" s="286"/>
      <c r="V220" s="287"/>
      <c r="W220" s="287"/>
      <c r="X220" s="287"/>
      <c r="Y220" s="287"/>
      <c r="Z220" s="287"/>
      <c r="AA220" s="287"/>
      <c r="AB220" s="287"/>
      <c r="AC220" s="287"/>
      <c r="AD220" s="287"/>
      <c r="AE220" s="287"/>
      <c r="AF220" s="289"/>
    </row>
    <row r="221" ht="12.75" customHeight="1">
      <c r="A221" s="315"/>
      <c r="B221" s="181" t="s">
        <v>38</v>
      </c>
      <c r="C221" s="292">
        <f>$C$219*0.15</f>
        <v>0.1</v>
      </c>
      <c r="D221" s="345">
        <f>D$219*0.15</f>
        <v>0.67872</v>
      </c>
      <c r="E221" s="78"/>
      <c r="F221" s="362">
        <f t="shared" si="98"/>
        <v>0.12</v>
      </c>
      <c r="G221" s="311"/>
      <c r="H221" s="364"/>
      <c r="I221" s="283">
        <v>0.12</v>
      </c>
      <c r="J221" s="286"/>
      <c r="K221" s="273"/>
      <c r="L221" s="286"/>
      <c r="M221" s="286"/>
      <c r="N221" s="286"/>
      <c r="O221" s="286"/>
      <c r="P221" s="286"/>
      <c r="Q221" s="286"/>
      <c r="R221" s="286"/>
      <c r="S221" s="286"/>
      <c r="T221" s="286"/>
      <c r="U221" s="286"/>
      <c r="V221" s="287"/>
      <c r="W221" s="287"/>
      <c r="X221" s="287"/>
      <c r="Y221" s="287"/>
      <c r="Z221" s="287"/>
      <c r="AA221" s="287"/>
      <c r="AB221" s="287"/>
      <c r="AC221" s="287"/>
      <c r="AD221" s="287"/>
      <c r="AE221" s="287"/>
      <c r="AF221" s="289"/>
    </row>
    <row r="222" ht="12.75" customHeight="1">
      <c r="A222" s="315"/>
      <c r="B222" s="181" t="s">
        <v>207</v>
      </c>
      <c r="C222" s="292">
        <f>$C$219*0.35</f>
        <v>0.2333333333</v>
      </c>
      <c r="D222" s="345">
        <f>D$219*0.35</f>
        <v>1.58368</v>
      </c>
      <c r="E222" s="78"/>
      <c r="F222" s="362">
        <f t="shared" si="98"/>
        <v>0.28</v>
      </c>
      <c r="G222" s="311"/>
      <c r="H222" s="364"/>
      <c r="I222" s="286"/>
      <c r="J222" s="283">
        <v>0.28</v>
      </c>
      <c r="K222" s="286"/>
      <c r="L222" s="286"/>
      <c r="M222" s="286"/>
      <c r="N222" s="286"/>
      <c r="O222" s="286"/>
      <c r="P222" s="286"/>
      <c r="Q222" s="286"/>
      <c r="R222" s="286"/>
      <c r="S222" s="286"/>
      <c r="T222" s="286"/>
      <c r="U222" s="286"/>
      <c r="V222" s="287"/>
      <c r="W222" s="287"/>
      <c r="X222" s="287"/>
      <c r="Y222" s="287"/>
      <c r="Z222" s="287"/>
      <c r="AA222" s="287"/>
      <c r="AB222" s="287"/>
      <c r="AC222" s="287"/>
      <c r="AD222" s="287"/>
      <c r="AE222" s="287"/>
      <c r="AF222" s="289"/>
    </row>
    <row r="223" ht="12.75" customHeight="1">
      <c r="A223" s="315"/>
      <c r="B223" s="181" t="s">
        <v>69</v>
      </c>
      <c r="C223" s="191">
        <v>0.03</v>
      </c>
      <c r="D223" s="301">
        <f>C223*D219</f>
        <v>0.135744</v>
      </c>
      <c r="E223" s="78"/>
      <c r="F223" s="362">
        <f t="shared" si="98"/>
        <v>0.02</v>
      </c>
      <c r="G223" s="311"/>
      <c r="H223" s="364"/>
      <c r="I223" s="286"/>
      <c r="J223" s="286"/>
      <c r="K223" s="286"/>
      <c r="L223" s="283">
        <v>0.02</v>
      </c>
      <c r="M223" s="273"/>
      <c r="N223" s="286"/>
      <c r="O223" s="286"/>
      <c r="P223" s="286"/>
      <c r="Q223" s="286"/>
      <c r="R223" s="286"/>
      <c r="S223" s="286"/>
      <c r="T223" s="286"/>
      <c r="U223" s="286"/>
      <c r="V223" s="287"/>
      <c r="W223" s="287"/>
      <c r="X223" s="287"/>
      <c r="Y223" s="287"/>
      <c r="Z223" s="287"/>
      <c r="AA223" s="287"/>
      <c r="AB223" s="287"/>
      <c r="AC223" s="287"/>
      <c r="AD223" s="287"/>
      <c r="AE223" s="287"/>
      <c r="AF223" s="289"/>
    </row>
    <row r="224" ht="12.75" customHeight="1">
      <c r="A224" s="315"/>
      <c r="B224" s="181" t="s">
        <v>20</v>
      </c>
      <c r="C224" s="292">
        <f>$C$219*0.25</f>
        <v>0.1666666667</v>
      </c>
      <c r="D224" s="345">
        <f>D$219*0.25</f>
        <v>1.1312</v>
      </c>
      <c r="E224" s="86"/>
      <c r="F224" s="285">
        <f t="shared" ref="F224:F230" si="99">SUM(G224:R224)</f>
        <v>0</v>
      </c>
      <c r="G224" s="314"/>
      <c r="H224" s="286"/>
      <c r="I224" s="286"/>
      <c r="J224" s="286"/>
      <c r="K224" s="286"/>
      <c r="L224" s="286"/>
      <c r="M224" s="286"/>
      <c r="N224" s="286"/>
      <c r="O224" s="286"/>
      <c r="P224" s="286"/>
      <c r="Q224" s="286"/>
      <c r="R224" s="286"/>
      <c r="S224" s="286"/>
      <c r="T224" s="286"/>
      <c r="U224" s="286"/>
      <c r="V224" s="287"/>
      <c r="W224" s="287"/>
      <c r="X224" s="287"/>
      <c r="Y224" s="287"/>
      <c r="Z224" s="287"/>
      <c r="AA224" s="287"/>
      <c r="AB224" s="287"/>
      <c r="AC224" s="287"/>
      <c r="AD224" s="287"/>
      <c r="AE224" s="287"/>
      <c r="AF224" s="289"/>
    </row>
    <row r="225" ht="12.75" customHeight="1">
      <c r="A225" s="282">
        <v>36.0</v>
      </c>
      <c r="B225" s="283" t="s">
        <v>112</v>
      </c>
      <c r="C225" s="284">
        <f>WBS!D38</f>
        <v>0.4</v>
      </c>
      <c r="D225" s="54">
        <f>WBS!E38</f>
        <v>2.71488</v>
      </c>
      <c r="E225" s="86"/>
      <c r="F225" s="285">
        <f t="shared" si="99"/>
        <v>0</v>
      </c>
      <c r="G225" s="286"/>
      <c r="H225" s="286"/>
      <c r="I225" s="286"/>
      <c r="J225" s="286"/>
      <c r="K225" s="286"/>
      <c r="L225" s="286"/>
      <c r="M225" s="286"/>
      <c r="N225" s="286"/>
      <c r="O225" s="286"/>
      <c r="P225" s="286"/>
      <c r="Q225" s="286"/>
      <c r="R225" s="286"/>
      <c r="S225" s="286"/>
      <c r="T225" s="286"/>
      <c r="U225" s="286"/>
      <c r="V225" s="287"/>
      <c r="W225" s="287"/>
      <c r="X225" s="287"/>
      <c r="Y225" s="287"/>
      <c r="Z225" s="287"/>
      <c r="AA225" s="287"/>
      <c r="AB225" s="287"/>
      <c r="AC225" s="287"/>
      <c r="AD225" s="287"/>
      <c r="AE225" s="287"/>
      <c r="AF225" s="289"/>
    </row>
    <row r="226" ht="12.75" customHeight="1">
      <c r="A226" s="319"/>
      <c r="B226" s="181" t="s">
        <v>37</v>
      </c>
      <c r="C226" s="292">
        <f>$C$225*0.2</f>
        <v>0.08</v>
      </c>
      <c r="D226" s="199"/>
      <c r="E226" s="86"/>
      <c r="F226" s="285">
        <f t="shared" si="99"/>
        <v>0</v>
      </c>
      <c r="G226" s="286"/>
      <c r="H226" s="286"/>
      <c r="I226" s="286"/>
      <c r="J226" s="286"/>
      <c r="K226" s="286"/>
      <c r="L226" s="286"/>
      <c r="M226" s="286"/>
      <c r="N226" s="286"/>
      <c r="O226" s="286"/>
      <c r="P226" s="286"/>
      <c r="Q226" s="286"/>
      <c r="R226" s="286"/>
      <c r="S226" s="286"/>
      <c r="T226" s="286"/>
      <c r="U226" s="286"/>
      <c r="V226" s="287"/>
      <c r="W226" s="287"/>
      <c r="X226" s="287"/>
      <c r="Y226" s="287"/>
      <c r="Z226" s="287"/>
      <c r="AA226" s="287"/>
      <c r="AB226" s="287"/>
      <c r="AC226" s="287"/>
      <c r="AD226" s="287"/>
      <c r="AE226" s="287"/>
      <c r="AF226" s="289"/>
    </row>
    <row r="227" ht="12.75" customHeight="1">
      <c r="A227" s="319"/>
      <c r="B227" s="181" t="s">
        <v>38</v>
      </c>
      <c r="C227" s="292">
        <f>$C$225*0.15</f>
        <v>0.06</v>
      </c>
      <c r="D227" s="199"/>
      <c r="E227" s="86"/>
      <c r="F227" s="285">
        <f t="shared" si="99"/>
        <v>0</v>
      </c>
      <c r="G227" s="286"/>
      <c r="H227" s="286"/>
      <c r="I227" s="286"/>
      <c r="J227" s="286"/>
      <c r="K227" s="286"/>
      <c r="L227" s="286"/>
      <c r="M227" s="286"/>
      <c r="N227" s="286"/>
      <c r="O227" s="286"/>
      <c r="P227" s="286"/>
      <c r="Q227" s="286"/>
      <c r="R227" s="286"/>
      <c r="S227" s="286"/>
      <c r="T227" s="286"/>
      <c r="U227" s="286"/>
      <c r="V227" s="287"/>
      <c r="W227" s="287"/>
      <c r="X227" s="287"/>
      <c r="Y227" s="287"/>
      <c r="Z227" s="287"/>
      <c r="AA227" s="287"/>
      <c r="AB227" s="287"/>
      <c r="AC227" s="287"/>
      <c r="AD227" s="287"/>
      <c r="AE227" s="287"/>
      <c r="AF227" s="289"/>
    </row>
    <row r="228" ht="12.75" customHeight="1">
      <c r="A228" s="320"/>
      <c r="B228" s="181" t="s">
        <v>26</v>
      </c>
      <c r="C228" s="292">
        <f>$C$225*0.4</f>
        <v>0.16</v>
      </c>
      <c r="D228" s="199"/>
      <c r="E228" s="86"/>
      <c r="F228" s="285">
        <f t="shared" si="99"/>
        <v>0</v>
      </c>
      <c r="G228" s="312"/>
      <c r="H228" s="314"/>
      <c r="I228" s="314"/>
      <c r="J228" s="314"/>
      <c r="K228" s="314"/>
      <c r="L228" s="314"/>
      <c r="M228" s="314"/>
      <c r="N228" s="314"/>
      <c r="O228" s="314"/>
      <c r="P228" s="314"/>
      <c r="Q228" s="314"/>
      <c r="R228" s="314"/>
      <c r="S228" s="314"/>
      <c r="T228" s="314"/>
      <c r="U228" s="314"/>
      <c r="V228" s="287"/>
      <c r="W228" s="287"/>
      <c r="X228" s="287"/>
      <c r="Y228" s="287"/>
      <c r="Z228" s="287"/>
      <c r="AA228" s="287"/>
      <c r="AB228" s="287"/>
      <c r="AC228" s="287"/>
      <c r="AD228" s="287"/>
      <c r="AE228" s="287"/>
      <c r="AF228" s="289"/>
    </row>
    <row r="229" ht="12.75" customHeight="1">
      <c r="A229" s="319"/>
      <c r="B229" s="181" t="s">
        <v>69</v>
      </c>
      <c r="C229" s="191">
        <v>0.027906976744186046</v>
      </c>
      <c r="D229" s="199"/>
      <c r="E229" s="86"/>
      <c r="F229" s="285">
        <f t="shared" si="99"/>
        <v>0</v>
      </c>
      <c r="G229" s="286"/>
      <c r="H229" s="286"/>
      <c r="I229" s="286"/>
      <c r="J229" s="286"/>
      <c r="K229" s="286"/>
      <c r="L229" s="286"/>
      <c r="M229" s="286"/>
      <c r="N229" s="286"/>
      <c r="O229" s="286"/>
      <c r="P229" s="286"/>
      <c r="Q229" s="286"/>
      <c r="R229" s="286"/>
      <c r="S229" s="286"/>
      <c r="T229" s="286"/>
      <c r="U229" s="286"/>
      <c r="V229" s="287"/>
      <c r="W229" s="287"/>
      <c r="X229" s="287"/>
      <c r="Y229" s="287"/>
      <c r="Z229" s="287"/>
      <c r="AA229" s="287"/>
      <c r="AB229" s="287"/>
      <c r="AC229" s="287"/>
      <c r="AD229" s="287"/>
      <c r="AE229" s="287"/>
      <c r="AF229" s="289"/>
    </row>
    <row r="230" ht="12.75" customHeight="1">
      <c r="A230" s="319"/>
      <c r="B230" s="181" t="s">
        <v>20</v>
      </c>
      <c r="C230" s="292">
        <f>$C$225*0.25</f>
        <v>0.1</v>
      </c>
      <c r="D230" s="199"/>
      <c r="E230" s="86"/>
      <c r="F230" s="285">
        <f t="shared" si="99"/>
        <v>0</v>
      </c>
      <c r="G230" s="286"/>
      <c r="H230" s="286"/>
      <c r="I230" s="286"/>
      <c r="J230" s="286"/>
      <c r="K230" s="286"/>
      <c r="L230" s="286"/>
      <c r="M230" s="286"/>
      <c r="N230" s="286"/>
      <c r="O230" s="286"/>
      <c r="P230" s="286"/>
      <c r="Q230" s="286"/>
      <c r="R230" s="286"/>
      <c r="S230" s="286"/>
      <c r="T230" s="286"/>
      <c r="U230" s="286"/>
      <c r="V230" s="287"/>
      <c r="W230" s="287"/>
      <c r="X230" s="287"/>
      <c r="Y230" s="287"/>
      <c r="Z230" s="287"/>
      <c r="AA230" s="287"/>
      <c r="AB230" s="287"/>
      <c r="AC230" s="287"/>
      <c r="AD230" s="287"/>
      <c r="AE230" s="287"/>
      <c r="AF230" s="289"/>
    </row>
    <row r="231" ht="12.75" customHeight="1">
      <c r="A231" s="343"/>
      <c r="B231" s="194" t="s">
        <v>71</v>
      </c>
      <c r="C231" s="198">
        <v>0.162790697674419</v>
      </c>
      <c r="D231" s="200">
        <v>1.104893023255814</v>
      </c>
      <c r="E231" s="86"/>
      <c r="F231" s="285"/>
      <c r="G231" s="286"/>
      <c r="H231" s="286"/>
      <c r="I231" s="286"/>
      <c r="J231" s="286"/>
      <c r="K231" s="286"/>
      <c r="L231" s="286"/>
      <c r="M231" s="286"/>
      <c r="N231" s="286"/>
      <c r="O231" s="286"/>
      <c r="P231" s="286"/>
      <c r="Q231" s="286"/>
      <c r="R231" s="286"/>
      <c r="S231" s="286"/>
      <c r="T231" s="286"/>
      <c r="U231" s="286"/>
      <c r="V231" s="287"/>
      <c r="W231" s="287"/>
      <c r="X231" s="287"/>
      <c r="Y231" s="287"/>
      <c r="Z231" s="287"/>
      <c r="AA231" s="287"/>
      <c r="AB231" s="287"/>
      <c r="AC231" s="287"/>
      <c r="AD231" s="287"/>
      <c r="AE231" s="287"/>
      <c r="AF231" s="289"/>
    </row>
    <row r="232" ht="12.75" customHeight="1">
      <c r="A232" s="282">
        <v>37.0</v>
      </c>
      <c r="B232" s="283" t="s">
        <v>113</v>
      </c>
      <c r="C232" s="284">
        <f>WBS!D39</f>
        <v>0.4</v>
      </c>
      <c r="D232" s="54">
        <f>WBS!E39</f>
        <v>2.71488</v>
      </c>
      <c r="E232" s="86"/>
      <c r="F232" s="285">
        <f t="shared" ref="F232:F237" si="100">SUM(G232:R232)</f>
        <v>0</v>
      </c>
      <c r="G232" s="286"/>
      <c r="H232" s="286"/>
      <c r="I232" s="286"/>
      <c r="J232" s="286"/>
      <c r="K232" s="286"/>
      <c r="L232" s="286"/>
      <c r="M232" s="286"/>
      <c r="N232" s="286"/>
      <c r="O232" s="286"/>
      <c r="P232" s="286"/>
      <c r="Q232" s="286"/>
      <c r="R232" s="286"/>
      <c r="S232" s="286"/>
      <c r="T232" s="286"/>
      <c r="U232" s="286"/>
      <c r="V232" s="287"/>
      <c r="W232" s="287"/>
      <c r="X232" s="287"/>
      <c r="Y232" s="287"/>
      <c r="Z232" s="287"/>
      <c r="AA232" s="287"/>
      <c r="AB232" s="287"/>
      <c r="AC232" s="287"/>
      <c r="AD232" s="287"/>
      <c r="AE232" s="287"/>
      <c r="AF232" s="289"/>
    </row>
    <row r="233" ht="12.75" customHeight="1">
      <c r="A233" s="319"/>
      <c r="B233" s="181" t="s">
        <v>37</v>
      </c>
      <c r="C233" s="292"/>
      <c r="D233" s="199"/>
      <c r="E233" s="86"/>
      <c r="F233" s="285">
        <f t="shared" si="100"/>
        <v>0</v>
      </c>
      <c r="G233" s="286"/>
      <c r="H233" s="286"/>
      <c r="I233" s="286"/>
      <c r="J233" s="286"/>
      <c r="K233" s="286"/>
      <c r="L233" s="286"/>
      <c r="M233" s="286"/>
      <c r="N233" s="286"/>
      <c r="O233" s="286"/>
      <c r="P233" s="286"/>
      <c r="Q233" s="286"/>
      <c r="R233" s="286"/>
      <c r="S233" s="286"/>
      <c r="T233" s="286"/>
      <c r="U233" s="286"/>
      <c r="V233" s="287"/>
      <c r="W233" s="287"/>
      <c r="X233" s="287"/>
      <c r="Y233" s="287"/>
      <c r="Z233" s="287"/>
      <c r="AA233" s="287"/>
      <c r="AB233" s="287"/>
      <c r="AC233" s="287"/>
      <c r="AD233" s="287"/>
      <c r="AE233" s="287"/>
      <c r="AF233" s="289"/>
    </row>
    <row r="234" ht="12.75" customHeight="1">
      <c r="A234" s="319"/>
      <c r="B234" s="181" t="s">
        <v>38</v>
      </c>
      <c r="C234" s="292"/>
      <c r="D234" s="199"/>
      <c r="E234" s="86"/>
      <c r="F234" s="285">
        <f t="shared" si="100"/>
        <v>0</v>
      </c>
      <c r="G234" s="286"/>
      <c r="H234" s="286"/>
      <c r="I234" s="286"/>
      <c r="J234" s="286"/>
      <c r="K234" s="286"/>
      <c r="L234" s="286"/>
      <c r="M234" s="286"/>
      <c r="N234" s="286"/>
      <c r="O234" s="286"/>
      <c r="P234" s="286"/>
      <c r="Q234" s="286"/>
      <c r="R234" s="286"/>
      <c r="S234" s="286"/>
      <c r="T234" s="286"/>
      <c r="U234" s="286"/>
      <c r="V234" s="287"/>
      <c r="W234" s="287"/>
      <c r="X234" s="287"/>
      <c r="Y234" s="287"/>
      <c r="Z234" s="287"/>
      <c r="AA234" s="287"/>
      <c r="AB234" s="287"/>
      <c r="AC234" s="287"/>
      <c r="AD234" s="287"/>
      <c r="AE234" s="287"/>
      <c r="AF234" s="289"/>
    </row>
    <row r="235" ht="12.75" customHeight="1">
      <c r="A235" s="319"/>
      <c r="B235" s="181" t="s">
        <v>26</v>
      </c>
      <c r="C235" s="292"/>
      <c r="D235" s="199"/>
      <c r="E235" s="86"/>
      <c r="F235" s="285">
        <f t="shared" si="100"/>
        <v>0</v>
      </c>
      <c r="G235" s="286"/>
      <c r="H235" s="286"/>
      <c r="I235" s="286"/>
      <c r="J235" s="286"/>
      <c r="K235" s="286"/>
      <c r="L235" s="286"/>
      <c r="M235" s="286"/>
      <c r="N235" s="286"/>
      <c r="O235" s="286"/>
      <c r="P235" s="286"/>
      <c r="Q235" s="286"/>
      <c r="R235" s="286"/>
      <c r="S235" s="286"/>
      <c r="T235" s="286"/>
      <c r="U235" s="286"/>
      <c r="V235" s="287"/>
      <c r="W235" s="287"/>
      <c r="X235" s="287"/>
      <c r="Y235" s="287"/>
      <c r="Z235" s="287"/>
      <c r="AA235" s="287"/>
      <c r="AB235" s="287"/>
      <c r="AC235" s="287"/>
      <c r="AD235" s="287"/>
      <c r="AE235" s="287"/>
      <c r="AF235" s="289"/>
    </row>
    <row r="236" ht="12.75" customHeight="1">
      <c r="A236" s="319"/>
      <c r="B236" s="181" t="s">
        <v>69</v>
      </c>
      <c r="C236" s="191">
        <v>0.027906976744186046</v>
      </c>
      <c r="D236" s="199"/>
      <c r="E236" s="86"/>
      <c r="F236" s="285">
        <f t="shared" si="100"/>
        <v>0</v>
      </c>
      <c r="G236" s="286"/>
      <c r="H236" s="286"/>
      <c r="I236" s="286"/>
      <c r="J236" s="286"/>
      <c r="K236" s="286"/>
      <c r="L236" s="286"/>
      <c r="M236" s="286"/>
      <c r="N236" s="286"/>
      <c r="O236" s="286"/>
      <c r="P236" s="286"/>
      <c r="Q236" s="286"/>
      <c r="R236" s="286"/>
      <c r="S236" s="286"/>
      <c r="T236" s="286"/>
      <c r="U236" s="286"/>
      <c r="V236" s="287"/>
      <c r="W236" s="287"/>
      <c r="X236" s="287"/>
      <c r="Y236" s="287"/>
      <c r="Z236" s="287"/>
      <c r="AA236" s="287"/>
      <c r="AB236" s="287"/>
      <c r="AC236" s="287"/>
      <c r="AD236" s="287"/>
      <c r="AE236" s="287"/>
      <c r="AF236" s="289"/>
    </row>
    <row r="237" ht="12.75" customHeight="1">
      <c r="A237" s="319"/>
      <c r="B237" s="181" t="s">
        <v>20</v>
      </c>
      <c r="C237" s="292"/>
      <c r="D237" s="199"/>
      <c r="E237" s="86"/>
      <c r="F237" s="285">
        <f t="shared" si="100"/>
        <v>0</v>
      </c>
      <c r="G237" s="286"/>
      <c r="H237" s="286"/>
      <c r="I237" s="286"/>
      <c r="J237" s="286"/>
      <c r="K237" s="286"/>
      <c r="L237" s="286"/>
      <c r="M237" s="286"/>
      <c r="N237" s="286"/>
      <c r="O237" s="286"/>
      <c r="P237" s="286"/>
      <c r="Q237" s="286"/>
      <c r="R237" s="286"/>
      <c r="S237" s="286"/>
      <c r="T237" s="286"/>
      <c r="U237" s="286"/>
      <c r="V237" s="287"/>
      <c r="W237" s="287"/>
      <c r="X237" s="287"/>
      <c r="Y237" s="287"/>
      <c r="Z237" s="287"/>
      <c r="AA237" s="287"/>
      <c r="AB237" s="287"/>
      <c r="AC237" s="287"/>
      <c r="AD237" s="287"/>
      <c r="AE237" s="287"/>
      <c r="AF237" s="289"/>
    </row>
    <row r="238" ht="12.75" customHeight="1">
      <c r="A238" s="343"/>
      <c r="B238" s="194" t="s">
        <v>71</v>
      </c>
      <c r="C238" s="198">
        <v>0.162790697674419</v>
      </c>
      <c r="D238" s="200">
        <v>1.104893023255814</v>
      </c>
      <c r="E238" s="86"/>
      <c r="F238" s="285"/>
      <c r="G238" s="286"/>
      <c r="H238" s="286"/>
      <c r="I238" s="286"/>
      <c r="J238" s="286"/>
      <c r="K238" s="286"/>
      <c r="L238" s="286"/>
      <c r="M238" s="286"/>
      <c r="N238" s="286"/>
      <c r="O238" s="286"/>
      <c r="P238" s="286"/>
      <c r="Q238" s="286"/>
      <c r="R238" s="286"/>
      <c r="S238" s="286"/>
      <c r="T238" s="286"/>
      <c r="U238" s="286"/>
      <c r="V238" s="287"/>
      <c r="W238" s="287"/>
      <c r="X238" s="287"/>
      <c r="Y238" s="287"/>
      <c r="Z238" s="287"/>
      <c r="AA238" s="287"/>
      <c r="AB238" s="287"/>
      <c r="AC238" s="287"/>
      <c r="AD238" s="287"/>
      <c r="AE238" s="287"/>
      <c r="AF238" s="289"/>
    </row>
    <row r="239" ht="12.75" customHeight="1">
      <c r="A239" s="282">
        <v>38.0</v>
      </c>
      <c r="B239" s="283" t="s">
        <v>114</v>
      </c>
      <c r="C239" s="301">
        <f>WBS!D40</f>
        <v>0.4</v>
      </c>
      <c r="D239" s="353">
        <f>WBS!E40</f>
        <v>2.71488</v>
      </c>
      <c r="E239" s="86"/>
      <c r="F239" s="285">
        <f t="shared" ref="F239:F244" si="101">SUM(G239:R239)</f>
        <v>0</v>
      </c>
      <c r="G239" s="286"/>
      <c r="H239" s="286"/>
      <c r="I239" s="286"/>
      <c r="J239" s="286"/>
      <c r="K239" s="286"/>
      <c r="L239" s="286"/>
      <c r="M239" s="286"/>
      <c r="N239" s="286"/>
      <c r="O239" s="286"/>
      <c r="P239" s="286"/>
      <c r="Q239" s="286"/>
      <c r="R239" s="286"/>
      <c r="S239" s="286"/>
      <c r="T239" s="286"/>
      <c r="U239" s="286"/>
      <c r="V239" s="287"/>
      <c r="W239" s="287"/>
      <c r="X239" s="287"/>
      <c r="Y239" s="287"/>
      <c r="Z239" s="287"/>
      <c r="AA239" s="287"/>
      <c r="AB239" s="287"/>
      <c r="AC239" s="287"/>
      <c r="AD239" s="287"/>
      <c r="AE239" s="287"/>
      <c r="AF239" s="289"/>
    </row>
    <row r="240" ht="12.75" customHeight="1">
      <c r="A240" s="319"/>
      <c r="B240" s="181" t="s">
        <v>37</v>
      </c>
      <c r="C240" s="345"/>
      <c r="D240" s="199"/>
      <c r="E240" s="86"/>
      <c r="F240" s="285">
        <f t="shared" si="101"/>
        <v>0</v>
      </c>
      <c r="G240" s="286"/>
      <c r="H240" s="286"/>
      <c r="I240" s="286"/>
      <c r="J240" s="286"/>
      <c r="K240" s="286"/>
      <c r="L240" s="286"/>
      <c r="M240" s="286"/>
      <c r="N240" s="286"/>
      <c r="O240" s="286"/>
      <c r="P240" s="286"/>
      <c r="Q240" s="286"/>
      <c r="R240" s="286"/>
      <c r="S240" s="286"/>
      <c r="T240" s="286"/>
      <c r="U240" s="286"/>
      <c r="V240" s="287"/>
      <c r="W240" s="287"/>
      <c r="X240" s="287"/>
      <c r="Y240" s="287"/>
      <c r="Z240" s="287"/>
      <c r="AA240" s="287"/>
      <c r="AB240" s="287"/>
      <c r="AC240" s="287"/>
      <c r="AD240" s="287"/>
      <c r="AE240" s="287"/>
      <c r="AF240" s="289"/>
    </row>
    <row r="241" ht="12.75" customHeight="1">
      <c r="A241" s="319"/>
      <c r="B241" s="181" t="s">
        <v>38</v>
      </c>
      <c r="C241" s="345"/>
      <c r="D241" s="199"/>
      <c r="E241" s="86"/>
      <c r="F241" s="285">
        <f t="shared" si="101"/>
        <v>0</v>
      </c>
      <c r="G241" s="286"/>
      <c r="H241" s="286"/>
      <c r="I241" s="286"/>
      <c r="J241" s="286"/>
      <c r="K241" s="286"/>
      <c r="L241" s="286"/>
      <c r="M241" s="286"/>
      <c r="N241" s="286"/>
      <c r="O241" s="286"/>
      <c r="P241" s="286"/>
      <c r="Q241" s="286"/>
      <c r="R241" s="286"/>
      <c r="S241" s="286"/>
      <c r="T241" s="286"/>
      <c r="U241" s="286"/>
      <c r="V241" s="287"/>
      <c r="W241" s="287"/>
      <c r="X241" s="287"/>
      <c r="Y241" s="287"/>
      <c r="Z241" s="287"/>
      <c r="AA241" s="287"/>
      <c r="AB241" s="287"/>
      <c r="AC241" s="287"/>
      <c r="AD241" s="287"/>
      <c r="AE241" s="287"/>
      <c r="AF241" s="289"/>
    </row>
    <row r="242" ht="12.75" customHeight="1">
      <c r="A242" s="319"/>
      <c r="B242" s="181" t="s">
        <v>26</v>
      </c>
      <c r="C242" s="345"/>
      <c r="D242" s="199"/>
      <c r="E242" s="86"/>
      <c r="F242" s="285">
        <f t="shared" si="101"/>
        <v>0</v>
      </c>
      <c r="G242" s="286"/>
      <c r="H242" s="286"/>
      <c r="I242" s="286"/>
      <c r="J242" s="286"/>
      <c r="K242" s="286"/>
      <c r="L242" s="286"/>
      <c r="M242" s="286"/>
      <c r="N242" s="286"/>
      <c r="O242" s="286"/>
      <c r="P242" s="286"/>
      <c r="Q242" s="286"/>
      <c r="R242" s="286"/>
      <c r="S242" s="286"/>
      <c r="T242" s="286"/>
      <c r="U242" s="286"/>
      <c r="V242" s="287"/>
      <c r="W242" s="287"/>
      <c r="X242" s="287"/>
      <c r="Y242" s="287"/>
      <c r="Z242" s="287"/>
      <c r="AA242" s="287"/>
      <c r="AB242" s="287"/>
      <c r="AC242" s="287"/>
      <c r="AD242" s="287"/>
      <c r="AE242" s="287"/>
      <c r="AF242" s="289"/>
    </row>
    <row r="243" ht="12.75" customHeight="1">
      <c r="A243" s="319"/>
      <c r="B243" s="181" t="s">
        <v>69</v>
      </c>
      <c r="C243" s="191">
        <v>0.027906976744186046</v>
      </c>
      <c r="D243" s="199"/>
      <c r="E243" s="86"/>
      <c r="F243" s="285">
        <f t="shared" si="101"/>
        <v>0</v>
      </c>
      <c r="G243" s="286"/>
      <c r="H243" s="286"/>
      <c r="I243" s="286"/>
      <c r="J243" s="286"/>
      <c r="K243" s="286"/>
      <c r="L243" s="286"/>
      <c r="M243" s="286"/>
      <c r="N243" s="286"/>
      <c r="O243" s="286"/>
      <c r="P243" s="286"/>
      <c r="Q243" s="286"/>
      <c r="R243" s="286"/>
      <c r="S243" s="286"/>
      <c r="T243" s="286"/>
      <c r="U243" s="286"/>
      <c r="V243" s="287"/>
      <c r="W243" s="287"/>
      <c r="X243" s="287"/>
      <c r="Y243" s="287"/>
      <c r="Z243" s="287"/>
      <c r="AA243" s="287"/>
      <c r="AB243" s="287"/>
      <c r="AC243" s="287"/>
      <c r="AD243" s="287"/>
      <c r="AE243" s="287"/>
      <c r="AF243" s="289"/>
    </row>
    <row r="244" ht="12.75" customHeight="1">
      <c r="A244" s="319"/>
      <c r="B244" s="181" t="s">
        <v>20</v>
      </c>
      <c r="C244" s="345"/>
      <c r="D244" s="199"/>
      <c r="E244" s="86"/>
      <c r="F244" s="285">
        <f t="shared" si="101"/>
        <v>0</v>
      </c>
      <c r="G244" s="286"/>
      <c r="H244" s="286"/>
      <c r="I244" s="286"/>
      <c r="J244" s="286"/>
      <c r="K244" s="286"/>
      <c r="L244" s="286"/>
      <c r="M244" s="286"/>
      <c r="N244" s="286"/>
      <c r="O244" s="286"/>
      <c r="P244" s="286"/>
      <c r="Q244" s="286"/>
      <c r="R244" s="286"/>
      <c r="S244" s="286"/>
      <c r="T244" s="286"/>
      <c r="U244" s="286"/>
      <c r="V244" s="287"/>
      <c r="W244" s="287"/>
      <c r="X244" s="287"/>
      <c r="Y244" s="287"/>
      <c r="Z244" s="287"/>
      <c r="AA244" s="287"/>
      <c r="AB244" s="287"/>
      <c r="AC244" s="287"/>
      <c r="AD244" s="287"/>
      <c r="AE244" s="287"/>
      <c r="AF244" s="289"/>
    </row>
    <row r="245" ht="12.75" customHeight="1">
      <c r="A245" s="343"/>
      <c r="B245" s="194" t="s">
        <v>71</v>
      </c>
      <c r="C245" s="198">
        <v>0.162790697674419</v>
      </c>
      <c r="D245" s="200">
        <v>1.104893023255814</v>
      </c>
      <c r="E245" s="86"/>
      <c r="F245" s="285"/>
      <c r="G245" s="312"/>
      <c r="H245" s="314"/>
      <c r="I245" s="314"/>
      <c r="J245" s="314"/>
      <c r="K245" s="314"/>
      <c r="L245" s="314"/>
      <c r="M245" s="314"/>
      <c r="N245" s="314"/>
      <c r="O245" s="314"/>
      <c r="P245" s="314"/>
      <c r="Q245" s="314"/>
      <c r="R245" s="314"/>
      <c r="S245" s="314"/>
      <c r="T245" s="314"/>
      <c r="U245" s="314"/>
      <c r="V245" s="287"/>
      <c r="W245" s="287"/>
      <c r="X245" s="287"/>
      <c r="Y245" s="287"/>
      <c r="Z245" s="287"/>
      <c r="AA245" s="287"/>
      <c r="AB245" s="287"/>
      <c r="AC245" s="287"/>
      <c r="AD245" s="287"/>
      <c r="AE245" s="287"/>
      <c r="AF245" s="289"/>
    </row>
    <row r="246" ht="12.75" customHeight="1">
      <c r="A246" s="321">
        <v>39.0</v>
      </c>
      <c r="B246" s="283" t="s">
        <v>116</v>
      </c>
      <c r="C246" s="301">
        <f>WBS!D41</f>
        <v>0.4</v>
      </c>
      <c r="D246" s="353">
        <f>WBS!E41</f>
        <v>2.71488</v>
      </c>
      <c r="E246" s="86"/>
      <c r="F246" s="285">
        <f t="shared" ref="F246:F251" si="102">SUM(G246:R246)</f>
        <v>0</v>
      </c>
      <c r="G246" s="312"/>
      <c r="H246" s="314"/>
      <c r="I246" s="314"/>
      <c r="J246" s="314"/>
      <c r="K246" s="314"/>
      <c r="L246" s="314"/>
      <c r="M246" s="314"/>
      <c r="N246" s="314"/>
      <c r="O246" s="314"/>
      <c r="P246" s="314"/>
      <c r="Q246" s="314"/>
      <c r="R246" s="314"/>
      <c r="S246" s="314"/>
      <c r="T246" s="314"/>
      <c r="U246" s="314"/>
      <c r="V246" s="287"/>
      <c r="W246" s="287"/>
      <c r="X246" s="287"/>
      <c r="Y246" s="287"/>
      <c r="Z246" s="287"/>
      <c r="AA246" s="287"/>
      <c r="AB246" s="287"/>
      <c r="AC246" s="287"/>
      <c r="AD246" s="287"/>
      <c r="AE246" s="287"/>
      <c r="AF246" s="289"/>
    </row>
    <row r="247" ht="12.75" customHeight="1">
      <c r="A247" s="319"/>
      <c r="B247" s="181" t="s">
        <v>37</v>
      </c>
      <c r="C247" s="345"/>
      <c r="D247" s="199"/>
      <c r="E247" s="86"/>
      <c r="F247" s="285">
        <f t="shared" si="102"/>
        <v>0</v>
      </c>
      <c r="G247" s="286"/>
      <c r="H247" s="286"/>
      <c r="I247" s="286"/>
      <c r="J247" s="286"/>
      <c r="K247" s="286"/>
      <c r="L247" s="286"/>
      <c r="M247" s="286"/>
      <c r="N247" s="286"/>
      <c r="O247" s="286"/>
      <c r="P247" s="286"/>
      <c r="Q247" s="286"/>
      <c r="R247" s="286"/>
      <c r="S247" s="286"/>
      <c r="T247" s="286"/>
      <c r="U247" s="286"/>
      <c r="V247" s="287"/>
      <c r="W247" s="287"/>
      <c r="X247" s="287"/>
      <c r="Y247" s="287"/>
      <c r="Z247" s="287"/>
      <c r="AA247" s="287"/>
      <c r="AB247" s="287"/>
      <c r="AC247" s="287"/>
      <c r="AD247" s="287"/>
      <c r="AE247" s="287"/>
      <c r="AF247" s="289"/>
    </row>
    <row r="248" ht="12.75" customHeight="1">
      <c r="A248" s="319"/>
      <c r="B248" s="181" t="s">
        <v>38</v>
      </c>
      <c r="C248" s="345"/>
      <c r="D248" s="199"/>
      <c r="E248" s="86"/>
      <c r="F248" s="285">
        <f t="shared" si="102"/>
        <v>0</v>
      </c>
      <c r="G248" s="286"/>
      <c r="H248" s="286"/>
      <c r="I248" s="286"/>
      <c r="J248" s="286"/>
      <c r="K248" s="286"/>
      <c r="L248" s="286"/>
      <c r="M248" s="286"/>
      <c r="N248" s="286"/>
      <c r="O248" s="286"/>
      <c r="P248" s="286"/>
      <c r="Q248" s="286"/>
      <c r="R248" s="286"/>
      <c r="S248" s="286"/>
      <c r="T248" s="286"/>
      <c r="U248" s="286"/>
      <c r="V248" s="287"/>
      <c r="W248" s="287"/>
      <c r="X248" s="287"/>
      <c r="Y248" s="287"/>
      <c r="Z248" s="287"/>
      <c r="AA248" s="287"/>
      <c r="AB248" s="287"/>
      <c r="AC248" s="287"/>
      <c r="AD248" s="287"/>
      <c r="AE248" s="287"/>
      <c r="AF248" s="289"/>
    </row>
    <row r="249" ht="12.75" customHeight="1">
      <c r="A249" s="319"/>
      <c r="B249" s="181" t="s">
        <v>26</v>
      </c>
      <c r="C249" s="345"/>
      <c r="D249" s="199"/>
      <c r="E249" s="86"/>
      <c r="F249" s="285">
        <f t="shared" si="102"/>
        <v>0</v>
      </c>
      <c r="G249" s="286"/>
      <c r="H249" s="286"/>
      <c r="I249" s="286"/>
      <c r="J249" s="286"/>
      <c r="K249" s="286"/>
      <c r="L249" s="286"/>
      <c r="M249" s="286"/>
      <c r="N249" s="286"/>
      <c r="O249" s="286"/>
      <c r="P249" s="286"/>
      <c r="Q249" s="286"/>
      <c r="R249" s="286"/>
      <c r="S249" s="286"/>
      <c r="T249" s="286"/>
      <c r="U249" s="286"/>
      <c r="V249" s="287"/>
      <c r="W249" s="287"/>
      <c r="X249" s="287"/>
      <c r="Y249" s="287"/>
      <c r="Z249" s="287"/>
      <c r="AA249" s="287"/>
      <c r="AB249" s="287"/>
      <c r="AC249" s="287"/>
      <c r="AD249" s="287"/>
      <c r="AE249" s="287"/>
      <c r="AF249" s="289"/>
    </row>
    <row r="250" ht="12.75" customHeight="1">
      <c r="A250" s="319"/>
      <c r="B250" s="181" t="s">
        <v>69</v>
      </c>
      <c r="C250" s="191">
        <v>0.027906976744186046</v>
      </c>
      <c r="D250" s="199"/>
      <c r="E250" s="86"/>
      <c r="F250" s="285">
        <f t="shared" si="102"/>
        <v>0</v>
      </c>
      <c r="G250" s="286"/>
      <c r="H250" s="286"/>
      <c r="I250" s="286"/>
      <c r="J250" s="286"/>
      <c r="K250" s="286"/>
      <c r="L250" s="286"/>
      <c r="M250" s="286"/>
      <c r="N250" s="286"/>
      <c r="O250" s="286"/>
      <c r="P250" s="286"/>
      <c r="Q250" s="286"/>
      <c r="R250" s="286"/>
      <c r="S250" s="286"/>
      <c r="T250" s="286"/>
      <c r="U250" s="286"/>
      <c r="V250" s="287"/>
      <c r="W250" s="287"/>
      <c r="X250" s="287"/>
      <c r="Y250" s="287"/>
      <c r="Z250" s="287"/>
      <c r="AA250" s="287"/>
      <c r="AB250" s="287"/>
      <c r="AC250" s="287"/>
      <c r="AD250" s="287"/>
      <c r="AE250" s="287"/>
      <c r="AF250" s="289"/>
    </row>
    <row r="251" ht="12.75" customHeight="1">
      <c r="A251" s="319"/>
      <c r="B251" s="181" t="s">
        <v>20</v>
      </c>
      <c r="C251" s="345"/>
      <c r="D251" s="199"/>
      <c r="E251" s="86"/>
      <c r="F251" s="285">
        <f t="shared" si="102"/>
        <v>0</v>
      </c>
      <c r="G251" s="286"/>
      <c r="H251" s="286"/>
      <c r="I251" s="286"/>
      <c r="J251" s="286"/>
      <c r="K251" s="286"/>
      <c r="L251" s="286"/>
      <c r="M251" s="286"/>
      <c r="N251" s="286"/>
      <c r="O251" s="286"/>
      <c r="P251" s="286"/>
      <c r="Q251" s="286"/>
      <c r="R251" s="286"/>
      <c r="S251" s="286"/>
      <c r="T251" s="286"/>
      <c r="U251" s="286"/>
      <c r="V251" s="287"/>
      <c r="W251" s="287"/>
      <c r="X251" s="287"/>
      <c r="Y251" s="287"/>
      <c r="Z251" s="287"/>
      <c r="AA251" s="287"/>
      <c r="AB251" s="287"/>
      <c r="AC251" s="287"/>
      <c r="AD251" s="287"/>
      <c r="AE251" s="287"/>
      <c r="AF251" s="289"/>
    </row>
    <row r="252" ht="12.75" customHeight="1">
      <c r="A252" s="343"/>
      <c r="B252" s="194" t="s">
        <v>71</v>
      </c>
      <c r="C252" s="198">
        <v>0.162790697674419</v>
      </c>
      <c r="D252" s="200">
        <v>1.104893023255814</v>
      </c>
      <c r="E252" s="86"/>
      <c r="F252" s="285"/>
      <c r="G252" s="286"/>
      <c r="H252" s="286"/>
      <c r="I252" s="286"/>
      <c r="J252" s="286"/>
      <c r="K252" s="286"/>
      <c r="L252" s="286"/>
      <c r="M252" s="286"/>
      <c r="N252" s="286"/>
      <c r="O252" s="286"/>
      <c r="P252" s="286"/>
      <c r="Q252" s="286"/>
      <c r="R252" s="286"/>
      <c r="S252" s="286"/>
      <c r="T252" s="286"/>
      <c r="U252" s="286"/>
      <c r="V252" s="287"/>
      <c r="W252" s="287"/>
      <c r="X252" s="287"/>
      <c r="Y252" s="287"/>
      <c r="Z252" s="287"/>
      <c r="AA252" s="287"/>
      <c r="AB252" s="287"/>
      <c r="AC252" s="287"/>
      <c r="AD252" s="287"/>
      <c r="AE252" s="287"/>
      <c r="AF252" s="289"/>
    </row>
    <row r="253" ht="12.75" customHeight="1">
      <c r="A253" s="282">
        <v>40.0</v>
      </c>
      <c r="B253" s="283" t="s">
        <v>47</v>
      </c>
      <c r="C253" s="301">
        <f>WBS!D42</f>
        <v>1.066666667</v>
      </c>
      <c r="D253" s="353">
        <f>WBS!E42</f>
        <v>7.23968</v>
      </c>
      <c r="E253" s="86"/>
      <c r="F253" s="285">
        <f t="shared" ref="F253:F329" si="104">SUM(G253:R253)</f>
        <v>0</v>
      </c>
      <c r="G253" s="286"/>
      <c r="H253" s="286"/>
      <c r="I253" s="286"/>
      <c r="J253" s="286"/>
      <c r="K253" s="286"/>
      <c r="L253" s="286"/>
      <c r="M253" s="286"/>
      <c r="N253" s="286"/>
      <c r="O253" s="286"/>
      <c r="P253" s="286"/>
      <c r="Q253" s="286"/>
      <c r="R253" s="286"/>
      <c r="S253" s="286"/>
      <c r="T253" s="286"/>
      <c r="U253" s="286"/>
      <c r="V253" s="287"/>
      <c r="W253" s="287"/>
      <c r="X253" s="287"/>
      <c r="Y253" s="287"/>
      <c r="Z253" s="287"/>
      <c r="AA253" s="287"/>
      <c r="AB253" s="287"/>
      <c r="AC253" s="287"/>
      <c r="AD253" s="287"/>
      <c r="AE253" s="287"/>
      <c r="AF253" s="289"/>
    </row>
    <row r="254" ht="12.75" customHeight="1">
      <c r="A254" s="319"/>
      <c r="B254" s="181" t="s">
        <v>37</v>
      </c>
      <c r="C254" s="345">
        <f t="shared" ref="C254:D254" si="103">C$253*0.2</f>
        <v>0.2133333333</v>
      </c>
      <c r="D254" s="345">
        <f t="shared" si="103"/>
        <v>1.447936</v>
      </c>
      <c r="E254" s="86"/>
      <c r="F254" s="285">
        <f t="shared" si="104"/>
        <v>0</v>
      </c>
      <c r="G254" s="286"/>
      <c r="H254" s="286"/>
      <c r="I254" s="286"/>
      <c r="J254" s="286"/>
      <c r="K254" s="286"/>
      <c r="L254" s="286"/>
      <c r="M254" s="286"/>
      <c r="N254" s="286"/>
      <c r="O254" s="286"/>
      <c r="P254" s="286"/>
      <c r="Q254" s="286"/>
      <c r="R254" s="286"/>
      <c r="S254" s="286"/>
      <c r="T254" s="286"/>
      <c r="U254" s="286"/>
      <c r="V254" s="287"/>
      <c r="W254" s="287"/>
      <c r="X254" s="287"/>
      <c r="Y254" s="287"/>
      <c r="Z254" s="287"/>
      <c r="AA254" s="287"/>
      <c r="AB254" s="287"/>
      <c r="AC254" s="287"/>
      <c r="AD254" s="287"/>
      <c r="AE254" s="287"/>
      <c r="AF254" s="289"/>
    </row>
    <row r="255" ht="12.75" customHeight="1">
      <c r="A255" s="319"/>
      <c r="B255" s="181" t="s">
        <v>38</v>
      </c>
      <c r="C255" s="345">
        <f t="shared" ref="C255:D255" si="105">C$253*0.15</f>
        <v>0.16</v>
      </c>
      <c r="D255" s="345">
        <f t="shared" si="105"/>
        <v>1.085952</v>
      </c>
      <c r="E255" s="86"/>
      <c r="F255" s="285">
        <f t="shared" si="104"/>
        <v>0</v>
      </c>
      <c r="G255" s="286"/>
      <c r="H255" s="286"/>
      <c r="I255" s="286"/>
      <c r="J255" s="286"/>
      <c r="K255" s="286"/>
      <c r="L255" s="286"/>
      <c r="M255" s="286"/>
      <c r="N255" s="286"/>
      <c r="O255" s="286"/>
      <c r="P255" s="286"/>
      <c r="Q255" s="286"/>
      <c r="R255" s="286"/>
      <c r="S255" s="286"/>
      <c r="T255" s="286"/>
      <c r="U255" s="286"/>
      <c r="V255" s="287"/>
      <c r="W255" s="287"/>
      <c r="X255" s="287"/>
      <c r="Y255" s="287"/>
      <c r="Z255" s="287"/>
      <c r="AA255" s="287"/>
      <c r="AB255" s="287"/>
      <c r="AC255" s="287"/>
      <c r="AD255" s="287"/>
      <c r="AE255" s="287"/>
      <c r="AF255" s="289"/>
    </row>
    <row r="256" ht="12.75" customHeight="1">
      <c r="A256" s="319"/>
      <c r="B256" s="181" t="s">
        <v>26</v>
      </c>
      <c r="C256" s="345">
        <f t="shared" ref="C256:D256" si="106">C$253*0.4</f>
        <v>0.4266666667</v>
      </c>
      <c r="D256" s="345">
        <f t="shared" si="106"/>
        <v>2.895872</v>
      </c>
      <c r="E256" s="86"/>
      <c r="F256" s="285">
        <f t="shared" si="104"/>
        <v>0</v>
      </c>
      <c r="G256" s="286"/>
      <c r="H256" s="286"/>
      <c r="I256" s="286"/>
      <c r="J256" s="286"/>
      <c r="K256" s="286"/>
      <c r="L256" s="286"/>
      <c r="M256" s="286"/>
      <c r="N256" s="286"/>
      <c r="O256" s="286"/>
      <c r="P256" s="286"/>
      <c r="Q256" s="286"/>
      <c r="R256" s="286"/>
      <c r="S256" s="286"/>
      <c r="T256" s="286"/>
      <c r="U256" s="286"/>
      <c r="V256" s="287"/>
      <c r="W256" s="287"/>
      <c r="X256" s="287"/>
      <c r="Y256" s="287"/>
      <c r="Z256" s="287"/>
      <c r="AA256" s="287"/>
      <c r="AB256" s="287"/>
      <c r="AC256" s="287"/>
      <c r="AD256" s="287"/>
      <c r="AE256" s="287"/>
      <c r="AF256" s="289"/>
    </row>
    <row r="257" ht="12.75" customHeight="1">
      <c r="A257" s="319"/>
      <c r="B257" s="181" t="s">
        <v>69</v>
      </c>
      <c r="C257" s="191">
        <v>0.027906976744186046</v>
      </c>
      <c r="D257" s="191">
        <v>1.8941023255813954</v>
      </c>
      <c r="E257" s="86"/>
      <c r="F257" s="285">
        <f t="shared" si="104"/>
        <v>0</v>
      </c>
      <c r="G257" s="286"/>
      <c r="H257" s="286"/>
      <c r="I257" s="286"/>
      <c r="J257" s="286"/>
      <c r="K257" s="286"/>
      <c r="L257" s="286"/>
      <c r="M257" s="286"/>
      <c r="N257" s="286"/>
      <c r="O257" s="286"/>
      <c r="P257" s="286"/>
      <c r="Q257" s="286"/>
      <c r="R257" s="286"/>
      <c r="S257" s="286"/>
      <c r="T257" s="286"/>
      <c r="U257" s="286"/>
      <c r="V257" s="287"/>
      <c r="W257" s="287"/>
      <c r="X257" s="287"/>
      <c r="Y257" s="287"/>
      <c r="Z257" s="287"/>
      <c r="AA257" s="287"/>
      <c r="AB257" s="287"/>
      <c r="AC257" s="287"/>
      <c r="AD257" s="287"/>
      <c r="AE257" s="287"/>
      <c r="AF257" s="289"/>
    </row>
    <row r="258" ht="12.75" customHeight="1">
      <c r="A258" s="320"/>
      <c r="B258" s="181" t="s">
        <v>20</v>
      </c>
      <c r="C258" s="345">
        <f t="shared" ref="C258:D258" si="107">C$253*0.25</f>
        <v>0.2666666667</v>
      </c>
      <c r="D258" s="345">
        <f t="shared" si="107"/>
        <v>1.80992</v>
      </c>
      <c r="E258" s="86"/>
      <c r="F258" s="285">
        <f t="shared" si="104"/>
        <v>0</v>
      </c>
      <c r="G258" s="312"/>
      <c r="H258" s="314"/>
      <c r="I258" s="314"/>
      <c r="J258" s="314"/>
      <c r="K258" s="314"/>
      <c r="L258" s="314"/>
      <c r="M258" s="314"/>
      <c r="N258" s="314"/>
      <c r="O258" s="314"/>
      <c r="P258" s="314"/>
      <c r="Q258" s="314"/>
      <c r="R258" s="314"/>
      <c r="S258" s="314"/>
      <c r="T258" s="314"/>
      <c r="U258" s="314"/>
      <c r="V258" s="287"/>
      <c r="W258" s="287"/>
      <c r="X258" s="287"/>
      <c r="Y258" s="287"/>
      <c r="Z258" s="287"/>
      <c r="AA258" s="287"/>
      <c r="AB258" s="287"/>
      <c r="AC258" s="287"/>
      <c r="AD258" s="287"/>
      <c r="AE258" s="287"/>
      <c r="AF258" s="289"/>
    </row>
    <row r="259" ht="12.75" customHeight="1">
      <c r="A259" s="365"/>
      <c r="B259" s="194" t="s">
        <v>71</v>
      </c>
      <c r="C259" s="198">
        <v>0.162790697674419</v>
      </c>
      <c r="D259" s="200">
        <v>1.104893023255814</v>
      </c>
      <c r="E259" s="86"/>
      <c r="F259" s="285">
        <f t="shared" si="104"/>
        <v>0</v>
      </c>
      <c r="G259" s="286"/>
      <c r="H259" s="286"/>
      <c r="I259" s="286"/>
      <c r="J259" s="286"/>
      <c r="K259" s="286"/>
      <c r="L259" s="286"/>
      <c r="M259" s="286"/>
      <c r="N259" s="286"/>
      <c r="O259" s="286"/>
      <c r="P259" s="286"/>
      <c r="Q259" s="286"/>
      <c r="R259" s="286"/>
      <c r="S259" s="286"/>
      <c r="T259" s="286"/>
      <c r="U259" s="286"/>
      <c r="V259" s="287"/>
      <c r="W259" s="287"/>
      <c r="X259" s="287"/>
      <c r="Y259" s="287"/>
      <c r="Z259" s="287"/>
      <c r="AA259" s="287"/>
      <c r="AB259" s="287"/>
      <c r="AC259" s="287"/>
      <c r="AD259" s="287"/>
      <c r="AE259" s="287"/>
      <c r="AF259" s="289"/>
    </row>
    <row r="260" ht="12.75" customHeight="1">
      <c r="A260" s="282">
        <v>41.0</v>
      </c>
      <c r="B260" s="283" t="s">
        <v>120</v>
      </c>
      <c r="C260" s="284">
        <f>WBS!D43</f>
        <v>1.066666667</v>
      </c>
      <c r="D260" s="366">
        <f>WBS!E43</f>
        <v>7.23968</v>
      </c>
      <c r="E260" s="86"/>
      <c r="F260" s="285">
        <f t="shared" si="104"/>
        <v>0</v>
      </c>
      <c r="G260" s="286"/>
      <c r="H260" s="286"/>
      <c r="I260" s="286"/>
      <c r="J260" s="286"/>
      <c r="K260" s="286"/>
      <c r="L260" s="286"/>
      <c r="M260" s="286"/>
      <c r="N260" s="286"/>
      <c r="O260" s="286"/>
      <c r="P260" s="286"/>
      <c r="Q260" s="286"/>
      <c r="R260" s="286"/>
      <c r="S260" s="286"/>
      <c r="T260" s="286"/>
      <c r="U260" s="286"/>
      <c r="V260" s="287"/>
      <c r="W260" s="287"/>
      <c r="X260" s="287"/>
      <c r="Y260" s="287"/>
      <c r="Z260" s="287"/>
      <c r="AA260" s="287"/>
      <c r="AB260" s="287"/>
      <c r="AC260" s="287"/>
      <c r="AD260" s="287"/>
      <c r="AE260" s="287"/>
      <c r="AF260" s="289"/>
    </row>
    <row r="261" ht="12.75" customHeight="1">
      <c r="A261" s="319"/>
      <c r="B261" s="181" t="s">
        <v>37</v>
      </c>
      <c r="C261" s="345"/>
      <c r="D261" s="199"/>
      <c r="E261" s="86"/>
      <c r="F261" s="285">
        <f t="shared" si="104"/>
        <v>0</v>
      </c>
      <c r="G261" s="286"/>
      <c r="H261" s="286"/>
      <c r="I261" s="286"/>
      <c r="J261" s="286"/>
      <c r="K261" s="286"/>
      <c r="L261" s="286"/>
      <c r="M261" s="286"/>
      <c r="N261" s="286"/>
      <c r="O261" s="286"/>
      <c r="P261" s="286"/>
      <c r="Q261" s="286"/>
      <c r="R261" s="286"/>
      <c r="S261" s="286"/>
      <c r="T261" s="286"/>
      <c r="U261" s="286"/>
      <c r="V261" s="287"/>
      <c r="W261" s="287"/>
      <c r="X261" s="287"/>
      <c r="Y261" s="287"/>
      <c r="Z261" s="287"/>
      <c r="AA261" s="287"/>
      <c r="AB261" s="287"/>
      <c r="AC261" s="287"/>
      <c r="AD261" s="287"/>
      <c r="AE261" s="287"/>
      <c r="AF261" s="289"/>
    </row>
    <row r="262" ht="12.75" customHeight="1">
      <c r="A262" s="319"/>
      <c r="B262" s="181" t="s">
        <v>38</v>
      </c>
      <c r="C262" s="345"/>
      <c r="D262" s="199"/>
      <c r="E262" s="86"/>
      <c r="F262" s="285">
        <f t="shared" si="104"/>
        <v>0</v>
      </c>
      <c r="G262" s="286"/>
      <c r="H262" s="286"/>
      <c r="I262" s="286"/>
      <c r="J262" s="286"/>
      <c r="K262" s="286"/>
      <c r="L262" s="286"/>
      <c r="M262" s="286"/>
      <c r="N262" s="286"/>
      <c r="O262" s="286"/>
      <c r="P262" s="286"/>
      <c r="Q262" s="286"/>
      <c r="R262" s="286"/>
      <c r="S262" s="286"/>
      <c r="T262" s="286"/>
      <c r="U262" s="286"/>
      <c r="V262" s="287"/>
      <c r="W262" s="287"/>
      <c r="X262" s="287"/>
      <c r="Y262" s="287"/>
      <c r="Z262" s="287"/>
      <c r="AA262" s="287"/>
      <c r="AB262" s="287"/>
      <c r="AC262" s="287"/>
      <c r="AD262" s="287"/>
      <c r="AE262" s="287"/>
      <c r="AF262" s="289"/>
    </row>
    <row r="263" ht="12.75" customHeight="1">
      <c r="A263" s="319"/>
      <c r="B263" s="181" t="s">
        <v>26</v>
      </c>
      <c r="C263" s="345"/>
      <c r="D263" s="199"/>
      <c r="E263" s="86"/>
      <c r="F263" s="285">
        <f t="shared" si="104"/>
        <v>0</v>
      </c>
      <c r="G263" s="286"/>
      <c r="H263" s="286"/>
      <c r="I263" s="286"/>
      <c r="J263" s="286"/>
      <c r="K263" s="286"/>
      <c r="L263" s="286"/>
      <c r="M263" s="286"/>
      <c r="N263" s="286"/>
      <c r="O263" s="286"/>
      <c r="P263" s="286"/>
      <c r="Q263" s="286"/>
      <c r="R263" s="286"/>
      <c r="S263" s="286"/>
      <c r="T263" s="286"/>
      <c r="U263" s="286"/>
      <c r="V263" s="287"/>
      <c r="W263" s="287"/>
      <c r="X263" s="287"/>
      <c r="Y263" s="287"/>
      <c r="Z263" s="287"/>
      <c r="AA263" s="287"/>
      <c r="AB263" s="287"/>
      <c r="AC263" s="287"/>
      <c r="AD263" s="287"/>
      <c r="AE263" s="287"/>
      <c r="AF263" s="289"/>
    </row>
    <row r="264" ht="12.75" customHeight="1">
      <c r="A264" s="319"/>
      <c r="B264" s="181" t="s">
        <v>69</v>
      </c>
      <c r="C264" s="191">
        <v>0.027906976744186046</v>
      </c>
      <c r="D264" s="199"/>
      <c r="E264" s="86"/>
      <c r="F264" s="285">
        <f t="shared" si="104"/>
        <v>0</v>
      </c>
      <c r="G264" s="286"/>
      <c r="H264" s="286"/>
      <c r="I264" s="286"/>
      <c r="J264" s="286"/>
      <c r="K264" s="286"/>
      <c r="L264" s="286"/>
      <c r="M264" s="286"/>
      <c r="N264" s="286"/>
      <c r="O264" s="286"/>
      <c r="P264" s="286"/>
      <c r="Q264" s="286"/>
      <c r="R264" s="286"/>
      <c r="S264" s="286"/>
      <c r="T264" s="286"/>
      <c r="U264" s="286"/>
      <c r="V264" s="287"/>
      <c r="W264" s="287"/>
      <c r="X264" s="287"/>
      <c r="Y264" s="287"/>
      <c r="Z264" s="287"/>
      <c r="AA264" s="287"/>
      <c r="AB264" s="287"/>
      <c r="AC264" s="287"/>
      <c r="AD264" s="287"/>
      <c r="AE264" s="287"/>
      <c r="AF264" s="289"/>
    </row>
    <row r="265" ht="12.75" customHeight="1">
      <c r="A265" s="319"/>
      <c r="B265" s="181" t="s">
        <v>20</v>
      </c>
      <c r="C265" s="345"/>
      <c r="D265" s="199"/>
      <c r="E265" s="86"/>
      <c r="F265" s="285">
        <f t="shared" si="104"/>
        <v>0</v>
      </c>
      <c r="G265" s="286"/>
      <c r="H265" s="286"/>
      <c r="I265" s="286"/>
      <c r="J265" s="286"/>
      <c r="K265" s="286"/>
      <c r="L265" s="286"/>
      <c r="M265" s="286"/>
      <c r="N265" s="286"/>
      <c r="O265" s="286"/>
      <c r="P265" s="286"/>
      <c r="Q265" s="286"/>
      <c r="R265" s="286"/>
      <c r="S265" s="286"/>
      <c r="T265" s="286"/>
      <c r="U265" s="286"/>
      <c r="V265" s="287"/>
      <c r="W265" s="287"/>
      <c r="X265" s="287"/>
      <c r="Y265" s="287"/>
      <c r="Z265" s="287"/>
      <c r="AA265" s="287"/>
      <c r="AB265" s="287"/>
      <c r="AC265" s="287"/>
      <c r="AD265" s="287"/>
      <c r="AE265" s="287"/>
      <c r="AF265" s="289"/>
    </row>
    <row r="266" ht="12.75" customHeight="1">
      <c r="A266" s="365"/>
      <c r="B266" s="194" t="s">
        <v>71</v>
      </c>
      <c r="C266" s="198">
        <v>0.162790697674419</v>
      </c>
      <c r="D266" s="200">
        <v>1.104893023255814</v>
      </c>
      <c r="E266" s="86"/>
      <c r="F266" s="285">
        <f t="shared" si="104"/>
        <v>0</v>
      </c>
      <c r="G266" s="286"/>
      <c r="H266" s="286"/>
      <c r="I266" s="286"/>
      <c r="J266" s="286"/>
      <c r="K266" s="286"/>
      <c r="L266" s="286"/>
      <c r="M266" s="286"/>
      <c r="N266" s="286"/>
      <c r="O266" s="286"/>
      <c r="P266" s="286"/>
      <c r="Q266" s="286"/>
      <c r="R266" s="286"/>
      <c r="S266" s="286"/>
      <c r="T266" s="286"/>
      <c r="U266" s="286"/>
      <c r="V266" s="287"/>
      <c r="W266" s="287"/>
      <c r="X266" s="287"/>
      <c r="Y266" s="287"/>
      <c r="Z266" s="287"/>
      <c r="AA266" s="287"/>
      <c r="AB266" s="287"/>
      <c r="AC266" s="287"/>
      <c r="AD266" s="287"/>
      <c r="AE266" s="287"/>
      <c r="AF266" s="289"/>
    </row>
    <row r="267" ht="12.75" customHeight="1">
      <c r="A267" s="282">
        <v>42.0</v>
      </c>
      <c r="B267" s="283" t="s">
        <v>122</v>
      </c>
      <c r="C267" s="301">
        <f>WBS!D44</f>
        <v>0.6666666667</v>
      </c>
      <c r="D267" s="366">
        <f>WBS!E44</f>
        <v>4.5248</v>
      </c>
      <c r="E267" s="86"/>
      <c r="F267" s="285">
        <f t="shared" si="104"/>
        <v>0</v>
      </c>
      <c r="G267" s="286"/>
      <c r="H267" s="286"/>
      <c r="I267" s="286"/>
      <c r="J267" s="286"/>
      <c r="K267" s="286"/>
      <c r="L267" s="286"/>
      <c r="M267" s="286"/>
      <c r="N267" s="286"/>
      <c r="O267" s="286"/>
      <c r="P267" s="286"/>
      <c r="Q267" s="286"/>
      <c r="R267" s="286"/>
      <c r="S267" s="286"/>
      <c r="T267" s="286"/>
      <c r="U267" s="286"/>
      <c r="V267" s="287"/>
      <c r="W267" s="287"/>
      <c r="X267" s="287"/>
      <c r="Y267" s="287"/>
      <c r="Z267" s="287"/>
      <c r="AA267" s="287"/>
      <c r="AB267" s="287"/>
      <c r="AC267" s="287"/>
      <c r="AD267" s="287"/>
      <c r="AE267" s="287"/>
      <c r="AF267" s="289"/>
    </row>
    <row r="268" ht="12.75" customHeight="1">
      <c r="A268" s="319"/>
      <c r="B268" s="181" t="s">
        <v>37</v>
      </c>
      <c r="C268" s="183">
        <f>$C$267*0.2</f>
        <v>0.1333333333</v>
      </c>
      <c r="D268" s="199"/>
      <c r="E268" s="86"/>
      <c r="F268" s="285">
        <f t="shared" si="104"/>
        <v>0</v>
      </c>
      <c r="G268" s="286"/>
      <c r="H268" s="286"/>
      <c r="I268" s="286"/>
      <c r="J268" s="286"/>
      <c r="K268" s="286"/>
      <c r="L268" s="286"/>
      <c r="M268" s="286"/>
      <c r="N268" s="286"/>
      <c r="O268" s="286"/>
      <c r="P268" s="286"/>
      <c r="Q268" s="286"/>
      <c r="R268" s="286"/>
      <c r="S268" s="286"/>
      <c r="T268" s="286"/>
      <c r="U268" s="286"/>
      <c r="V268" s="287"/>
      <c r="W268" s="287"/>
      <c r="X268" s="287"/>
      <c r="Y268" s="287"/>
      <c r="Z268" s="287"/>
      <c r="AA268" s="287"/>
      <c r="AB268" s="287"/>
      <c r="AC268" s="287"/>
      <c r="AD268" s="287"/>
      <c r="AE268" s="287"/>
      <c r="AF268" s="289"/>
    </row>
    <row r="269" ht="12.75" customHeight="1">
      <c r="A269" s="319"/>
      <c r="B269" s="181" t="s">
        <v>38</v>
      </c>
      <c r="C269" s="186">
        <f>$C$267*0.15</f>
        <v>0.1</v>
      </c>
      <c r="D269" s="199"/>
      <c r="E269" s="86"/>
      <c r="F269" s="285">
        <f t="shared" si="104"/>
        <v>0</v>
      </c>
      <c r="G269" s="286"/>
      <c r="H269" s="286"/>
      <c r="I269" s="286"/>
      <c r="J269" s="286"/>
      <c r="K269" s="286"/>
      <c r="L269" s="286"/>
      <c r="M269" s="286"/>
      <c r="N269" s="286"/>
      <c r="O269" s="286"/>
      <c r="P269" s="286"/>
      <c r="Q269" s="286"/>
      <c r="R269" s="286"/>
      <c r="S269" s="286"/>
      <c r="T269" s="286"/>
      <c r="U269" s="286"/>
      <c r="V269" s="287"/>
      <c r="W269" s="287"/>
      <c r="X269" s="287"/>
      <c r="Y269" s="287"/>
      <c r="Z269" s="287"/>
      <c r="AA269" s="287"/>
      <c r="AB269" s="287"/>
      <c r="AC269" s="287"/>
      <c r="AD269" s="287"/>
      <c r="AE269" s="287"/>
      <c r="AF269" s="289"/>
    </row>
    <row r="270" ht="12.75" customHeight="1">
      <c r="A270" s="320"/>
      <c r="B270" s="181" t="s">
        <v>26</v>
      </c>
      <c r="C270" s="189">
        <f>$C$267*0.35</f>
        <v>0.2333333333</v>
      </c>
      <c r="D270" s="199"/>
      <c r="E270" s="86"/>
      <c r="F270" s="285">
        <f t="shared" si="104"/>
        <v>0</v>
      </c>
      <c r="G270" s="312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287"/>
      <c r="W270" s="287"/>
      <c r="X270" s="287"/>
      <c r="Y270" s="287"/>
      <c r="Z270" s="287"/>
      <c r="AA270" s="287"/>
      <c r="AB270" s="287"/>
      <c r="AC270" s="287"/>
      <c r="AD270" s="287"/>
      <c r="AE270" s="287"/>
      <c r="AF270" s="289"/>
    </row>
    <row r="271" ht="12.75" customHeight="1">
      <c r="A271" s="319"/>
      <c r="B271" s="181" t="s">
        <v>69</v>
      </c>
      <c r="C271" s="186">
        <v>0.027906976744186046</v>
      </c>
      <c r="D271" s="199"/>
      <c r="E271" s="86"/>
      <c r="F271" s="285">
        <f t="shared" si="104"/>
        <v>0</v>
      </c>
      <c r="G271" s="286"/>
      <c r="H271" s="286"/>
      <c r="I271" s="286"/>
      <c r="J271" s="286"/>
      <c r="K271" s="286"/>
      <c r="L271" s="286"/>
      <c r="M271" s="286"/>
      <c r="N271" s="286"/>
      <c r="O271" s="286"/>
      <c r="P271" s="286"/>
      <c r="Q271" s="286"/>
      <c r="R271" s="286"/>
      <c r="S271" s="286"/>
      <c r="T271" s="286"/>
      <c r="U271" s="286"/>
      <c r="V271" s="287"/>
      <c r="W271" s="287"/>
      <c r="X271" s="287"/>
      <c r="Y271" s="287"/>
      <c r="Z271" s="287"/>
      <c r="AA271" s="287"/>
      <c r="AB271" s="287"/>
      <c r="AC271" s="287"/>
      <c r="AD271" s="287"/>
      <c r="AE271" s="287"/>
      <c r="AF271" s="289"/>
    </row>
    <row r="272" ht="12.75" customHeight="1">
      <c r="A272" s="319"/>
      <c r="B272" s="181" t="s">
        <v>20</v>
      </c>
      <c r="C272" s="189">
        <f>$C$267*0.25</f>
        <v>0.1666666667</v>
      </c>
      <c r="D272" s="199"/>
      <c r="E272" s="86"/>
      <c r="F272" s="285">
        <f t="shared" si="104"/>
        <v>0</v>
      </c>
      <c r="G272" s="286"/>
      <c r="H272" s="286"/>
      <c r="I272" s="286"/>
      <c r="J272" s="286"/>
      <c r="K272" s="286"/>
      <c r="L272" s="286"/>
      <c r="M272" s="286"/>
      <c r="N272" s="286"/>
      <c r="O272" s="286"/>
      <c r="P272" s="286"/>
      <c r="Q272" s="286"/>
      <c r="R272" s="286"/>
      <c r="S272" s="286"/>
      <c r="T272" s="286"/>
      <c r="U272" s="286"/>
      <c r="V272" s="287"/>
      <c r="W272" s="287"/>
      <c r="X272" s="287"/>
      <c r="Y272" s="287"/>
      <c r="Z272" s="287"/>
      <c r="AA272" s="287"/>
      <c r="AB272" s="287"/>
      <c r="AC272" s="287"/>
      <c r="AD272" s="287"/>
      <c r="AE272" s="287"/>
      <c r="AF272" s="289"/>
    </row>
    <row r="273" ht="12.75" customHeight="1">
      <c r="A273" s="365"/>
      <c r="B273" s="194" t="s">
        <v>71</v>
      </c>
      <c r="C273" s="198">
        <v>0.162790697674419</v>
      </c>
      <c r="D273" s="200">
        <v>1.104893023255814</v>
      </c>
      <c r="E273" s="86"/>
      <c r="F273" s="285">
        <f t="shared" si="104"/>
        <v>0</v>
      </c>
      <c r="G273" s="286"/>
      <c r="H273" s="286"/>
      <c r="I273" s="286"/>
      <c r="J273" s="286"/>
      <c r="K273" s="286"/>
      <c r="L273" s="286"/>
      <c r="M273" s="286"/>
      <c r="N273" s="286"/>
      <c r="O273" s="286"/>
      <c r="P273" s="286"/>
      <c r="Q273" s="286"/>
      <c r="R273" s="286"/>
      <c r="S273" s="286"/>
      <c r="T273" s="286"/>
      <c r="U273" s="286"/>
      <c r="V273" s="287"/>
      <c r="W273" s="287"/>
      <c r="X273" s="287"/>
      <c r="Y273" s="287"/>
      <c r="Z273" s="287"/>
      <c r="AA273" s="287"/>
      <c r="AB273" s="287"/>
      <c r="AC273" s="287"/>
      <c r="AD273" s="287"/>
      <c r="AE273" s="287"/>
      <c r="AF273" s="289"/>
    </row>
    <row r="274" ht="12.75" customHeight="1">
      <c r="A274" s="282">
        <v>43.0</v>
      </c>
      <c r="B274" s="283" t="s">
        <v>124</v>
      </c>
      <c r="C274" s="284">
        <f>WBS!D45</f>
        <v>0.4</v>
      </c>
      <c r="D274" s="54">
        <f>WBS!E45</f>
        <v>2.71488</v>
      </c>
      <c r="E274" s="86"/>
      <c r="F274" s="285">
        <f t="shared" si="104"/>
        <v>0</v>
      </c>
      <c r="G274" s="286"/>
      <c r="H274" s="286"/>
      <c r="I274" s="286"/>
      <c r="J274" s="286"/>
      <c r="K274" s="286"/>
      <c r="L274" s="286"/>
      <c r="M274" s="286"/>
      <c r="N274" s="286"/>
      <c r="O274" s="286"/>
      <c r="P274" s="286"/>
      <c r="Q274" s="286"/>
      <c r="R274" s="286"/>
      <c r="S274" s="286"/>
      <c r="T274" s="286"/>
      <c r="U274" s="286"/>
      <c r="V274" s="287"/>
      <c r="W274" s="287"/>
      <c r="X274" s="287"/>
      <c r="Y274" s="287"/>
      <c r="Z274" s="287"/>
      <c r="AA274" s="287"/>
      <c r="AB274" s="287"/>
      <c r="AC274" s="287"/>
      <c r="AD274" s="287"/>
      <c r="AE274" s="287"/>
      <c r="AF274" s="289"/>
    </row>
    <row r="275" ht="12.75" customHeight="1">
      <c r="A275" s="319"/>
      <c r="B275" s="181" t="s">
        <v>37</v>
      </c>
      <c r="C275" s="183">
        <f t="shared" ref="C275:D275" si="108">C$274*0.2</f>
        <v>0.08</v>
      </c>
      <c r="D275" s="183">
        <f t="shared" si="108"/>
        <v>0.542976</v>
      </c>
      <c r="E275" s="86"/>
      <c r="F275" s="285">
        <f t="shared" si="104"/>
        <v>0</v>
      </c>
      <c r="G275" s="286"/>
      <c r="H275" s="286"/>
      <c r="I275" s="286"/>
      <c r="J275" s="286"/>
      <c r="K275" s="286"/>
      <c r="L275" s="286"/>
      <c r="M275" s="286"/>
      <c r="N275" s="286"/>
      <c r="O275" s="286"/>
      <c r="P275" s="286"/>
      <c r="Q275" s="286"/>
      <c r="R275" s="286"/>
      <c r="S275" s="286"/>
      <c r="T275" s="286"/>
      <c r="U275" s="286"/>
      <c r="V275" s="287"/>
      <c r="W275" s="287"/>
      <c r="X275" s="287"/>
      <c r="Y275" s="287"/>
      <c r="Z275" s="287"/>
      <c r="AA275" s="287"/>
      <c r="AB275" s="287"/>
      <c r="AC275" s="287"/>
      <c r="AD275" s="287"/>
      <c r="AE275" s="287"/>
      <c r="AF275" s="289"/>
    </row>
    <row r="276" ht="12.75" customHeight="1">
      <c r="A276" s="319"/>
      <c r="B276" s="181" t="s">
        <v>38</v>
      </c>
      <c r="C276" s="186">
        <f t="shared" ref="C276:D276" si="109">C$274*0.15</f>
        <v>0.06</v>
      </c>
      <c r="D276" s="186">
        <f t="shared" si="109"/>
        <v>0.407232</v>
      </c>
      <c r="E276" s="86"/>
      <c r="F276" s="285">
        <f t="shared" si="104"/>
        <v>0</v>
      </c>
      <c r="G276" s="286"/>
      <c r="H276" s="286"/>
      <c r="I276" s="286"/>
      <c r="J276" s="286"/>
      <c r="K276" s="286"/>
      <c r="L276" s="286"/>
      <c r="M276" s="286"/>
      <c r="N276" s="286"/>
      <c r="O276" s="286"/>
      <c r="P276" s="286"/>
      <c r="Q276" s="286"/>
      <c r="R276" s="286"/>
      <c r="S276" s="286"/>
      <c r="T276" s="286"/>
      <c r="U276" s="286"/>
      <c r="V276" s="287"/>
      <c r="W276" s="287"/>
      <c r="X276" s="287"/>
      <c r="Y276" s="287"/>
      <c r="Z276" s="287"/>
      <c r="AA276" s="287"/>
      <c r="AB276" s="287"/>
      <c r="AC276" s="287"/>
      <c r="AD276" s="287"/>
      <c r="AE276" s="287"/>
      <c r="AF276" s="289"/>
    </row>
    <row r="277" ht="12.75" customHeight="1">
      <c r="A277" s="319"/>
      <c r="B277" s="181" t="s">
        <v>26</v>
      </c>
      <c r="C277" s="189">
        <f t="shared" ref="C277:D277" si="110">C$274*0.4</f>
        <v>0.16</v>
      </c>
      <c r="D277" s="189">
        <f t="shared" si="110"/>
        <v>1.085952</v>
      </c>
      <c r="E277" s="86"/>
      <c r="F277" s="285">
        <f t="shared" si="104"/>
        <v>0</v>
      </c>
      <c r="G277" s="286"/>
      <c r="H277" s="286"/>
      <c r="I277" s="286"/>
      <c r="J277" s="286"/>
      <c r="K277" s="286"/>
      <c r="L277" s="286"/>
      <c r="M277" s="286"/>
      <c r="N277" s="286"/>
      <c r="O277" s="286"/>
      <c r="P277" s="286"/>
      <c r="Q277" s="286"/>
      <c r="R277" s="286"/>
      <c r="S277" s="286"/>
      <c r="T277" s="286"/>
      <c r="U277" s="286"/>
      <c r="V277" s="287"/>
      <c r="W277" s="287"/>
      <c r="X277" s="287"/>
      <c r="Y277" s="287"/>
      <c r="Z277" s="287"/>
      <c r="AA277" s="287"/>
      <c r="AB277" s="287"/>
      <c r="AC277" s="287"/>
      <c r="AD277" s="287"/>
      <c r="AE277" s="287"/>
      <c r="AF277" s="289"/>
    </row>
    <row r="278" ht="12.75" customHeight="1">
      <c r="A278" s="319"/>
      <c r="B278" s="181" t="s">
        <v>69</v>
      </c>
      <c r="C278" s="186">
        <v>0.027906976744186046</v>
      </c>
      <c r="D278" s="191">
        <v>1.8941023255813954</v>
      </c>
      <c r="E278" s="86"/>
      <c r="F278" s="285">
        <f t="shared" si="104"/>
        <v>0</v>
      </c>
      <c r="G278" s="286"/>
      <c r="H278" s="286"/>
      <c r="I278" s="286"/>
      <c r="J278" s="286"/>
      <c r="K278" s="286"/>
      <c r="L278" s="286"/>
      <c r="M278" s="286"/>
      <c r="N278" s="286"/>
      <c r="O278" s="286"/>
      <c r="P278" s="286"/>
      <c r="Q278" s="286"/>
      <c r="R278" s="286"/>
      <c r="S278" s="286"/>
      <c r="T278" s="286"/>
      <c r="U278" s="286"/>
      <c r="V278" s="287"/>
      <c r="W278" s="287"/>
      <c r="X278" s="287"/>
      <c r="Y278" s="287"/>
      <c r="Z278" s="287"/>
      <c r="AA278" s="287"/>
      <c r="AB278" s="287"/>
      <c r="AC278" s="287"/>
      <c r="AD278" s="287"/>
      <c r="AE278" s="287"/>
      <c r="AF278" s="289"/>
    </row>
    <row r="279" ht="12.75" customHeight="1">
      <c r="A279" s="319"/>
      <c r="B279" s="181" t="s">
        <v>20</v>
      </c>
      <c r="C279" s="189">
        <f t="shared" ref="C279:D279" si="111">C$274*0.25</f>
        <v>0.1</v>
      </c>
      <c r="D279" s="189">
        <f t="shared" si="111"/>
        <v>0.67872</v>
      </c>
      <c r="E279" s="86"/>
      <c r="F279" s="285">
        <f t="shared" si="104"/>
        <v>0</v>
      </c>
      <c r="G279" s="286"/>
      <c r="H279" s="286"/>
      <c r="I279" s="286"/>
      <c r="J279" s="286"/>
      <c r="K279" s="286"/>
      <c r="L279" s="286"/>
      <c r="M279" s="286"/>
      <c r="N279" s="286"/>
      <c r="O279" s="286"/>
      <c r="P279" s="286"/>
      <c r="Q279" s="286"/>
      <c r="R279" s="286"/>
      <c r="S279" s="286"/>
      <c r="T279" s="286"/>
      <c r="U279" s="286"/>
      <c r="V279" s="287"/>
      <c r="W279" s="287"/>
      <c r="X279" s="287"/>
      <c r="Y279" s="287"/>
      <c r="Z279" s="287"/>
      <c r="AA279" s="287"/>
      <c r="AB279" s="287"/>
      <c r="AC279" s="287"/>
      <c r="AD279" s="287"/>
      <c r="AE279" s="287"/>
      <c r="AF279" s="289"/>
    </row>
    <row r="280" ht="12.75" customHeight="1">
      <c r="A280" s="365"/>
      <c r="B280" s="194" t="s">
        <v>71</v>
      </c>
      <c r="C280" s="198">
        <v>0.162790697674419</v>
      </c>
      <c r="D280" s="200">
        <v>1.104893023255814</v>
      </c>
      <c r="E280" s="86"/>
      <c r="F280" s="285">
        <f t="shared" si="104"/>
        <v>0</v>
      </c>
      <c r="G280" s="286"/>
      <c r="H280" s="286"/>
      <c r="I280" s="286"/>
      <c r="J280" s="286"/>
      <c r="K280" s="286"/>
      <c r="L280" s="286"/>
      <c r="M280" s="286"/>
      <c r="N280" s="286"/>
      <c r="O280" s="286"/>
      <c r="P280" s="286"/>
      <c r="Q280" s="286"/>
      <c r="R280" s="286"/>
      <c r="S280" s="286"/>
      <c r="T280" s="286"/>
      <c r="U280" s="286"/>
      <c r="V280" s="287"/>
      <c r="W280" s="287"/>
      <c r="X280" s="287"/>
      <c r="Y280" s="287"/>
      <c r="Z280" s="287"/>
      <c r="AA280" s="287"/>
      <c r="AB280" s="287"/>
      <c r="AC280" s="287"/>
      <c r="AD280" s="287"/>
      <c r="AE280" s="287"/>
      <c r="AF280" s="289"/>
    </row>
    <row r="281" ht="12.75" customHeight="1">
      <c r="A281" s="282">
        <v>44.0</v>
      </c>
      <c r="B281" s="283" t="s">
        <v>86</v>
      </c>
      <c r="C281" s="284">
        <f>WBS!D46</f>
        <v>1.066666667</v>
      </c>
      <c r="D281" s="366">
        <f>WBS!E46</f>
        <v>7.23968</v>
      </c>
      <c r="E281" s="86"/>
      <c r="F281" s="285">
        <f t="shared" si="104"/>
        <v>0</v>
      </c>
      <c r="G281" s="286"/>
      <c r="H281" s="286"/>
      <c r="I281" s="286"/>
      <c r="J281" s="286"/>
      <c r="K281" s="286"/>
      <c r="L281" s="286"/>
      <c r="M281" s="286"/>
      <c r="N281" s="286"/>
      <c r="O281" s="286"/>
      <c r="P281" s="286"/>
      <c r="Q281" s="286"/>
      <c r="R281" s="286"/>
      <c r="S281" s="286"/>
      <c r="T281" s="286"/>
      <c r="U281" s="286"/>
      <c r="V281" s="287"/>
      <c r="W281" s="287"/>
      <c r="X281" s="287"/>
      <c r="Y281" s="287"/>
      <c r="Z281" s="287"/>
      <c r="AA281" s="287"/>
      <c r="AB281" s="287"/>
      <c r="AC281" s="287"/>
      <c r="AD281" s="287"/>
      <c r="AE281" s="287"/>
      <c r="AF281" s="289"/>
    </row>
    <row r="282" ht="12.75" customHeight="1">
      <c r="A282" s="319"/>
      <c r="B282" s="181" t="s">
        <v>37</v>
      </c>
      <c r="C282" s="345">
        <f t="shared" ref="C282:D282" si="112">C$281*0.2</f>
        <v>0.2133333333</v>
      </c>
      <c r="D282" s="345">
        <f t="shared" si="112"/>
        <v>1.447936</v>
      </c>
      <c r="E282" s="86"/>
      <c r="F282" s="285">
        <f t="shared" si="104"/>
        <v>0</v>
      </c>
      <c r="G282" s="286"/>
      <c r="H282" s="286"/>
      <c r="I282" s="286"/>
      <c r="J282" s="286"/>
      <c r="K282" s="286"/>
      <c r="L282" s="286"/>
      <c r="M282" s="286"/>
      <c r="N282" s="286"/>
      <c r="O282" s="286"/>
      <c r="P282" s="286"/>
      <c r="Q282" s="286"/>
      <c r="R282" s="286"/>
      <c r="S282" s="286"/>
      <c r="T282" s="286"/>
      <c r="U282" s="286"/>
      <c r="V282" s="287"/>
      <c r="W282" s="287"/>
      <c r="X282" s="287"/>
      <c r="Y282" s="287"/>
      <c r="Z282" s="287"/>
      <c r="AA282" s="287"/>
      <c r="AB282" s="287"/>
      <c r="AC282" s="287"/>
      <c r="AD282" s="287"/>
      <c r="AE282" s="287"/>
      <c r="AF282" s="289"/>
    </row>
    <row r="283" ht="12.75" customHeight="1">
      <c r="A283" s="319"/>
      <c r="B283" s="181" t="s">
        <v>38</v>
      </c>
      <c r="C283" s="345">
        <f t="shared" ref="C283:D283" si="113">C$281*0.15</f>
        <v>0.16</v>
      </c>
      <c r="D283" s="345">
        <f t="shared" si="113"/>
        <v>1.085952</v>
      </c>
      <c r="E283" s="86"/>
      <c r="F283" s="285">
        <f t="shared" si="104"/>
        <v>0</v>
      </c>
      <c r="G283" s="286"/>
      <c r="H283" s="286"/>
      <c r="I283" s="286"/>
      <c r="J283" s="286"/>
      <c r="K283" s="286"/>
      <c r="L283" s="286"/>
      <c r="M283" s="286"/>
      <c r="N283" s="286"/>
      <c r="O283" s="286"/>
      <c r="P283" s="286"/>
      <c r="Q283" s="286"/>
      <c r="R283" s="286"/>
      <c r="S283" s="286"/>
      <c r="T283" s="286"/>
      <c r="U283" s="286"/>
      <c r="V283" s="287"/>
      <c r="W283" s="287"/>
      <c r="X283" s="287"/>
      <c r="Y283" s="287"/>
      <c r="Z283" s="287"/>
      <c r="AA283" s="287"/>
      <c r="AB283" s="287"/>
      <c r="AC283" s="287"/>
      <c r="AD283" s="287"/>
      <c r="AE283" s="287"/>
      <c r="AF283" s="289"/>
    </row>
    <row r="284" ht="12.75" customHeight="1">
      <c r="A284" s="319"/>
      <c r="B284" s="181" t="s">
        <v>26</v>
      </c>
      <c r="C284" s="345">
        <f t="shared" ref="C284:D284" si="114">C$281*0.4</f>
        <v>0.4266666667</v>
      </c>
      <c r="D284" s="345">
        <f t="shared" si="114"/>
        <v>2.895872</v>
      </c>
      <c r="E284" s="86"/>
      <c r="F284" s="285">
        <f t="shared" si="104"/>
        <v>0</v>
      </c>
      <c r="G284" s="286"/>
      <c r="H284" s="286"/>
      <c r="I284" s="286"/>
      <c r="J284" s="286"/>
      <c r="K284" s="286"/>
      <c r="L284" s="286"/>
      <c r="M284" s="286"/>
      <c r="N284" s="286"/>
      <c r="O284" s="286"/>
      <c r="P284" s="286"/>
      <c r="Q284" s="286"/>
      <c r="R284" s="286"/>
      <c r="S284" s="286"/>
      <c r="T284" s="286"/>
      <c r="U284" s="286"/>
      <c r="V284" s="287"/>
      <c r="W284" s="287"/>
      <c r="X284" s="287"/>
      <c r="Y284" s="287"/>
      <c r="Z284" s="287"/>
      <c r="AA284" s="287"/>
      <c r="AB284" s="287"/>
      <c r="AC284" s="287"/>
      <c r="AD284" s="287"/>
      <c r="AE284" s="287"/>
      <c r="AF284" s="289"/>
    </row>
    <row r="285" ht="12.75" customHeight="1">
      <c r="A285" s="319"/>
      <c r="B285" s="181" t="s">
        <v>69</v>
      </c>
      <c r="C285" s="191">
        <v>0.027906976744186046</v>
      </c>
      <c r="D285" s="191">
        <v>1.8941023255813954</v>
      </c>
      <c r="E285" s="86"/>
      <c r="F285" s="285">
        <f t="shared" si="104"/>
        <v>0</v>
      </c>
      <c r="G285" s="286"/>
      <c r="H285" s="286"/>
      <c r="I285" s="286"/>
      <c r="J285" s="286"/>
      <c r="K285" s="286"/>
      <c r="L285" s="286"/>
      <c r="M285" s="286"/>
      <c r="N285" s="286"/>
      <c r="O285" s="286"/>
      <c r="P285" s="286"/>
      <c r="Q285" s="286"/>
      <c r="R285" s="286"/>
      <c r="S285" s="286"/>
      <c r="T285" s="286"/>
      <c r="U285" s="286"/>
      <c r="V285" s="287"/>
      <c r="W285" s="287"/>
      <c r="X285" s="287"/>
      <c r="Y285" s="287"/>
      <c r="Z285" s="287"/>
      <c r="AA285" s="287"/>
      <c r="AB285" s="287"/>
      <c r="AC285" s="287"/>
      <c r="AD285" s="287"/>
      <c r="AE285" s="287"/>
      <c r="AF285" s="289"/>
    </row>
    <row r="286" ht="12.75" customHeight="1">
      <c r="A286" s="319"/>
      <c r="B286" s="181" t="s">
        <v>20</v>
      </c>
      <c r="C286" s="345">
        <f t="shared" ref="C286:D286" si="115">C$281*0.25</f>
        <v>0.2666666667</v>
      </c>
      <c r="D286" s="345">
        <f t="shared" si="115"/>
        <v>1.80992</v>
      </c>
      <c r="E286" s="86"/>
      <c r="F286" s="285">
        <f t="shared" si="104"/>
        <v>0</v>
      </c>
      <c r="G286" s="286"/>
      <c r="H286" s="286"/>
      <c r="I286" s="286"/>
      <c r="J286" s="286"/>
      <c r="K286" s="286"/>
      <c r="L286" s="286"/>
      <c r="M286" s="286"/>
      <c r="N286" s="286"/>
      <c r="O286" s="286"/>
      <c r="P286" s="286"/>
      <c r="Q286" s="286"/>
      <c r="R286" s="286"/>
      <c r="S286" s="286"/>
      <c r="T286" s="286"/>
      <c r="U286" s="286"/>
      <c r="V286" s="287"/>
      <c r="W286" s="287"/>
      <c r="X286" s="287"/>
      <c r="Y286" s="287"/>
      <c r="Z286" s="287"/>
      <c r="AA286" s="287"/>
      <c r="AB286" s="287"/>
      <c r="AC286" s="287"/>
      <c r="AD286" s="287"/>
      <c r="AE286" s="287"/>
      <c r="AF286" s="289"/>
    </row>
    <row r="287" ht="12.75" customHeight="1">
      <c r="A287" s="365"/>
      <c r="B287" s="194" t="s">
        <v>71</v>
      </c>
      <c r="C287" s="198">
        <v>0.162790697674419</v>
      </c>
      <c r="D287" s="200">
        <v>1.104893023255814</v>
      </c>
      <c r="E287" s="86"/>
      <c r="F287" s="285">
        <f t="shared" si="104"/>
        <v>0</v>
      </c>
      <c r="G287" s="286"/>
      <c r="H287" s="286"/>
      <c r="I287" s="286"/>
      <c r="J287" s="286"/>
      <c r="K287" s="286"/>
      <c r="L287" s="286"/>
      <c r="M287" s="286"/>
      <c r="N287" s="286"/>
      <c r="O287" s="286"/>
      <c r="P287" s="286"/>
      <c r="Q287" s="286"/>
      <c r="R287" s="286"/>
      <c r="S287" s="286"/>
      <c r="T287" s="286"/>
      <c r="U287" s="286"/>
      <c r="V287" s="287"/>
      <c r="W287" s="287"/>
      <c r="X287" s="287"/>
      <c r="Y287" s="287"/>
      <c r="Z287" s="287"/>
      <c r="AA287" s="287"/>
      <c r="AB287" s="287"/>
      <c r="AC287" s="287"/>
      <c r="AD287" s="287"/>
      <c r="AE287" s="287"/>
      <c r="AF287" s="289"/>
    </row>
    <row r="288" ht="12.75" customHeight="1">
      <c r="A288" s="321">
        <v>45.0</v>
      </c>
      <c r="B288" s="283" t="s">
        <v>33</v>
      </c>
      <c r="C288" s="284">
        <f>WBS!D47</f>
        <v>0.6666666667</v>
      </c>
      <c r="D288" s="366">
        <f>WBS!E47</f>
        <v>4.5248</v>
      </c>
      <c r="E288" s="86"/>
      <c r="F288" s="285">
        <f t="shared" si="104"/>
        <v>0</v>
      </c>
      <c r="G288" s="312"/>
      <c r="H288" s="314"/>
      <c r="I288" s="314"/>
      <c r="J288" s="314"/>
      <c r="K288" s="314"/>
      <c r="L288" s="314"/>
      <c r="M288" s="314"/>
      <c r="N288" s="314"/>
      <c r="O288" s="314"/>
      <c r="P288" s="314"/>
      <c r="Q288" s="314"/>
      <c r="R288" s="314"/>
      <c r="S288" s="314"/>
      <c r="T288" s="314"/>
      <c r="U288" s="314"/>
      <c r="V288" s="287"/>
      <c r="W288" s="287"/>
      <c r="X288" s="287"/>
      <c r="Y288" s="287"/>
      <c r="Z288" s="287"/>
      <c r="AA288" s="287"/>
      <c r="AB288" s="287"/>
      <c r="AC288" s="287"/>
      <c r="AD288" s="287"/>
      <c r="AE288" s="287"/>
      <c r="AF288" s="289"/>
    </row>
    <row r="289" ht="12.75" customHeight="1">
      <c r="A289" s="319"/>
      <c r="B289" s="181" t="s">
        <v>37</v>
      </c>
      <c r="C289" s="345">
        <f t="shared" ref="C289:D289" si="116">C$288*0.2</f>
        <v>0.1333333333</v>
      </c>
      <c r="D289" s="345">
        <f t="shared" si="116"/>
        <v>0.90496</v>
      </c>
      <c r="E289" s="86"/>
      <c r="F289" s="285">
        <f t="shared" si="104"/>
        <v>0</v>
      </c>
      <c r="G289" s="286"/>
      <c r="H289" s="286"/>
      <c r="I289" s="286"/>
      <c r="J289" s="286"/>
      <c r="K289" s="286"/>
      <c r="L289" s="286"/>
      <c r="M289" s="286"/>
      <c r="N289" s="286"/>
      <c r="O289" s="286"/>
      <c r="P289" s="286"/>
      <c r="Q289" s="286"/>
      <c r="R289" s="286"/>
      <c r="S289" s="286"/>
      <c r="T289" s="286"/>
      <c r="U289" s="286"/>
      <c r="V289" s="287"/>
      <c r="W289" s="287"/>
      <c r="X289" s="287"/>
      <c r="Y289" s="287"/>
      <c r="Z289" s="287"/>
      <c r="AA289" s="287"/>
      <c r="AB289" s="287"/>
      <c r="AC289" s="287"/>
      <c r="AD289" s="287"/>
      <c r="AE289" s="287"/>
      <c r="AF289" s="289"/>
    </row>
    <row r="290" ht="12.75" customHeight="1">
      <c r="A290" s="319"/>
      <c r="B290" s="181" t="s">
        <v>38</v>
      </c>
      <c r="C290" s="345">
        <f t="shared" ref="C290:D290" si="117">C$288*0.15</f>
        <v>0.1</v>
      </c>
      <c r="D290" s="345">
        <f t="shared" si="117"/>
        <v>0.67872</v>
      </c>
      <c r="E290" s="86"/>
      <c r="F290" s="285">
        <f t="shared" si="104"/>
        <v>0</v>
      </c>
      <c r="G290" s="286"/>
      <c r="H290" s="286"/>
      <c r="I290" s="286"/>
      <c r="J290" s="286"/>
      <c r="K290" s="286"/>
      <c r="L290" s="286"/>
      <c r="M290" s="286"/>
      <c r="N290" s="286"/>
      <c r="O290" s="286"/>
      <c r="P290" s="286"/>
      <c r="Q290" s="286"/>
      <c r="R290" s="286"/>
      <c r="S290" s="286"/>
      <c r="T290" s="286"/>
      <c r="U290" s="286"/>
      <c r="V290" s="287"/>
      <c r="W290" s="287"/>
      <c r="X290" s="287"/>
      <c r="Y290" s="287"/>
      <c r="Z290" s="287"/>
      <c r="AA290" s="287"/>
      <c r="AB290" s="287"/>
      <c r="AC290" s="287"/>
      <c r="AD290" s="287"/>
      <c r="AE290" s="287"/>
      <c r="AF290" s="289"/>
    </row>
    <row r="291" ht="12.75" customHeight="1">
      <c r="A291" s="319"/>
      <c r="B291" s="181" t="s">
        <v>26</v>
      </c>
      <c r="C291" s="345">
        <f t="shared" ref="C291:D291" si="118">C$288*0.4</f>
        <v>0.2666666667</v>
      </c>
      <c r="D291" s="345">
        <f t="shared" si="118"/>
        <v>1.80992</v>
      </c>
      <c r="E291" s="86"/>
      <c r="F291" s="285">
        <f t="shared" si="104"/>
        <v>0</v>
      </c>
      <c r="G291" s="286"/>
      <c r="H291" s="286"/>
      <c r="I291" s="286"/>
      <c r="J291" s="286"/>
      <c r="K291" s="286"/>
      <c r="L291" s="286"/>
      <c r="M291" s="286"/>
      <c r="N291" s="286"/>
      <c r="O291" s="286"/>
      <c r="P291" s="286"/>
      <c r="Q291" s="286"/>
      <c r="R291" s="286"/>
      <c r="S291" s="286"/>
      <c r="T291" s="286"/>
      <c r="U291" s="286"/>
      <c r="V291" s="287"/>
      <c r="W291" s="287"/>
      <c r="X291" s="287"/>
      <c r="Y291" s="287"/>
      <c r="Z291" s="287"/>
      <c r="AA291" s="287"/>
      <c r="AB291" s="287"/>
      <c r="AC291" s="287"/>
      <c r="AD291" s="287"/>
      <c r="AE291" s="287"/>
      <c r="AF291" s="289"/>
    </row>
    <row r="292" ht="12.75" customHeight="1">
      <c r="A292" s="319"/>
      <c r="B292" s="181" t="s">
        <v>69</v>
      </c>
      <c r="C292" s="191">
        <v>0.027906976744186046</v>
      </c>
      <c r="D292" s="191">
        <v>1.8941023255813954</v>
      </c>
      <c r="E292" s="86"/>
      <c r="F292" s="285">
        <f t="shared" si="104"/>
        <v>0</v>
      </c>
      <c r="G292" s="286"/>
      <c r="H292" s="286"/>
      <c r="I292" s="286"/>
      <c r="J292" s="286"/>
      <c r="K292" s="286"/>
      <c r="L292" s="286"/>
      <c r="M292" s="286"/>
      <c r="N292" s="286"/>
      <c r="O292" s="286"/>
      <c r="P292" s="286"/>
      <c r="Q292" s="286"/>
      <c r="R292" s="286"/>
      <c r="S292" s="286"/>
      <c r="T292" s="286"/>
      <c r="U292" s="286"/>
      <c r="V292" s="287"/>
      <c r="W292" s="287"/>
      <c r="X292" s="287"/>
      <c r="Y292" s="287"/>
      <c r="Z292" s="287"/>
      <c r="AA292" s="287"/>
      <c r="AB292" s="287"/>
      <c r="AC292" s="287"/>
      <c r="AD292" s="287"/>
      <c r="AE292" s="287"/>
      <c r="AF292" s="289"/>
    </row>
    <row r="293" ht="12.75" customHeight="1">
      <c r="A293" s="319"/>
      <c r="B293" s="181" t="s">
        <v>20</v>
      </c>
      <c r="C293" s="345">
        <f t="shared" ref="C293:D293" si="119">C$288*0.25</f>
        <v>0.1666666667</v>
      </c>
      <c r="D293" s="345">
        <f t="shared" si="119"/>
        <v>1.1312</v>
      </c>
      <c r="E293" s="86"/>
      <c r="F293" s="285">
        <f t="shared" si="104"/>
        <v>0</v>
      </c>
      <c r="G293" s="286"/>
      <c r="H293" s="286"/>
      <c r="I293" s="286"/>
      <c r="J293" s="286"/>
      <c r="K293" s="286"/>
      <c r="L293" s="286"/>
      <c r="M293" s="286"/>
      <c r="N293" s="286"/>
      <c r="O293" s="286"/>
      <c r="P293" s="286"/>
      <c r="Q293" s="286"/>
      <c r="R293" s="286"/>
      <c r="S293" s="286"/>
      <c r="T293" s="286"/>
      <c r="U293" s="286"/>
      <c r="V293" s="287"/>
      <c r="W293" s="287"/>
      <c r="X293" s="287"/>
      <c r="Y293" s="287"/>
      <c r="Z293" s="287"/>
      <c r="AA293" s="287"/>
      <c r="AB293" s="287"/>
      <c r="AC293" s="287"/>
      <c r="AD293" s="287"/>
      <c r="AE293" s="287"/>
      <c r="AF293" s="289"/>
    </row>
    <row r="294" ht="12.75" customHeight="1">
      <c r="A294" s="365"/>
      <c r="B294" s="194" t="s">
        <v>71</v>
      </c>
      <c r="C294" s="198">
        <v>0.162790697674419</v>
      </c>
      <c r="D294" s="200">
        <v>1.104893023255814</v>
      </c>
      <c r="E294" s="86"/>
      <c r="F294" s="285">
        <f t="shared" si="104"/>
        <v>0</v>
      </c>
      <c r="G294" s="286"/>
      <c r="H294" s="286"/>
      <c r="I294" s="286"/>
      <c r="J294" s="286"/>
      <c r="K294" s="286"/>
      <c r="L294" s="286"/>
      <c r="M294" s="286"/>
      <c r="N294" s="286"/>
      <c r="O294" s="286"/>
      <c r="P294" s="286"/>
      <c r="Q294" s="286"/>
      <c r="R294" s="286"/>
      <c r="S294" s="286"/>
      <c r="T294" s="286"/>
      <c r="U294" s="286"/>
      <c r="V294" s="287"/>
      <c r="W294" s="287"/>
      <c r="X294" s="287"/>
      <c r="Y294" s="287"/>
      <c r="Z294" s="287"/>
      <c r="AA294" s="287"/>
      <c r="AB294" s="287"/>
      <c r="AC294" s="287"/>
      <c r="AD294" s="287"/>
      <c r="AE294" s="287"/>
      <c r="AF294" s="289"/>
    </row>
    <row r="295" ht="12.75" customHeight="1">
      <c r="A295" s="290">
        <v>46.0</v>
      </c>
      <c r="B295" s="283" t="s">
        <v>128</v>
      </c>
      <c r="C295" s="367">
        <f>WBS!D48</f>
        <v>1.6</v>
      </c>
      <c r="D295" s="368">
        <f>WBS!E48</f>
        <v>10.85952</v>
      </c>
      <c r="E295" s="78"/>
      <c r="F295" s="285">
        <f t="shared" si="104"/>
        <v>0</v>
      </c>
      <c r="G295" s="286"/>
      <c r="H295" s="286"/>
      <c r="I295" s="286"/>
      <c r="J295" s="286"/>
      <c r="K295" s="286"/>
      <c r="L295" s="286"/>
      <c r="M295" s="286"/>
      <c r="N295" s="286"/>
      <c r="O295" s="286"/>
      <c r="P295" s="286"/>
      <c r="Q295" s="286"/>
      <c r="R295" s="286"/>
      <c r="S295" s="286"/>
      <c r="T295" s="286"/>
      <c r="U295" s="286"/>
      <c r="V295" s="287"/>
      <c r="W295" s="287"/>
      <c r="X295" s="287"/>
      <c r="Y295" s="287"/>
      <c r="Z295" s="287"/>
      <c r="AA295" s="287"/>
      <c r="AB295" s="287"/>
      <c r="AC295" s="287"/>
      <c r="AD295" s="287"/>
      <c r="AE295" s="287"/>
      <c r="AF295" s="289"/>
    </row>
    <row r="296" ht="12.75" customHeight="1">
      <c r="A296" s="315"/>
      <c r="B296" s="181" t="s">
        <v>37</v>
      </c>
      <c r="C296" s="292">
        <f t="shared" ref="C296:D296" si="120">$C$295*0.2</f>
        <v>0.32</v>
      </c>
      <c r="D296" s="292">
        <f t="shared" si="120"/>
        <v>0.32</v>
      </c>
      <c r="E296" s="86"/>
      <c r="F296" s="285">
        <f t="shared" si="104"/>
        <v>0</v>
      </c>
      <c r="G296" s="286"/>
      <c r="H296" s="286"/>
      <c r="I296" s="286"/>
      <c r="J296" s="286"/>
      <c r="K296" s="286"/>
      <c r="L296" s="286"/>
      <c r="M296" s="286"/>
      <c r="N296" s="286"/>
      <c r="O296" s="286"/>
      <c r="P296" s="286"/>
      <c r="Q296" s="286"/>
      <c r="R296" s="286"/>
      <c r="S296" s="286"/>
      <c r="T296" s="286"/>
      <c r="U296" s="286"/>
      <c r="V296" s="287"/>
      <c r="W296" s="287"/>
      <c r="X296" s="287"/>
      <c r="Y296" s="287"/>
      <c r="Z296" s="287"/>
      <c r="AA296" s="287"/>
      <c r="AB296" s="287"/>
      <c r="AC296" s="287"/>
      <c r="AD296" s="287"/>
      <c r="AE296" s="287"/>
      <c r="AF296" s="289"/>
    </row>
    <row r="297" ht="12.75" customHeight="1">
      <c r="A297" s="315"/>
      <c r="B297" s="181" t="s">
        <v>38</v>
      </c>
      <c r="C297" s="292">
        <f t="shared" ref="C297:D297" si="121">$C$295*0.15</f>
        <v>0.24</v>
      </c>
      <c r="D297" s="292">
        <f t="shared" si="121"/>
        <v>0.24</v>
      </c>
      <c r="E297" s="86"/>
      <c r="F297" s="285">
        <f t="shared" si="104"/>
        <v>0</v>
      </c>
      <c r="G297" s="286"/>
      <c r="H297" s="286"/>
      <c r="I297" s="286"/>
      <c r="J297" s="286"/>
      <c r="K297" s="286"/>
      <c r="L297" s="286"/>
      <c r="M297" s="286"/>
      <c r="N297" s="286"/>
      <c r="O297" s="286"/>
      <c r="P297" s="286"/>
      <c r="Q297" s="286"/>
      <c r="R297" s="286"/>
      <c r="S297" s="286"/>
      <c r="T297" s="286"/>
      <c r="U297" s="286"/>
      <c r="V297" s="287"/>
      <c r="W297" s="287"/>
      <c r="X297" s="287"/>
      <c r="Y297" s="287"/>
      <c r="Z297" s="287"/>
      <c r="AA297" s="287"/>
      <c r="AB297" s="287"/>
      <c r="AC297" s="287"/>
      <c r="AD297" s="287"/>
      <c r="AE297" s="287"/>
      <c r="AF297" s="289"/>
    </row>
    <row r="298" ht="12.75" customHeight="1">
      <c r="A298" s="315"/>
      <c r="B298" s="181" t="s">
        <v>207</v>
      </c>
      <c r="C298" s="292">
        <f t="shared" ref="C298:D298" si="122">$C$295*0.35</f>
        <v>0.56</v>
      </c>
      <c r="D298" s="292">
        <f t="shared" si="122"/>
        <v>0.56</v>
      </c>
      <c r="E298" s="86"/>
      <c r="F298" s="285">
        <f t="shared" si="104"/>
        <v>0</v>
      </c>
      <c r="G298" s="286"/>
      <c r="H298" s="286"/>
      <c r="I298" s="286"/>
      <c r="J298" s="286"/>
      <c r="K298" s="286"/>
      <c r="L298" s="286"/>
      <c r="M298" s="286"/>
      <c r="N298" s="286"/>
      <c r="O298" s="286"/>
      <c r="P298" s="286"/>
      <c r="Q298" s="286"/>
      <c r="R298" s="286"/>
      <c r="S298" s="286"/>
      <c r="T298" s="286"/>
      <c r="U298" s="286"/>
      <c r="V298" s="287"/>
      <c r="W298" s="287"/>
      <c r="X298" s="287"/>
      <c r="Y298" s="287"/>
      <c r="Z298" s="287"/>
      <c r="AA298" s="287"/>
      <c r="AB298" s="287"/>
      <c r="AC298" s="287"/>
      <c r="AD298" s="287"/>
      <c r="AE298" s="287"/>
      <c r="AF298" s="289"/>
    </row>
    <row r="299" ht="12.75" customHeight="1">
      <c r="A299" s="315"/>
      <c r="B299" s="181" t="s">
        <v>69</v>
      </c>
      <c r="C299" s="191">
        <v>0.03</v>
      </c>
      <c r="D299" s="199"/>
      <c r="E299" s="86"/>
      <c r="F299" s="285">
        <f t="shared" si="104"/>
        <v>0</v>
      </c>
      <c r="G299" s="286"/>
      <c r="H299" s="286"/>
      <c r="I299" s="286"/>
      <c r="J299" s="286"/>
      <c r="K299" s="286"/>
      <c r="L299" s="286"/>
      <c r="M299" s="286"/>
      <c r="N299" s="286"/>
      <c r="O299" s="286"/>
      <c r="P299" s="286"/>
      <c r="Q299" s="286"/>
      <c r="R299" s="286"/>
      <c r="S299" s="286"/>
      <c r="T299" s="286"/>
      <c r="U299" s="286"/>
      <c r="V299" s="287"/>
      <c r="W299" s="287"/>
      <c r="X299" s="287"/>
      <c r="Y299" s="287"/>
      <c r="Z299" s="287"/>
      <c r="AA299" s="287"/>
      <c r="AB299" s="287"/>
      <c r="AC299" s="287"/>
      <c r="AD299" s="287"/>
      <c r="AE299" s="287"/>
      <c r="AF299" s="289"/>
    </row>
    <row r="300" ht="12.75" customHeight="1">
      <c r="A300" s="335"/>
      <c r="B300" s="181" t="s">
        <v>20</v>
      </c>
      <c r="C300" s="292">
        <f t="shared" ref="C300:D300" si="123">$C$295*0.25</f>
        <v>0.4</v>
      </c>
      <c r="D300" s="292">
        <f t="shared" si="123"/>
        <v>0.4</v>
      </c>
      <c r="E300" s="86"/>
      <c r="F300" s="285">
        <f t="shared" si="104"/>
        <v>0</v>
      </c>
      <c r="G300" s="312"/>
      <c r="H300" s="314"/>
      <c r="I300" s="314"/>
      <c r="J300" s="314"/>
      <c r="K300" s="314"/>
      <c r="L300" s="314"/>
      <c r="M300" s="314"/>
      <c r="N300" s="314"/>
      <c r="O300" s="314"/>
      <c r="P300" s="314"/>
      <c r="Q300" s="314"/>
      <c r="R300" s="314"/>
      <c r="S300" s="314"/>
      <c r="T300" s="314"/>
      <c r="U300" s="314"/>
      <c r="V300" s="287"/>
      <c r="W300" s="287"/>
      <c r="X300" s="287"/>
      <c r="Y300" s="287"/>
      <c r="Z300" s="287"/>
      <c r="AA300" s="287"/>
      <c r="AB300" s="287"/>
      <c r="AC300" s="287"/>
      <c r="AD300" s="287"/>
      <c r="AE300" s="287"/>
      <c r="AF300" s="289"/>
    </row>
    <row r="301" ht="12.75" customHeight="1">
      <c r="A301" s="315"/>
      <c r="B301" s="369" t="s">
        <v>71</v>
      </c>
      <c r="C301" s="292">
        <f t="shared" ref="C301:D301" si="124">$C$295*0.05</f>
        <v>0.08</v>
      </c>
      <c r="D301" s="292">
        <f t="shared" si="124"/>
        <v>0.08</v>
      </c>
      <c r="E301" s="86"/>
      <c r="F301" s="285">
        <f t="shared" si="104"/>
        <v>0</v>
      </c>
      <c r="G301" s="286"/>
      <c r="H301" s="286"/>
      <c r="I301" s="286"/>
      <c r="J301" s="286"/>
      <c r="K301" s="286"/>
      <c r="L301" s="286"/>
      <c r="M301" s="286"/>
      <c r="N301" s="286"/>
      <c r="O301" s="286"/>
      <c r="P301" s="286"/>
      <c r="Q301" s="286"/>
      <c r="R301" s="286"/>
      <c r="S301" s="286"/>
      <c r="T301" s="286"/>
      <c r="U301" s="286"/>
      <c r="V301" s="287"/>
      <c r="W301" s="287"/>
      <c r="X301" s="287"/>
      <c r="Y301" s="287"/>
      <c r="Z301" s="287"/>
      <c r="AA301" s="287"/>
      <c r="AB301" s="287"/>
      <c r="AC301" s="287"/>
      <c r="AD301" s="287"/>
      <c r="AE301" s="287"/>
      <c r="AF301" s="289"/>
    </row>
    <row r="302" ht="12.75" customHeight="1">
      <c r="A302" s="370">
        <v>47.0</v>
      </c>
      <c r="B302" s="371" t="s">
        <v>134</v>
      </c>
      <c r="C302" s="284">
        <f>WBS!D52</f>
        <v>1</v>
      </c>
      <c r="D302" s="54">
        <f>WBS!E52</f>
        <v>6.7872</v>
      </c>
      <c r="E302" s="86"/>
      <c r="F302" s="285">
        <f t="shared" si="104"/>
        <v>0</v>
      </c>
      <c r="G302" s="286"/>
      <c r="H302" s="286"/>
      <c r="I302" s="286"/>
      <c r="J302" s="286"/>
      <c r="K302" s="286"/>
      <c r="L302" s="286"/>
      <c r="M302" s="286"/>
      <c r="N302" s="286"/>
      <c r="O302" s="286"/>
      <c r="P302" s="286"/>
      <c r="Q302" s="286"/>
      <c r="R302" s="286"/>
      <c r="S302" s="286"/>
      <c r="T302" s="286"/>
      <c r="U302" s="286"/>
      <c r="V302" s="287"/>
      <c r="W302" s="287"/>
      <c r="X302" s="287"/>
      <c r="Y302" s="287"/>
      <c r="Z302" s="287"/>
      <c r="AA302" s="287"/>
      <c r="AB302" s="287"/>
      <c r="AC302" s="287"/>
      <c r="AD302" s="287"/>
      <c r="AE302" s="287"/>
      <c r="AF302" s="289"/>
    </row>
    <row r="303" ht="12.75" customHeight="1">
      <c r="A303" s="370">
        <v>48.0</v>
      </c>
      <c r="B303" s="371" t="s">
        <v>135</v>
      </c>
      <c r="C303" s="284">
        <f>WBS!D53</f>
        <v>12</v>
      </c>
      <c r="D303" s="54">
        <f>WBS!E53</f>
        <v>81.4464</v>
      </c>
      <c r="E303" s="86"/>
      <c r="F303" s="285">
        <f t="shared" si="104"/>
        <v>0</v>
      </c>
      <c r="G303" s="286"/>
      <c r="H303" s="286"/>
      <c r="I303" s="286"/>
      <c r="J303" s="286"/>
      <c r="K303" s="286"/>
      <c r="L303" s="286"/>
      <c r="M303" s="286"/>
      <c r="N303" s="286"/>
      <c r="O303" s="286"/>
      <c r="P303" s="286"/>
      <c r="Q303" s="286"/>
      <c r="R303" s="286"/>
      <c r="S303" s="286"/>
      <c r="T303" s="286"/>
      <c r="U303" s="286"/>
      <c r="V303" s="287"/>
      <c r="W303" s="287"/>
      <c r="X303" s="287"/>
      <c r="Y303" s="287"/>
      <c r="Z303" s="287"/>
      <c r="AA303" s="287"/>
      <c r="AB303" s="287"/>
      <c r="AC303" s="287"/>
      <c r="AD303" s="287"/>
      <c r="AE303" s="287"/>
      <c r="AF303" s="289"/>
    </row>
    <row r="304" ht="12.75" customHeight="1">
      <c r="A304" s="370">
        <v>49.0</v>
      </c>
      <c r="B304" s="371" t="s">
        <v>136</v>
      </c>
      <c r="C304" s="284">
        <f>WBS!D54</f>
        <v>1</v>
      </c>
      <c r="D304" s="54">
        <f>WBS!E54</f>
        <v>6.7872</v>
      </c>
      <c r="E304" s="86"/>
      <c r="F304" s="285">
        <f t="shared" si="104"/>
        <v>0</v>
      </c>
      <c r="G304" s="286"/>
      <c r="H304" s="286"/>
      <c r="I304" s="286"/>
      <c r="J304" s="286"/>
      <c r="K304" s="286"/>
      <c r="L304" s="286"/>
      <c r="M304" s="286"/>
      <c r="N304" s="286"/>
      <c r="O304" s="286"/>
      <c r="P304" s="286"/>
      <c r="Q304" s="286"/>
      <c r="R304" s="286"/>
      <c r="S304" s="286"/>
      <c r="T304" s="286"/>
      <c r="U304" s="286"/>
      <c r="V304" s="287"/>
      <c r="W304" s="287"/>
      <c r="X304" s="287"/>
      <c r="Y304" s="287"/>
      <c r="Z304" s="287"/>
      <c r="AA304" s="287"/>
      <c r="AB304" s="287"/>
      <c r="AC304" s="287"/>
      <c r="AD304" s="287"/>
      <c r="AE304" s="287"/>
      <c r="AF304" s="289"/>
    </row>
    <row r="305" ht="12.75" customHeight="1">
      <c r="A305" s="370">
        <v>50.0</v>
      </c>
      <c r="B305" s="371" t="s">
        <v>137</v>
      </c>
      <c r="C305" s="284">
        <f>WBS!D55</f>
        <v>2</v>
      </c>
      <c r="D305" s="54">
        <f>WBS!E55</f>
        <v>13.5744</v>
      </c>
      <c r="E305" s="86"/>
      <c r="F305" s="285">
        <f t="shared" si="104"/>
        <v>0</v>
      </c>
      <c r="G305" s="286"/>
      <c r="H305" s="286"/>
      <c r="I305" s="286"/>
      <c r="J305" s="286"/>
      <c r="K305" s="286"/>
      <c r="L305" s="286"/>
      <c r="M305" s="286"/>
      <c r="N305" s="286"/>
      <c r="O305" s="286"/>
      <c r="P305" s="286"/>
      <c r="Q305" s="286"/>
      <c r="R305" s="286"/>
      <c r="S305" s="286"/>
      <c r="T305" s="286"/>
      <c r="U305" s="286"/>
      <c r="V305" s="287"/>
      <c r="W305" s="287"/>
      <c r="X305" s="287"/>
      <c r="Y305" s="287"/>
      <c r="Z305" s="287"/>
      <c r="AA305" s="287"/>
      <c r="AB305" s="287"/>
      <c r="AC305" s="287"/>
      <c r="AD305" s="287"/>
      <c r="AE305" s="287"/>
      <c r="AF305" s="289"/>
    </row>
    <row r="306" ht="12.75" customHeight="1">
      <c r="A306" s="370">
        <v>51.0</v>
      </c>
      <c r="B306" s="371" t="s">
        <v>139</v>
      </c>
      <c r="C306" s="284">
        <f>WBS!D56</f>
        <v>1</v>
      </c>
      <c r="D306" s="54">
        <f>WBS!E56</f>
        <v>6.7872</v>
      </c>
      <c r="E306" s="86"/>
      <c r="F306" s="285">
        <f t="shared" si="104"/>
        <v>0</v>
      </c>
      <c r="G306" s="286"/>
      <c r="H306" s="286"/>
      <c r="I306" s="286"/>
      <c r="J306" s="286"/>
      <c r="K306" s="286"/>
      <c r="L306" s="286"/>
      <c r="M306" s="286"/>
      <c r="N306" s="286"/>
      <c r="O306" s="286"/>
      <c r="P306" s="286"/>
      <c r="Q306" s="286"/>
      <c r="R306" s="286"/>
      <c r="S306" s="286"/>
      <c r="T306" s="286"/>
      <c r="U306" s="286"/>
      <c r="V306" s="287"/>
      <c r="W306" s="287"/>
      <c r="X306" s="287"/>
      <c r="Y306" s="287"/>
      <c r="Z306" s="287"/>
      <c r="AA306" s="287"/>
      <c r="AB306" s="287"/>
      <c r="AC306" s="287"/>
      <c r="AD306" s="287"/>
      <c r="AE306" s="287"/>
      <c r="AF306" s="289"/>
    </row>
    <row r="307" ht="12.75" customHeight="1">
      <c r="A307" s="370">
        <v>52.0</v>
      </c>
      <c r="B307" s="371" t="s">
        <v>220</v>
      </c>
      <c r="C307" s="284" t="str">
        <f>WBS!D57</f>
        <v/>
      </c>
      <c r="D307" s="54" t="str">
        <f>WBS!E57</f>
        <v/>
      </c>
      <c r="E307" s="86"/>
      <c r="F307" s="285">
        <f t="shared" si="104"/>
        <v>0</v>
      </c>
      <c r="G307" s="286"/>
      <c r="H307" s="286"/>
      <c r="I307" s="286"/>
      <c r="J307" s="286"/>
      <c r="K307" s="286"/>
      <c r="L307" s="286"/>
      <c r="M307" s="286"/>
      <c r="N307" s="286"/>
      <c r="O307" s="286"/>
      <c r="P307" s="286"/>
      <c r="Q307" s="286"/>
      <c r="R307" s="286"/>
      <c r="S307" s="286"/>
      <c r="T307" s="286"/>
      <c r="U307" s="286"/>
      <c r="V307" s="287"/>
      <c r="W307" s="287"/>
      <c r="X307" s="287"/>
      <c r="Y307" s="287"/>
      <c r="Z307" s="287"/>
      <c r="AA307" s="287"/>
      <c r="AB307" s="287"/>
      <c r="AC307" s="287"/>
      <c r="AD307" s="287"/>
      <c r="AE307" s="287"/>
      <c r="AF307" s="289"/>
    </row>
    <row r="308" ht="12.75" customHeight="1">
      <c r="A308" s="370">
        <v>53.0</v>
      </c>
      <c r="B308" s="371" t="s">
        <v>142</v>
      </c>
      <c r="C308" s="284">
        <f>WBS!D58</f>
        <v>1.5</v>
      </c>
      <c r="D308" s="54">
        <f>WBS!E58</f>
        <v>10.1808</v>
      </c>
      <c r="E308" s="86"/>
      <c r="F308" s="285">
        <f t="shared" si="104"/>
        <v>0</v>
      </c>
      <c r="G308" s="286"/>
      <c r="H308" s="286"/>
      <c r="I308" s="286"/>
      <c r="J308" s="286"/>
      <c r="K308" s="286"/>
      <c r="L308" s="286"/>
      <c r="M308" s="286"/>
      <c r="N308" s="286"/>
      <c r="O308" s="286"/>
      <c r="P308" s="286"/>
      <c r="Q308" s="286"/>
      <c r="R308" s="286"/>
      <c r="S308" s="286"/>
      <c r="T308" s="286"/>
      <c r="U308" s="286"/>
      <c r="V308" s="287"/>
      <c r="W308" s="287"/>
      <c r="X308" s="287"/>
      <c r="Y308" s="287"/>
      <c r="Z308" s="287"/>
      <c r="AA308" s="287"/>
      <c r="AB308" s="287"/>
      <c r="AC308" s="287"/>
      <c r="AD308" s="287"/>
      <c r="AE308" s="287"/>
      <c r="AF308" s="289"/>
    </row>
    <row r="309" ht="12.75" customHeight="1">
      <c r="A309" s="370">
        <v>54.0</v>
      </c>
      <c r="B309" s="371" t="s">
        <v>143</v>
      </c>
      <c r="C309" s="284">
        <f>WBS!D59</f>
        <v>1.5</v>
      </c>
      <c r="D309" s="54">
        <f>WBS!E59</f>
        <v>10.1808</v>
      </c>
      <c r="E309" s="86"/>
      <c r="F309" s="285">
        <f t="shared" si="104"/>
        <v>0</v>
      </c>
      <c r="G309" s="286"/>
      <c r="H309" s="286"/>
      <c r="I309" s="286"/>
      <c r="J309" s="286"/>
      <c r="K309" s="286"/>
      <c r="L309" s="286"/>
      <c r="M309" s="286"/>
      <c r="N309" s="286"/>
      <c r="O309" s="286"/>
      <c r="P309" s="286"/>
      <c r="Q309" s="286"/>
      <c r="R309" s="286"/>
      <c r="S309" s="286"/>
      <c r="T309" s="286"/>
      <c r="U309" s="286"/>
      <c r="V309" s="287"/>
      <c r="W309" s="287"/>
      <c r="X309" s="287"/>
      <c r="Y309" s="287"/>
      <c r="Z309" s="287"/>
      <c r="AA309" s="287"/>
      <c r="AB309" s="287"/>
      <c r="AC309" s="287"/>
      <c r="AD309" s="287"/>
      <c r="AE309" s="287"/>
      <c r="AF309" s="289"/>
    </row>
    <row r="310" ht="12.75" customHeight="1">
      <c r="A310" s="370">
        <v>55.0</v>
      </c>
      <c r="B310" s="372" t="s">
        <v>145</v>
      </c>
      <c r="C310" s="284">
        <f>WBS!D60</f>
        <v>3</v>
      </c>
      <c r="D310" s="54">
        <f>WBS!E60</f>
        <v>20.3616</v>
      </c>
      <c r="E310" s="86"/>
      <c r="F310" s="285">
        <f t="shared" si="104"/>
        <v>0</v>
      </c>
      <c r="G310" s="286"/>
      <c r="H310" s="286"/>
      <c r="I310" s="286"/>
      <c r="J310" s="286"/>
      <c r="K310" s="286"/>
      <c r="L310" s="286"/>
      <c r="M310" s="286"/>
      <c r="N310" s="286"/>
      <c r="O310" s="286"/>
      <c r="P310" s="286"/>
      <c r="Q310" s="286"/>
      <c r="R310" s="286"/>
      <c r="S310" s="286"/>
      <c r="T310" s="286"/>
      <c r="U310" s="286"/>
      <c r="V310" s="287"/>
      <c r="W310" s="287"/>
      <c r="X310" s="287"/>
      <c r="Y310" s="287"/>
      <c r="Z310" s="287"/>
      <c r="AA310" s="287"/>
      <c r="AB310" s="287"/>
      <c r="AC310" s="287"/>
      <c r="AD310" s="287"/>
      <c r="AE310" s="287"/>
      <c r="AF310" s="289"/>
    </row>
    <row r="311" ht="12.75" customHeight="1">
      <c r="A311" s="370">
        <v>56.0</v>
      </c>
      <c r="B311" s="373" t="s">
        <v>137</v>
      </c>
      <c r="C311" s="284">
        <f>WBS!D61</f>
        <v>4</v>
      </c>
      <c r="D311" s="54">
        <f>WBS!E61</f>
        <v>27.1488</v>
      </c>
      <c r="E311" s="86"/>
      <c r="F311" s="285">
        <f t="shared" si="104"/>
        <v>0</v>
      </c>
      <c r="G311" s="286"/>
      <c r="H311" s="286"/>
      <c r="I311" s="286"/>
      <c r="J311" s="286"/>
      <c r="K311" s="286"/>
      <c r="L311" s="286"/>
      <c r="M311" s="286"/>
      <c r="N311" s="286"/>
      <c r="O311" s="286"/>
      <c r="P311" s="286"/>
      <c r="Q311" s="286"/>
      <c r="R311" s="286"/>
      <c r="S311" s="286"/>
      <c r="T311" s="286"/>
      <c r="U311" s="286"/>
      <c r="V311" s="287"/>
      <c r="W311" s="287"/>
      <c r="X311" s="287"/>
      <c r="Y311" s="287"/>
      <c r="Z311" s="287"/>
      <c r="AA311" s="287"/>
      <c r="AB311" s="287"/>
      <c r="AC311" s="287"/>
      <c r="AD311" s="287"/>
      <c r="AE311" s="287"/>
      <c r="AF311" s="289"/>
    </row>
    <row r="312" ht="12.75" customHeight="1">
      <c r="A312" s="370">
        <v>57.0</v>
      </c>
      <c r="B312" s="372" t="s">
        <v>146</v>
      </c>
      <c r="C312" s="284">
        <f>WBS!D62</f>
        <v>3</v>
      </c>
      <c r="D312" s="54">
        <f>WBS!E62</f>
        <v>20.3616</v>
      </c>
      <c r="E312" s="86"/>
      <c r="F312" s="285">
        <f t="shared" si="104"/>
        <v>0</v>
      </c>
      <c r="G312" s="286"/>
      <c r="H312" s="286"/>
      <c r="I312" s="286"/>
      <c r="J312" s="286"/>
      <c r="K312" s="286"/>
      <c r="L312" s="286"/>
      <c r="M312" s="286"/>
      <c r="N312" s="286"/>
      <c r="O312" s="286"/>
      <c r="P312" s="286"/>
      <c r="Q312" s="286"/>
      <c r="R312" s="286"/>
      <c r="S312" s="286"/>
      <c r="T312" s="286"/>
      <c r="U312" s="286"/>
      <c r="V312" s="287"/>
      <c r="W312" s="287"/>
      <c r="X312" s="287"/>
      <c r="Y312" s="287"/>
      <c r="Z312" s="287"/>
      <c r="AA312" s="287"/>
      <c r="AB312" s="287"/>
      <c r="AC312" s="287"/>
      <c r="AD312" s="287"/>
      <c r="AE312" s="287"/>
      <c r="AF312" s="289"/>
    </row>
    <row r="313" ht="12.75" customHeight="1">
      <c r="A313" s="370">
        <v>58.0</v>
      </c>
      <c r="B313" s="371" t="s">
        <v>149</v>
      </c>
      <c r="C313" s="284">
        <f>WBS!D63</f>
        <v>1</v>
      </c>
      <c r="D313" s="54">
        <f>WBS!E63</f>
        <v>6.7872</v>
      </c>
      <c r="E313" s="86"/>
      <c r="F313" s="285">
        <f t="shared" si="104"/>
        <v>0</v>
      </c>
      <c r="G313" s="286"/>
      <c r="H313" s="286"/>
      <c r="I313" s="286"/>
      <c r="J313" s="286"/>
      <c r="K313" s="286"/>
      <c r="L313" s="286"/>
      <c r="M313" s="286"/>
      <c r="N313" s="286"/>
      <c r="O313" s="286"/>
      <c r="P313" s="286"/>
      <c r="Q313" s="286"/>
      <c r="R313" s="286"/>
      <c r="S313" s="286"/>
      <c r="T313" s="286"/>
      <c r="U313" s="286"/>
      <c r="V313" s="287"/>
      <c r="W313" s="287"/>
      <c r="X313" s="287"/>
      <c r="Y313" s="287"/>
      <c r="Z313" s="287"/>
      <c r="AA313" s="287"/>
      <c r="AB313" s="287"/>
      <c r="AC313" s="287"/>
      <c r="AD313" s="287"/>
      <c r="AE313" s="287"/>
      <c r="AF313" s="289"/>
    </row>
    <row r="314" ht="12.75" customHeight="1">
      <c r="A314" s="370">
        <v>59.0</v>
      </c>
      <c r="B314" s="371" t="s">
        <v>151</v>
      </c>
      <c r="C314" s="284">
        <f>WBS!D64</f>
        <v>1</v>
      </c>
      <c r="D314" s="54">
        <f>WBS!E64</f>
        <v>6.7872</v>
      </c>
      <c r="E314" s="86"/>
      <c r="F314" s="285">
        <f t="shared" si="104"/>
        <v>0</v>
      </c>
      <c r="G314" s="286"/>
      <c r="H314" s="286"/>
      <c r="I314" s="286"/>
      <c r="J314" s="286"/>
      <c r="K314" s="286"/>
      <c r="L314" s="286"/>
      <c r="M314" s="286"/>
      <c r="N314" s="286"/>
      <c r="O314" s="286"/>
      <c r="P314" s="286"/>
      <c r="Q314" s="286"/>
      <c r="R314" s="286"/>
      <c r="S314" s="286"/>
      <c r="T314" s="286"/>
      <c r="U314" s="286"/>
      <c r="V314" s="287"/>
      <c r="W314" s="287"/>
      <c r="X314" s="287"/>
      <c r="Y314" s="287"/>
      <c r="Z314" s="287"/>
      <c r="AA314" s="287"/>
      <c r="AB314" s="287"/>
      <c r="AC314" s="287"/>
      <c r="AD314" s="287"/>
      <c r="AE314" s="287"/>
      <c r="AF314" s="289"/>
    </row>
    <row r="315" ht="12.75" customHeight="1">
      <c r="A315" s="370">
        <v>60.0</v>
      </c>
      <c r="B315" s="374" t="s">
        <v>153</v>
      </c>
      <c r="C315" s="284">
        <f>WBS!D65</f>
        <v>1.5</v>
      </c>
      <c r="D315" s="54">
        <f>WBS!E65</f>
        <v>10.1808</v>
      </c>
      <c r="E315" s="86"/>
      <c r="F315" s="285">
        <f t="shared" si="104"/>
        <v>0</v>
      </c>
      <c r="G315" s="286"/>
      <c r="H315" s="286"/>
      <c r="I315" s="286"/>
      <c r="J315" s="286"/>
      <c r="K315" s="286"/>
      <c r="L315" s="286"/>
      <c r="M315" s="286"/>
      <c r="N315" s="286"/>
      <c r="O315" s="286"/>
      <c r="P315" s="286"/>
      <c r="Q315" s="286"/>
      <c r="R315" s="286"/>
      <c r="S315" s="286"/>
      <c r="T315" s="286"/>
      <c r="U315" s="286"/>
      <c r="V315" s="287"/>
      <c r="W315" s="287"/>
      <c r="X315" s="287"/>
      <c r="Y315" s="287"/>
      <c r="Z315" s="287"/>
      <c r="AA315" s="287"/>
      <c r="AB315" s="287"/>
      <c r="AC315" s="287"/>
      <c r="AD315" s="287"/>
      <c r="AE315" s="287"/>
      <c r="AF315" s="289"/>
    </row>
    <row r="316" ht="12.75" customHeight="1">
      <c r="A316" s="370">
        <v>61.0</v>
      </c>
      <c r="B316" s="375" t="s">
        <v>154</v>
      </c>
      <c r="C316" s="284">
        <f>WBS!D66</f>
        <v>0.5</v>
      </c>
      <c r="D316" s="54">
        <f>WBS!E66</f>
        <v>3.3936</v>
      </c>
      <c r="E316" s="86"/>
      <c r="F316" s="285">
        <f t="shared" si="104"/>
        <v>0</v>
      </c>
      <c r="G316" s="312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287"/>
      <c r="W316" s="287"/>
      <c r="X316" s="287"/>
      <c r="Y316" s="287"/>
      <c r="Z316" s="287"/>
      <c r="AA316" s="287"/>
      <c r="AB316" s="287"/>
      <c r="AC316" s="287"/>
      <c r="AD316" s="287"/>
      <c r="AE316" s="287"/>
      <c r="AF316" s="289"/>
    </row>
    <row r="317" ht="12.75" customHeight="1">
      <c r="A317" s="370">
        <v>62.0</v>
      </c>
      <c r="B317" s="375" t="s">
        <v>155</v>
      </c>
      <c r="C317" s="284">
        <f>WBS!D67</f>
        <v>0.5</v>
      </c>
      <c r="D317" s="54">
        <f>WBS!E67</f>
        <v>3.3936</v>
      </c>
      <c r="E317" s="86"/>
      <c r="F317" s="285">
        <f t="shared" si="104"/>
        <v>0</v>
      </c>
      <c r="G317" s="286"/>
      <c r="H317" s="286"/>
      <c r="I317" s="286"/>
      <c r="J317" s="286"/>
      <c r="K317" s="286"/>
      <c r="L317" s="286"/>
      <c r="M317" s="286"/>
      <c r="N317" s="286"/>
      <c r="O317" s="286"/>
      <c r="P317" s="286"/>
      <c r="Q317" s="286"/>
      <c r="R317" s="286"/>
      <c r="S317" s="286"/>
      <c r="T317" s="286"/>
      <c r="U317" s="286"/>
      <c r="V317" s="287"/>
      <c r="W317" s="287"/>
      <c r="X317" s="287"/>
      <c r="Y317" s="287"/>
      <c r="Z317" s="287"/>
      <c r="AA317" s="287"/>
      <c r="AB317" s="287"/>
      <c r="AC317" s="287"/>
      <c r="AD317" s="287"/>
      <c r="AE317" s="287"/>
      <c r="AF317" s="289"/>
    </row>
    <row r="318" ht="12.75" customHeight="1">
      <c r="A318" s="370">
        <v>63.0</v>
      </c>
      <c r="B318" s="375" t="s">
        <v>156</v>
      </c>
      <c r="C318" s="284">
        <f>WBS!D68</f>
        <v>0.5</v>
      </c>
      <c r="D318" s="54">
        <f>WBS!E68</f>
        <v>3.3936</v>
      </c>
      <c r="E318" s="86"/>
      <c r="F318" s="285">
        <f t="shared" si="104"/>
        <v>0</v>
      </c>
      <c r="G318" s="286"/>
      <c r="H318" s="286"/>
      <c r="I318" s="286"/>
      <c r="J318" s="286"/>
      <c r="K318" s="286"/>
      <c r="L318" s="286"/>
      <c r="M318" s="286"/>
      <c r="N318" s="286"/>
      <c r="O318" s="286"/>
      <c r="P318" s="286"/>
      <c r="Q318" s="286"/>
      <c r="R318" s="286"/>
      <c r="S318" s="286"/>
      <c r="T318" s="286"/>
      <c r="U318" s="286"/>
      <c r="V318" s="287"/>
      <c r="W318" s="287"/>
      <c r="X318" s="287"/>
      <c r="Y318" s="287"/>
      <c r="Z318" s="287"/>
      <c r="AA318" s="287"/>
      <c r="AB318" s="287"/>
      <c r="AC318" s="287"/>
      <c r="AD318" s="287"/>
      <c r="AE318" s="287"/>
      <c r="AF318" s="289"/>
    </row>
    <row r="319" ht="12.75" customHeight="1">
      <c r="A319" s="282"/>
      <c r="B319" s="376"/>
      <c r="C319" s="345"/>
      <c r="D319" s="199"/>
      <c r="E319" s="86"/>
      <c r="F319" s="285">
        <f t="shared" si="104"/>
        <v>0</v>
      </c>
      <c r="G319" s="286"/>
      <c r="H319" s="286"/>
      <c r="I319" s="286"/>
      <c r="J319" s="286"/>
      <c r="K319" s="286"/>
      <c r="L319" s="286"/>
      <c r="M319" s="286"/>
      <c r="N319" s="286"/>
      <c r="O319" s="286"/>
      <c r="P319" s="286"/>
      <c r="Q319" s="286"/>
      <c r="R319" s="286"/>
      <c r="S319" s="286"/>
      <c r="T319" s="286"/>
      <c r="U319" s="286"/>
      <c r="V319" s="287"/>
      <c r="W319" s="287"/>
      <c r="X319" s="287"/>
      <c r="Y319" s="287"/>
      <c r="Z319" s="287"/>
      <c r="AA319" s="287"/>
      <c r="AB319" s="287"/>
      <c r="AC319" s="287"/>
      <c r="AD319" s="287"/>
      <c r="AE319" s="287"/>
      <c r="AF319" s="289"/>
    </row>
    <row r="320" ht="12.75" customHeight="1">
      <c r="A320" s="282"/>
      <c r="B320" s="181"/>
      <c r="C320" s="345"/>
      <c r="D320" s="199"/>
      <c r="E320" s="86"/>
      <c r="F320" s="285">
        <f t="shared" si="104"/>
        <v>0</v>
      </c>
      <c r="G320" s="286"/>
      <c r="H320" s="286"/>
      <c r="I320" s="286"/>
      <c r="J320" s="286"/>
      <c r="K320" s="286"/>
      <c r="L320" s="286"/>
      <c r="M320" s="286"/>
      <c r="N320" s="286"/>
      <c r="O320" s="286"/>
      <c r="P320" s="286"/>
      <c r="Q320" s="286"/>
      <c r="R320" s="286"/>
      <c r="S320" s="286"/>
      <c r="T320" s="286"/>
      <c r="U320" s="286"/>
      <c r="V320" s="287"/>
      <c r="W320" s="287"/>
      <c r="X320" s="287"/>
      <c r="Y320" s="287"/>
      <c r="Z320" s="287"/>
      <c r="AA320" s="287"/>
      <c r="AB320" s="287"/>
      <c r="AC320" s="287"/>
      <c r="AD320" s="287"/>
      <c r="AE320" s="287"/>
      <c r="AF320" s="289"/>
    </row>
    <row r="321" ht="12.75" customHeight="1">
      <c r="A321" s="282"/>
      <c r="B321" s="181"/>
      <c r="C321" s="345"/>
      <c r="D321" s="199"/>
      <c r="E321" s="86"/>
      <c r="F321" s="285">
        <f t="shared" si="104"/>
        <v>0</v>
      </c>
      <c r="G321" s="286"/>
      <c r="H321" s="286"/>
      <c r="I321" s="286"/>
      <c r="J321" s="286"/>
      <c r="K321" s="286"/>
      <c r="L321" s="286"/>
      <c r="M321" s="286"/>
      <c r="N321" s="286"/>
      <c r="O321" s="286"/>
      <c r="P321" s="286"/>
      <c r="Q321" s="286"/>
      <c r="R321" s="286"/>
      <c r="S321" s="286"/>
      <c r="T321" s="286"/>
      <c r="U321" s="286"/>
      <c r="V321" s="287"/>
      <c r="W321" s="287"/>
      <c r="X321" s="287"/>
      <c r="Y321" s="287"/>
      <c r="Z321" s="287"/>
      <c r="AA321" s="287"/>
      <c r="AB321" s="287"/>
      <c r="AC321" s="287"/>
      <c r="AD321" s="287"/>
      <c r="AE321" s="287"/>
      <c r="AF321" s="289"/>
    </row>
    <row r="322" ht="12.75" customHeight="1">
      <c r="A322" s="282"/>
      <c r="B322" s="181"/>
      <c r="C322" s="345"/>
      <c r="D322" s="199"/>
      <c r="E322" s="86"/>
      <c r="F322" s="285">
        <f t="shared" si="104"/>
        <v>0</v>
      </c>
      <c r="G322" s="286"/>
      <c r="H322" s="286"/>
      <c r="I322" s="286"/>
      <c r="J322" s="286"/>
      <c r="K322" s="286"/>
      <c r="L322" s="286"/>
      <c r="M322" s="286"/>
      <c r="N322" s="286"/>
      <c r="O322" s="286"/>
      <c r="P322" s="286"/>
      <c r="Q322" s="286"/>
      <c r="R322" s="286"/>
      <c r="S322" s="286"/>
      <c r="T322" s="286"/>
      <c r="U322" s="286"/>
      <c r="V322" s="287"/>
      <c r="W322" s="287"/>
      <c r="X322" s="287"/>
      <c r="Y322" s="287"/>
      <c r="Z322" s="287"/>
      <c r="AA322" s="287"/>
      <c r="AB322" s="287"/>
      <c r="AC322" s="287"/>
      <c r="AD322" s="287"/>
      <c r="AE322" s="287"/>
      <c r="AF322" s="289"/>
    </row>
    <row r="323" ht="12.75" customHeight="1">
      <c r="A323" s="282"/>
      <c r="B323" s="283"/>
      <c r="C323" s="284"/>
      <c r="D323" s="199"/>
      <c r="E323" s="86"/>
      <c r="F323" s="285">
        <f t="shared" si="104"/>
        <v>0</v>
      </c>
      <c r="G323" s="286"/>
      <c r="H323" s="286"/>
      <c r="I323" s="286"/>
      <c r="J323" s="286"/>
      <c r="K323" s="286"/>
      <c r="L323" s="286"/>
      <c r="M323" s="286"/>
      <c r="N323" s="286"/>
      <c r="O323" s="286"/>
      <c r="P323" s="286"/>
      <c r="Q323" s="286"/>
      <c r="R323" s="286"/>
      <c r="S323" s="286"/>
      <c r="T323" s="286"/>
      <c r="U323" s="286"/>
      <c r="V323" s="287"/>
      <c r="W323" s="287"/>
      <c r="X323" s="287"/>
      <c r="Y323" s="287"/>
      <c r="Z323" s="287"/>
      <c r="AA323" s="287"/>
      <c r="AB323" s="287"/>
      <c r="AC323" s="287"/>
      <c r="AD323" s="287"/>
      <c r="AE323" s="287"/>
      <c r="AF323" s="289"/>
    </row>
    <row r="324" ht="12.75" customHeight="1">
      <c r="A324" s="282"/>
      <c r="B324" s="181"/>
      <c r="C324" s="345"/>
      <c r="D324" s="199"/>
      <c r="E324" s="86"/>
      <c r="F324" s="285">
        <f t="shared" si="104"/>
        <v>0</v>
      </c>
      <c r="G324" s="286"/>
      <c r="H324" s="286"/>
      <c r="I324" s="286"/>
      <c r="J324" s="286"/>
      <c r="K324" s="286"/>
      <c r="L324" s="286"/>
      <c r="M324" s="286"/>
      <c r="N324" s="286"/>
      <c r="O324" s="286"/>
      <c r="P324" s="286"/>
      <c r="Q324" s="286"/>
      <c r="R324" s="286"/>
      <c r="S324" s="286"/>
      <c r="T324" s="286"/>
      <c r="U324" s="286"/>
      <c r="V324" s="287"/>
      <c r="W324" s="287"/>
      <c r="X324" s="287"/>
      <c r="Y324" s="287"/>
      <c r="Z324" s="287"/>
      <c r="AA324" s="287"/>
      <c r="AB324" s="287"/>
      <c r="AC324" s="287"/>
      <c r="AD324" s="287"/>
      <c r="AE324" s="287"/>
      <c r="AF324" s="289"/>
    </row>
    <row r="325" ht="12.75" customHeight="1">
      <c r="A325" s="282"/>
      <c r="B325" s="181"/>
      <c r="C325" s="345"/>
      <c r="D325" s="199"/>
      <c r="E325" s="86"/>
      <c r="F325" s="285">
        <f t="shared" si="104"/>
        <v>0</v>
      </c>
      <c r="G325" s="286"/>
      <c r="H325" s="286"/>
      <c r="I325" s="286"/>
      <c r="J325" s="286"/>
      <c r="K325" s="286"/>
      <c r="L325" s="286"/>
      <c r="M325" s="286"/>
      <c r="N325" s="286"/>
      <c r="O325" s="286"/>
      <c r="P325" s="286"/>
      <c r="Q325" s="286"/>
      <c r="R325" s="286"/>
      <c r="S325" s="286"/>
      <c r="T325" s="286"/>
      <c r="U325" s="286"/>
      <c r="V325" s="287"/>
      <c r="W325" s="287"/>
      <c r="X325" s="287"/>
      <c r="Y325" s="287"/>
      <c r="Z325" s="287"/>
      <c r="AA325" s="287"/>
      <c r="AB325" s="287"/>
      <c r="AC325" s="287"/>
      <c r="AD325" s="287"/>
      <c r="AE325" s="287"/>
      <c r="AF325" s="289"/>
    </row>
    <row r="326" ht="12.75" customHeight="1">
      <c r="A326" s="282"/>
      <c r="B326" s="181"/>
      <c r="C326" s="345"/>
      <c r="D326" s="199"/>
      <c r="E326" s="86"/>
      <c r="F326" s="285">
        <f t="shared" si="104"/>
        <v>0</v>
      </c>
      <c r="G326" s="286"/>
      <c r="H326" s="286"/>
      <c r="I326" s="286"/>
      <c r="J326" s="286"/>
      <c r="K326" s="286"/>
      <c r="L326" s="286"/>
      <c r="M326" s="286"/>
      <c r="N326" s="286"/>
      <c r="O326" s="286"/>
      <c r="P326" s="286"/>
      <c r="Q326" s="286"/>
      <c r="R326" s="286"/>
      <c r="S326" s="286"/>
      <c r="T326" s="286"/>
      <c r="U326" s="286"/>
      <c r="V326" s="287"/>
      <c r="W326" s="287"/>
      <c r="X326" s="287"/>
      <c r="Y326" s="287"/>
      <c r="Z326" s="287"/>
      <c r="AA326" s="287"/>
      <c r="AB326" s="287"/>
      <c r="AC326" s="287"/>
      <c r="AD326" s="287"/>
      <c r="AE326" s="287"/>
      <c r="AF326" s="289"/>
    </row>
    <row r="327" ht="12.75" customHeight="1">
      <c r="A327" s="282"/>
      <c r="B327" s="181"/>
      <c r="C327" s="345"/>
      <c r="D327" s="199"/>
      <c r="E327" s="86"/>
      <c r="F327" s="285">
        <f t="shared" si="104"/>
        <v>0</v>
      </c>
      <c r="G327" s="286"/>
      <c r="H327" s="286"/>
      <c r="I327" s="286"/>
      <c r="J327" s="286"/>
      <c r="K327" s="286"/>
      <c r="L327" s="286"/>
      <c r="M327" s="286"/>
      <c r="N327" s="286"/>
      <c r="O327" s="286"/>
      <c r="P327" s="286"/>
      <c r="Q327" s="286"/>
      <c r="R327" s="286"/>
      <c r="S327" s="286"/>
      <c r="T327" s="286"/>
      <c r="U327" s="286"/>
      <c r="V327" s="287"/>
      <c r="W327" s="287"/>
      <c r="X327" s="287"/>
      <c r="Y327" s="287"/>
      <c r="Z327" s="287"/>
      <c r="AA327" s="287"/>
      <c r="AB327" s="287"/>
      <c r="AC327" s="287"/>
      <c r="AD327" s="287"/>
      <c r="AE327" s="287"/>
      <c r="AF327" s="289"/>
    </row>
    <row r="328" ht="12.75" customHeight="1">
      <c r="A328" s="282"/>
      <c r="B328" s="181"/>
      <c r="C328" s="345"/>
      <c r="D328" s="199"/>
      <c r="E328" s="86"/>
      <c r="F328" s="285">
        <f t="shared" si="104"/>
        <v>0</v>
      </c>
      <c r="G328" s="312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287"/>
      <c r="W328" s="287"/>
      <c r="X328" s="287"/>
      <c r="Y328" s="287"/>
      <c r="Z328" s="287"/>
      <c r="AA328" s="287"/>
      <c r="AB328" s="287"/>
      <c r="AC328" s="287"/>
      <c r="AD328" s="287"/>
      <c r="AE328" s="287"/>
      <c r="AF328" s="289"/>
    </row>
    <row r="329" ht="12.75" customHeight="1">
      <c r="A329" s="282"/>
      <c r="B329" s="181"/>
      <c r="C329" s="345"/>
      <c r="D329" s="199"/>
      <c r="E329" s="86"/>
      <c r="F329" s="285">
        <f t="shared" si="104"/>
        <v>0</v>
      </c>
      <c r="G329" s="286"/>
      <c r="H329" s="286"/>
      <c r="I329" s="286"/>
      <c r="J329" s="286"/>
      <c r="K329" s="286"/>
      <c r="L329" s="286"/>
      <c r="M329" s="286"/>
      <c r="N329" s="286"/>
      <c r="O329" s="286"/>
      <c r="P329" s="286"/>
      <c r="Q329" s="286"/>
      <c r="R329" s="286"/>
      <c r="S329" s="286"/>
      <c r="T329" s="286"/>
      <c r="U329" s="286"/>
      <c r="V329" s="287"/>
      <c r="W329" s="287"/>
      <c r="X329" s="287"/>
      <c r="Y329" s="287"/>
      <c r="Z329" s="287"/>
      <c r="AA329" s="287"/>
      <c r="AB329" s="287"/>
      <c r="AC329" s="287"/>
      <c r="AD329" s="287"/>
      <c r="AE329" s="287"/>
      <c r="AF329" s="289"/>
    </row>
    <row r="330" ht="12.75" customHeight="1">
      <c r="A330" s="377" t="s">
        <v>209</v>
      </c>
      <c r="B330" s="285"/>
      <c r="C330" s="378"/>
      <c r="D330" s="379"/>
      <c r="E330" s="285"/>
      <c r="F330" s="285"/>
      <c r="G330" s="285"/>
      <c r="H330" s="285"/>
      <c r="I330" s="285"/>
      <c r="J330" s="285"/>
      <c r="K330" s="285"/>
      <c r="L330" s="285"/>
      <c r="M330" s="285"/>
      <c r="N330" s="285"/>
      <c r="O330" s="285"/>
      <c r="P330" s="285"/>
      <c r="Q330" s="285"/>
      <c r="R330" s="285"/>
      <c r="S330" s="380"/>
      <c r="T330" s="380"/>
      <c r="U330" s="380"/>
      <c r="V330" s="380"/>
      <c r="W330" s="380"/>
      <c r="X330" s="380"/>
      <c r="Y330" s="380"/>
      <c r="Z330" s="380"/>
      <c r="AA330" s="380"/>
      <c r="AB330" s="380"/>
      <c r="AC330" s="380"/>
      <c r="AD330" s="380"/>
      <c r="AE330" s="380"/>
      <c r="AF330" s="381"/>
    </row>
    <row r="331" ht="12.75" customHeight="1">
      <c r="A331" s="5"/>
      <c r="B331" s="225" t="s">
        <v>221</v>
      </c>
      <c r="C331" s="222"/>
      <c r="D331" s="224"/>
      <c r="E331" s="225"/>
      <c r="F331" s="382">
        <f>SUM(F11:F19)</f>
        <v>0.1110179593</v>
      </c>
      <c r="G331" s="359">
        <f t="shared" ref="G331:U331" si="125">SUM(G11:G330)</f>
        <v>0.26</v>
      </c>
      <c r="H331" s="359">
        <f t="shared" si="125"/>
        <v>0.16</v>
      </c>
      <c r="I331" s="359">
        <f t="shared" si="125"/>
        <v>0.31</v>
      </c>
      <c r="J331" s="359">
        <f t="shared" si="125"/>
        <v>0.6209837321</v>
      </c>
      <c r="K331" s="359">
        <f t="shared" si="125"/>
        <v>0</v>
      </c>
      <c r="L331" s="359">
        <f t="shared" si="125"/>
        <v>0.4835940358</v>
      </c>
      <c r="M331" s="359">
        <f t="shared" si="125"/>
        <v>0</v>
      </c>
      <c r="N331" s="359">
        <f t="shared" si="125"/>
        <v>0</v>
      </c>
      <c r="O331" s="359">
        <f t="shared" si="125"/>
        <v>0</v>
      </c>
      <c r="P331" s="359">
        <f t="shared" si="125"/>
        <v>0</v>
      </c>
      <c r="Q331" s="359">
        <f t="shared" si="125"/>
        <v>0</v>
      </c>
      <c r="R331" s="359">
        <f t="shared" si="125"/>
        <v>0</v>
      </c>
      <c r="S331" s="359">
        <f t="shared" si="125"/>
        <v>0</v>
      </c>
      <c r="T331" s="359">
        <f t="shared" si="125"/>
        <v>0</v>
      </c>
      <c r="U331" s="359">
        <f t="shared" si="125"/>
        <v>0</v>
      </c>
      <c r="V331" s="5"/>
      <c r="AF331" s="383"/>
    </row>
    <row r="332" ht="12.75" customHeight="1">
      <c r="A332" s="5"/>
      <c r="B332" s="5"/>
      <c r="C332" s="15"/>
      <c r="D332" s="20"/>
      <c r="E332" s="5"/>
      <c r="F332" s="227"/>
      <c r="G332" s="227"/>
      <c r="H332" s="227"/>
      <c r="I332" s="227"/>
      <c r="J332" s="227"/>
      <c r="K332" s="227"/>
      <c r="L332" s="227"/>
      <c r="M332" s="227"/>
      <c r="N332" s="227"/>
      <c r="O332" s="227"/>
      <c r="P332" s="227"/>
      <c r="Q332" s="227"/>
      <c r="R332" s="227"/>
      <c r="S332" s="227"/>
      <c r="T332" s="227"/>
      <c r="U332" s="227"/>
      <c r="V332" s="5"/>
      <c r="AF332" s="384"/>
    </row>
    <row r="333" ht="15.75" customHeight="1">
      <c r="A333" s="50" t="s">
        <v>183</v>
      </c>
      <c r="C333" s="263"/>
      <c r="D333" s="45"/>
      <c r="F333" s="231"/>
      <c r="G333" s="231"/>
      <c r="H333" s="231"/>
      <c r="I333" s="231"/>
      <c r="J333" s="231"/>
      <c r="K333" s="231"/>
      <c r="L333" s="231"/>
      <c r="M333" s="231"/>
      <c r="N333" s="231"/>
      <c r="O333" s="231"/>
      <c r="P333" s="231"/>
      <c r="Q333" s="231"/>
      <c r="R333" s="231"/>
      <c r="S333" s="231"/>
      <c r="T333" s="231"/>
      <c r="U333" s="231"/>
      <c r="AF333" s="384"/>
    </row>
    <row r="334" ht="15.75" customHeight="1">
      <c r="A334" s="50"/>
      <c r="C334" s="263"/>
      <c r="D334" s="45"/>
      <c r="F334" s="231"/>
      <c r="G334" s="385"/>
      <c r="H334" s="385"/>
      <c r="I334" s="385"/>
      <c r="J334" s="385"/>
      <c r="K334" s="385"/>
      <c r="L334" s="385"/>
      <c r="M334" s="385"/>
      <c r="N334" s="385"/>
      <c r="O334" s="385"/>
      <c r="P334" s="385"/>
      <c r="Q334" s="385"/>
      <c r="R334" s="385"/>
      <c r="S334" s="385"/>
      <c r="T334" s="385"/>
      <c r="U334" s="385"/>
      <c r="AF334" s="383"/>
    </row>
    <row r="335" ht="12.75" customHeight="1">
      <c r="A335" s="5"/>
      <c r="B335" s="225"/>
      <c r="C335" s="222"/>
      <c r="D335" s="224"/>
      <c r="E335" s="225"/>
      <c r="F335" s="237" t="s">
        <v>184</v>
      </c>
      <c r="G335" s="235">
        <f t="shared" ref="G335:U335" si="126">IF(ISBLANK(G10),NA(),SUM($G331:G331))</f>
        <v>0.26</v>
      </c>
      <c r="H335" s="235">
        <f t="shared" si="126"/>
        <v>0.42</v>
      </c>
      <c r="I335" s="235">
        <f t="shared" si="126"/>
        <v>0.73</v>
      </c>
      <c r="J335" s="235">
        <f t="shared" si="126"/>
        <v>1.350983732</v>
      </c>
      <c r="K335" s="235">
        <f t="shared" si="126"/>
        <v>1.350983732</v>
      </c>
      <c r="L335" s="235">
        <f t="shared" si="126"/>
        <v>1.834577768</v>
      </c>
      <c r="M335" s="235">
        <f t="shared" si="126"/>
        <v>1.834577768</v>
      </c>
      <c r="N335" s="235">
        <f t="shared" si="126"/>
        <v>1.834577768</v>
      </c>
      <c r="O335" s="235">
        <f t="shared" si="126"/>
        <v>1.834577768</v>
      </c>
      <c r="P335" s="235">
        <f t="shared" si="126"/>
        <v>1.834577768</v>
      </c>
      <c r="Q335" s="235">
        <f t="shared" si="126"/>
        <v>1.834577768</v>
      </c>
      <c r="R335" s="235">
        <f t="shared" si="126"/>
        <v>1.834577768</v>
      </c>
      <c r="S335" s="235">
        <f t="shared" si="126"/>
        <v>1.834577768</v>
      </c>
      <c r="T335" s="235">
        <f t="shared" si="126"/>
        <v>1.834577768</v>
      </c>
      <c r="U335" s="235">
        <f t="shared" si="126"/>
        <v>1.834577768</v>
      </c>
      <c r="V335" s="5"/>
      <c r="AF335" s="383"/>
    </row>
    <row r="336" ht="12.75" customHeight="1">
      <c r="A336" s="5"/>
      <c r="B336" s="5"/>
      <c r="C336" s="15"/>
      <c r="D336" s="20"/>
      <c r="E336" s="5"/>
      <c r="F336" s="237" t="s">
        <v>79</v>
      </c>
      <c r="G336" s="236">
        <f>EV!F123</f>
        <v>1.046666667</v>
      </c>
      <c r="H336" s="236">
        <f>EV!G123</f>
        <v>1.880666667</v>
      </c>
      <c r="I336" s="236">
        <f>EV!H123</f>
        <v>3.69248062</v>
      </c>
      <c r="J336" s="236">
        <f>EV!I123</f>
        <v>5.665875969</v>
      </c>
      <c r="K336" s="236">
        <f>EV!J123</f>
        <v>7.112697674</v>
      </c>
      <c r="L336" s="236">
        <f>EV!K123</f>
        <v>8.320945736</v>
      </c>
      <c r="M336" s="236">
        <f>EV!L123</f>
        <v>10.35466667</v>
      </c>
      <c r="N336" s="236">
        <f>EV!M123</f>
        <v>12.83916279</v>
      </c>
      <c r="O336" s="236">
        <f>EV!N123</f>
        <v>13.6259845</v>
      </c>
      <c r="P336" s="236">
        <f>EV!O123</f>
        <v>14.28877519</v>
      </c>
      <c r="Q336" s="236" t="str">
        <f t="shared" ref="Q336:U336" si="127">#REF!</f>
        <v>#REF!</v>
      </c>
      <c r="R336" s="236" t="str">
        <f t="shared" si="127"/>
        <v>#REF!</v>
      </c>
      <c r="S336" s="236" t="str">
        <f t="shared" si="127"/>
        <v>#REF!</v>
      </c>
      <c r="T336" s="236" t="str">
        <f t="shared" si="127"/>
        <v>#REF!</v>
      </c>
      <c r="U336" s="236" t="str">
        <f t="shared" si="127"/>
        <v>#REF!</v>
      </c>
      <c r="V336" s="5"/>
      <c r="W336" s="386"/>
      <c r="AF336" s="384"/>
    </row>
    <row r="337" ht="12.75" customHeight="1">
      <c r="A337" s="5"/>
      <c r="B337" s="5"/>
      <c r="C337" s="15"/>
      <c r="D337" s="20"/>
      <c r="E337" s="5"/>
      <c r="F337" s="237"/>
      <c r="G337" s="239"/>
      <c r="H337" s="239"/>
      <c r="I337" s="239"/>
      <c r="J337" s="239"/>
      <c r="K337" s="239"/>
      <c r="L337" s="239"/>
      <c r="M337" s="239"/>
      <c r="N337" s="239"/>
      <c r="O337" s="239"/>
      <c r="P337" s="239"/>
      <c r="Q337" s="239"/>
      <c r="R337" s="239"/>
      <c r="S337" s="239"/>
      <c r="T337" s="239"/>
      <c r="U337" s="239"/>
      <c r="V337" s="5"/>
      <c r="W337" s="386"/>
      <c r="AF337" s="384"/>
    </row>
    <row r="338" ht="12.75" customHeight="1">
      <c r="A338" s="5"/>
      <c r="B338" s="5"/>
      <c r="C338" s="15"/>
      <c r="D338" s="20"/>
      <c r="E338" s="5"/>
      <c r="F338" s="387" t="s">
        <v>185</v>
      </c>
      <c r="G338" s="243" t="str">
        <f t="shared" ref="G338:U338" si="128">EC!F316</f>
        <v>#REF!</v>
      </c>
      <c r="H338" s="243" t="str">
        <f t="shared" si="128"/>
        <v>#REF!</v>
      </c>
      <c r="I338" s="243" t="str">
        <f t="shared" si="128"/>
        <v>#REF!</v>
      </c>
      <c r="J338" s="243" t="str">
        <f t="shared" si="128"/>
        <v>#REF!</v>
      </c>
      <c r="K338" s="243" t="str">
        <f t="shared" si="128"/>
        <v>#REF!</v>
      </c>
      <c r="L338" s="243" t="str">
        <f t="shared" si="128"/>
        <v>#REF!</v>
      </c>
      <c r="M338" s="243" t="str">
        <f t="shared" si="128"/>
        <v>#REF!</v>
      </c>
      <c r="N338" s="243" t="str">
        <f t="shared" si="128"/>
        <v>#REF!</v>
      </c>
      <c r="O338" s="243" t="str">
        <f t="shared" si="128"/>
        <v>#REF!</v>
      </c>
      <c r="P338" s="243" t="str">
        <f t="shared" si="128"/>
        <v>#REF!</v>
      </c>
      <c r="Q338" s="243" t="str">
        <f t="shared" si="128"/>
        <v>#REF!</v>
      </c>
      <c r="R338" s="243" t="str">
        <f t="shared" si="128"/>
        <v>#REF!</v>
      </c>
      <c r="S338" s="243" t="str">
        <f t="shared" si="128"/>
        <v>#REF!</v>
      </c>
      <c r="T338" s="243" t="str">
        <f t="shared" si="128"/>
        <v>#REF!</v>
      </c>
      <c r="U338" s="243" t="str">
        <f t="shared" si="128"/>
        <v>#REF!</v>
      </c>
      <c r="V338" s="5"/>
      <c r="W338" s="386"/>
      <c r="AF338" s="383"/>
    </row>
    <row r="339" ht="12.75" customHeight="1">
      <c r="A339" s="5"/>
      <c r="B339" s="5"/>
      <c r="C339" s="15"/>
      <c r="D339" s="20"/>
      <c r="E339" s="5"/>
      <c r="F339" s="237" t="s">
        <v>186</v>
      </c>
      <c r="G339" s="248">
        <f>AC!F146</f>
        <v>5.229996667</v>
      </c>
      <c r="H339" s="248">
        <f>AC!G146</f>
        <v>11.43333</v>
      </c>
      <c r="I339" s="248">
        <f>AC!H146</f>
        <v>32.89333</v>
      </c>
      <c r="J339" s="248">
        <f>AC!I146</f>
        <v>54.04333</v>
      </c>
      <c r="K339" s="248">
        <f>AC!J146</f>
        <v>61.82666333</v>
      </c>
      <c r="L339" s="248">
        <f>AC!K146</f>
        <v>71.16333</v>
      </c>
      <c r="M339" s="248">
        <f>AC!L146</f>
        <v>86.40329667</v>
      </c>
      <c r="N339" s="248">
        <f>AC!M146</f>
        <v>114.0032967</v>
      </c>
      <c r="O339" s="248">
        <f>AC!N146</f>
        <v>125.00663</v>
      </c>
      <c r="P339" s="248">
        <f>AC!O146</f>
        <v>125.9032967</v>
      </c>
      <c r="Q339" s="248" t="str">
        <f t="shared" ref="Q339:U339" si="129">#REF!</f>
        <v>#REF!</v>
      </c>
      <c r="R339" s="248" t="str">
        <f t="shared" si="129"/>
        <v>#REF!</v>
      </c>
      <c r="S339" s="248" t="str">
        <f t="shared" si="129"/>
        <v>#REF!</v>
      </c>
      <c r="T339" s="248" t="str">
        <f t="shared" si="129"/>
        <v>#REF!</v>
      </c>
      <c r="U339" s="248" t="str">
        <f t="shared" si="129"/>
        <v>#REF!</v>
      </c>
      <c r="V339" s="5"/>
      <c r="W339" s="386"/>
      <c r="AF339" s="383"/>
    </row>
    <row r="340" ht="12.75" customHeight="1">
      <c r="A340" s="5"/>
      <c r="B340" s="5"/>
      <c r="C340" s="15"/>
      <c r="D340" s="20"/>
      <c r="E340" s="5"/>
      <c r="F340" s="227"/>
      <c r="G340" s="239"/>
      <c r="H340" s="239"/>
      <c r="I340" s="239"/>
      <c r="J340" s="239"/>
      <c r="K340" s="239"/>
      <c r="L340" s="239"/>
      <c r="M340" s="239"/>
      <c r="N340" s="239"/>
      <c r="O340" s="239"/>
      <c r="P340" s="239"/>
      <c r="Q340" s="239"/>
      <c r="R340" s="239"/>
      <c r="S340" s="239"/>
      <c r="T340" s="239"/>
      <c r="U340" s="239"/>
      <c r="V340" s="5"/>
      <c r="AF340" s="384"/>
    </row>
    <row r="341" ht="15.75" customHeight="1">
      <c r="A341" s="50" t="s">
        <v>222</v>
      </c>
      <c r="C341" s="263"/>
      <c r="D341" s="45"/>
      <c r="F341" s="231"/>
      <c r="G341" s="231"/>
      <c r="H341" s="231"/>
      <c r="I341" s="231"/>
      <c r="J341" s="231"/>
      <c r="K341" s="231"/>
      <c r="L341" s="231"/>
      <c r="M341" s="231"/>
      <c r="N341" s="231"/>
      <c r="O341" s="231"/>
      <c r="P341" s="231"/>
      <c r="Q341" s="231"/>
      <c r="R341" s="231"/>
      <c r="S341" s="231"/>
      <c r="T341" s="231"/>
      <c r="U341" s="231"/>
      <c r="AF341" s="384"/>
    </row>
    <row r="342" ht="12.75" customHeight="1">
      <c r="C342" s="263"/>
      <c r="D342" s="45"/>
      <c r="F342" s="237" t="s">
        <v>187</v>
      </c>
      <c r="G342" s="237">
        <f t="shared" ref="G342:U342" si="130">IF(AND(ISBLANK(G339),ISBLANK(G336))," - ",G336-G339)</f>
        <v>-4.18333</v>
      </c>
      <c r="H342" s="237">
        <f t="shared" si="130"/>
        <v>-9.552663333</v>
      </c>
      <c r="I342" s="237">
        <f t="shared" si="130"/>
        <v>-29.20084938</v>
      </c>
      <c r="J342" s="237">
        <f t="shared" si="130"/>
        <v>-48.37745403</v>
      </c>
      <c r="K342" s="237">
        <f t="shared" si="130"/>
        <v>-54.71396566</v>
      </c>
      <c r="L342" s="237">
        <f t="shared" si="130"/>
        <v>-62.84238426</v>
      </c>
      <c r="M342" s="237">
        <f t="shared" si="130"/>
        <v>-76.04863</v>
      </c>
      <c r="N342" s="237">
        <f t="shared" si="130"/>
        <v>-101.1641339</v>
      </c>
      <c r="O342" s="237">
        <f t="shared" si="130"/>
        <v>-111.3806455</v>
      </c>
      <c r="P342" s="237">
        <f t="shared" si="130"/>
        <v>-111.6145215</v>
      </c>
      <c r="Q342" s="237" t="str">
        <f t="shared" si="130"/>
        <v>#REF!</v>
      </c>
      <c r="R342" s="237" t="str">
        <f t="shared" si="130"/>
        <v>#REF!</v>
      </c>
      <c r="S342" s="237" t="str">
        <f t="shared" si="130"/>
        <v>#REF!</v>
      </c>
      <c r="T342" s="237" t="str">
        <f t="shared" si="130"/>
        <v>#REF!</v>
      </c>
      <c r="U342" s="237" t="str">
        <f t="shared" si="130"/>
        <v>#REF!</v>
      </c>
      <c r="AF342" s="383"/>
    </row>
    <row r="343" ht="12.75" customHeight="1">
      <c r="C343" s="263"/>
      <c r="D343" s="45"/>
      <c r="F343" s="237" t="s">
        <v>188</v>
      </c>
      <c r="G343" s="237">
        <f t="shared" ref="G343:U343" si="131">IF(AND(ISBLANK(G339),ISBLANK(G336))," - ",G336-G335)</f>
        <v>0.7866666667</v>
      </c>
      <c r="H343" s="237">
        <f t="shared" si="131"/>
        <v>1.460666667</v>
      </c>
      <c r="I343" s="237">
        <f t="shared" si="131"/>
        <v>2.96248062</v>
      </c>
      <c r="J343" s="237">
        <f t="shared" si="131"/>
        <v>4.314892237</v>
      </c>
      <c r="K343" s="237">
        <f t="shared" si="131"/>
        <v>5.761713942</v>
      </c>
      <c r="L343" s="237">
        <f t="shared" si="131"/>
        <v>6.486367969</v>
      </c>
      <c r="M343" s="237">
        <f t="shared" si="131"/>
        <v>8.520088899</v>
      </c>
      <c r="N343" s="237">
        <f t="shared" si="131"/>
        <v>11.00458502</v>
      </c>
      <c r="O343" s="237">
        <f t="shared" si="131"/>
        <v>11.79140673</v>
      </c>
      <c r="P343" s="237">
        <f t="shared" si="131"/>
        <v>12.45419743</v>
      </c>
      <c r="Q343" s="237" t="str">
        <f t="shared" si="131"/>
        <v>#REF!</v>
      </c>
      <c r="R343" s="237" t="str">
        <f t="shared" si="131"/>
        <v>#REF!</v>
      </c>
      <c r="S343" s="237" t="str">
        <f t="shared" si="131"/>
        <v>#REF!</v>
      </c>
      <c r="T343" s="237" t="str">
        <f t="shared" si="131"/>
        <v>#REF!</v>
      </c>
      <c r="U343" s="237" t="str">
        <f t="shared" si="131"/>
        <v>#REF!</v>
      </c>
      <c r="AF343" s="383"/>
    </row>
    <row r="344" ht="12.75" customHeight="1">
      <c r="C344" s="263"/>
      <c r="D344" s="45"/>
      <c r="F344" s="237" t="s">
        <v>189</v>
      </c>
      <c r="G344" s="237">
        <f t="shared" ref="G344:U344" si="132">IF(AND(ISBLANK(G339),ISBLANK(G336))," - ",G336/G339)</f>
        <v>0.2001275973</v>
      </c>
      <c r="H344" s="237">
        <f t="shared" si="132"/>
        <v>0.1644898439</v>
      </c>
      <c r="I344" s="237">
        <f t="shared" si="132"/>
        <v>0.1122562118</v>
      </c>
      <c r="J344" s="237">
        <f t="shared" si="132"/>
        <v>0.1048395051</v>
      </c>
      <c r="K344" s="237">
        <f t="shared" si="132"/>
        <v>0.1150425608</v>
      </c>
      <c r="L344" s="237">
        <f t="shared" si="132"/>
        <v>0.1169274363</v>
      </c>
      <c r="M344" s="237">
        <f t="shared" si="132"/>
        <v>0.1198411064</v>
      </c>
      <c r="N344" s="237">
        <f t="shared" si="132"/>
        <v>0.1126209782</v>
      </c>
      <c r="O344" s="237">
        <f t="shared" si="132"/>
        <v>0.1090020945</v>
      </c>
      <c r="P344" s="237">
        <f t="shared" si="132"/>
        <v>0.1134900799</v>
      </c>
      <c r="Q344" s="237" t="str">
        <f t="shared" si="132"/>
        <v>#REF!</v>
      </c>
      <c r="R344" s="237" t="str">
        <f t="shared" si="132"/>
        <v>#REF!</v>
      </c>
      <c r="S344" s="237" t="str">
        <f t="shared" si="132"/>
        <v>#REF!</v>
      </c>
      <c r="T344" s="237" t="str">
        <f t="shared" si="132"/>
        <v>#REF!</v>
      </c>
      <c r="U344" s="237" t="str">
        <f t="shared" si="132"/>
        <v>#REF!</v>
      </c>
      <c r="AF344" s="384"/>
    </row>
    <row r="345" ht="12.75" customHeight="1">
      <c r="C345" s="263"/>
      <c r="D345" s="45"/>
      <c r="F345" s="237" t="s">
        <v>191</v>
      </c>
      <c r="G345" s="237">
        <f t="shared" ref="G345:U345" si="133">IF(AND(ISBLANK(G339),ISBLANK(G336))," - ",G336/G335)</f>
        <v>4.025641026</v>
      </c>
      <c r="H345" s="237">
        <f t="shared" si="133"/>
        <v>4.477777778</v>
      </c>
      <c r="I345" s="237">
        <f t="shared" si="133"/>
        <v>5.05819263</v>
      </c>
      <c r="J345" s="237">
        <f t="shared" si="133"/>
        <v>4.193889115</v>
      </c>
      <c r="K345" s="237">
        <f t="shared" si="133"/>
        <v>5.264828514</v>
      </c>
      <c r="L345" s="237">
        <f t="shared" si="133"/>
        <v>4.535618976</v>
      </c>
      <c r="M345" s="237">
        <f t="shared" si="133"/>
        <v>5.644168837</v>
      </c>
      <c r="N345" s="237">
        <f t="shared" si="133"/>
        <v>6.998429293</v>
      </c>
      <c r="O345" s="237">
        <f t="shared" si="133"/>
        <v>7.427313649</v>
      </c>
      <c r="P345" s="237">
        <f t="shared" si="133"/>
        <v>7.78859062</v>
      </c>
      <c r="Q345" s="237" t="str">
        <f t="shared" si="133"/>
        <v>#REF!</v>
      </c>
      <c r="R345" s="237" t="str">
        <f t="shared" si="133"/>
        <v>#REF!</v>
      </c>
      <c r="S345" s="237" t="str">
        <f t="shared" si="133"/>
        <v>#REF!</v>
      </c>
      <c r="T345" s="237" t="str">
        <f t="shared" si="133"/>
        <v>#REF!</v>
      </c>
      <c r="U345" s="237" t="str">
        <f t="shared" si="133"/>
        <v>#REF!</v>
      </c>
      <c r="AF345" s="384"/>
    </row>
    <row r="346" ht="12.75" customHeight="1">
      <c r="C346" s="263"/>
      <c r="D346" s="45"/>
      <c r="F346" s="237" t="s">
        <v>194</v>
      </c>
      <c r="G346" s="237">
        <f t="shared" ref="G346:U346" si="134">IF(AND(ISBLANK(G339),ISBLANK(G336))," - ",$F$331/G344)</f>
        <v>0.5547358824</v>
      </c>
      <c r="H346" s="237">
        <f t="shared" si="134"/>
        <v>0.6749228807</v>
      </c>
      <c r="I346" s="237">
        <f t="shared" si="134"/>
        <v>0.9889694073</v>
      </c>
      <c r="J346" s="237">
        <f t="shared" si="134"/>
        <v>1.058932501</v>
      </c>
      <c r="K346" s="237">
        <f t="shared" si="134"/>
        <v>0.9650164124</v>
      </c>
      <c r="L346" s="237">
        <f t="shared" si="134"/>
        <v>0.9494603044</v>
      </c>
      <c r="M346" s="237">
        <f t="shared" si="134"/>
        <v>0.926376288</v>
      </c>
      <c r="N346" s="237">
        <f t="shared" si="134"/>
        <v>0.9857662492</v>
      </c>
      <c r="O346" s="237">
        <f t="shared" si="134"/>
        <v>1.018493817</v>
      </c>
      <c r="P346" s="237">
        <f t="shared" si="134"/>
        <v>0.978217298</v>
      </c>
      <c r="Q346" s="237" t="str">
        <f t="shared" si="134"/>
        <v>#REF!</v>
      </c>
      <c r="R346" s="237" t="str">
        <f t="shared" si="134"/>
        <v>#REF!</v>
      </c>
      <c r="S346" s="237" t="str">
        <f t="shared" si="134"/>
        <v>#REF!</v>
      </c>
      <c r="T346" s="237" t="str">
        <f t="shared" si="134"/>
        <v>#REF!</v>
      </c>
      <c r="U346" s="237" t="str">
        <f t="shared" si="134"/>
        <v>#REF!</v>
      </c>
      <c r="AF346" s="383"/>
    </row>
    <row r="347" ht="12.75" customHeight="1">
      <c r="C347" s="263"/>
      <c r="D347" s="45"/>
      <c r="AF347" s="383"/>
    </row>
    <row r="348" ht="12.75" customHeight="1">
      <c r="C348" s="263"/>
      <c r="D348" s="45"/>
      <c r="AF348" s="384"/>
    </row>
    <row r="349" ht="12.75" customHeight="1">
      <c r="C349" s="263"/>
      <c r="D349" s="45"/>
      <c r="AF349" s="384"/>
    </row>
    <row r="350" ht="12.75" customHeight="1">
      <c r="C350" s="263"/>
      <c r="D350" s="45"/>
      <c r="AF350" s="383"/>
    </row>
    <row r="351" ht="12.75" customHeight="1">
      <c r="C351" s="263"/>
      <c r="D351" s="45"/>
      <c r="AF351" s="383"/>
    </row>
    <row r="352" ht="12.75" customHeight="1">
      <c r="C352" s="263"/>
      <c r="D352" s="45"/>
      <c r="AF352" s="384"/>
    </row>
    <row r="353" ht="12.75" customHeight="1">
      <c r="C353" s="263"/>
      <c r="D353" s="45"/>
      <c r="AF353" s="384"/>
    </row>
    <row r="354" ht="12.75" customHeight="1">
      <c r="C354" s="263"/>
      <c r="D354" s="45"/>
      <c r="AF354" s="383"/>
    </row>
    <row r="355" ht="12.75" customHeight="1">
      <c r="C355" s="263"/>
      <c r="D355" s="45"/>
      <c r="AF355" s="383"/>
    </row>
    <row r="356" ht="12.75" customHeight="1">
      <c r="C356" s="263"/>
      <c r="D356" s="45"/>
      <c r="AF356" s="384"/>
    </row>
    <row r="357" ht="12.75" customHeight="1">
      <c r="C357" s="263"/>
      <c r="D357" s="45"/>
      <c r="AF357" s="384"/>
    </row>
    <row r="358" ht="12.75" customHeight="1">
      <c r="C358" s="263"/>
      <c r="D358" s="45"/>
      <c r="AF358" s="383"/>
    </row>
    <row r="359" ht="12.75" customHeight="1">
      <c r="C359" s="263"/>
      <c r="D359" s="45"/>
      <c r="AF359" s="383"/>
    </row>
    <row r="360" ht="12.75" customHeight="1">
      <c r="C360" s="263"/>
      <c r="D360" s="45"/>
      <c r="AF360" s="384"/>
    </row>
    <row r="361" ht="12.75" customHeight="1">
      <c r="C361" s="263"/>
      <c r="D361" s="45"/>
      <c r="AF361" s="384"/>
    </row>
    <row r="362" ht="12.75" customHeight="1">
      <c r="C362" s="263"/>
      <c r="D362" s="45"/>
      <c r="AF362" s="383"/>
    </row>
    <row r="363" ht="12.75" customHeight="1">
      <c r="C363" s="263"/>
      <c r="D363" s="45"/>
      <c r="AF363" s="383"/>
    </row>
    <row r="364" ht="12.75" customHeight="1">
      <c r="C364" s="263"/>
      <c r="D364" s="45"/>
      <c r="AF364" s="384"/>
    </row>
    <row r="365" ht="12.75" customHeight="1">
      <c r="C365" s="263"/>
      <c r="D365" s="45"/>
      <c r="AF365" s="384"/>
    </row>
    <row r="366" ht="12.75" customHeight="1">
      <c r="C366" s="263"/>
      <c r="D366" s="45"/>
      <c r="AF366" s="383"/>
    </row>
    <row r="367" ht="12.75" customHeight="1">
      <c r="C367" s="263"/>
      <c r="D367" s="45"/>
      <c r="AF367" s="383"/>
    </row>
    <row r="368" ht="12.75" customHeight="1">
      <c r="C368" s="263"/>
      <c r="D368" s="45"/>
      <c r="AF368" s="384"/>
    </row>
    <row r="369" ht="12.75" customHeight="1">
      <c r="C369" s="263"/>
      <c r="D369" s="45"/>
      <c r="AF369" s="383"/>
    </row>
    <row r="370" ht="12.75" customHeight="1">
      <c r="C370" s="263"/>
      <c r="D370" s="45"/>
      <c r="AF370" s="383"/>
    </row>
    <row r="371" ht="12.75" customHeight="1">
      <c r="C371" s="263"/>
      <c r="D371" s="45"/>
      <c r="AF371" s="384"/>
    </row>
    <row r="372" ht="12.75" customHeight="1">
      <c r="C372" s="263"/>
      <c r="D372" s="45"/>
      <c r="AF372" s="384"/>
    </row>
    <row r="373" ht="12.75" customHeight="1">
      <c r="C373" s="263"/>
      <c r="D373" s="45"/>
      <c r="AF373" s="383"/>
    </row>
    <row r="374" ht="12.75" customHeight="1">
      <c r="C374" s="263"/>
      <c r="D374" s="45"/>
      <c r="AF374" s="383"/>
    </row>
    <row r="375" ht="12.75" customHeight="1">
      <c r="C375" s="263"/>
      <c r="D375" s="45"/>
      <c r="AF375" s="384"/>
    </row>
    <row r="376" ht="12.75" customHeight="1">
      <c r="C376" s="263"/>
      <c r="D376" s="45"/>
      <c r="AF376" s="384"/>
    </row>
    <row r="377" ht="12.75" customHeight="1">
      <c r="C377" s="263"/>
      <c r="D377" s="45"/>
      <c r="AF377" s="383"/>
    </row>
    <row r="378" ht="12.75" customHeight="1">
      <c r="C378" s="263"/>
      <c r="D378" s="45"/>
      <c r="AF378" s="383"/>
    </row>
    <row r="379" ht="12.75" customHeight="1">
      <c r="C379" s="263"/>
      <c r="D379" s="45"/>
      <c r="AF379" s="384"/>
    </row>
    <row r="380" ht="12.75" customHeight="1">
      <c r="C380" s="263"/>
      <c r="D380" s="45"/>
      <c r="AF380" s="384"/>
    </row>
    <row r="381" ht="12.75" customHeight="1">
      <c r="C381" s="263"/>
      <c r="D381" s="45"/>
      <c r="AF381" s="383"/>
    </row>
    <row r="382" ht="12.75" customHeight="1">
      <c r="C382" s="263"/>
      <c r="D382" s="45"/>
      <c r="AF382" s="383"/>
    </row>
    <row r="383" ht="12.75" customHeight="1">
      <c r="C383" s="263"/>
      <c r="D383" s="45"/>
    </row>
    <row r="384" ht="12.75" customHeight="1">
      <c r="C384" s="263"/>
      <c r="D384" s="45"/>
    </row>
    <row r="385" ht="12.75" customHeight="1">
      <c r="C385" s="263"/>
      <c r="D385" s="45"/>
    </row>
    <row r="386" ht="12.75" customHeight="1">
      <c r="C386" s="263"/>
      <c r="D386" s="45"/>
    </row>
    <row r="387" ht="12.75" customHeight="1">
      <c r="C387" s="263"/>
      <c r="D387" s="45"/>
    </row>
    <row r="388" ht="12.75" customHeight="1">
      <c r="C388" s="263"/>
      <c r="D388" s="45"/>
    </row>
    <row r="389" ht="12.75" customHeight="1">
      <c r="C389" s="263"/>
      <c r="D389" s="45"/>
    </row>
    <row r="390" ht="12.75" customHeight="1">
      <c r="C390" s="263"/>
      <c r="D390" s="45"/>
    </row>
    <row r="391" ht="12.75" customHeight="1">
      <c r="C391" s="263"/>
      <c r="D391" s="45"/>
    </row>
    <row r="392" ht="12.75" customHeight="1">
      <c r="C392" s="263"/>
      <c r="D392" s="45"/>
    </row>
    <row r="393" ht="12.75" customHeight="1">
      <c r="C393" s="263"/>
      <c r="D393" s="45"/>
    </row>
    <row r="394" ht="12.75" customHeight="1">
      <c r="C394" s="263"/>
      <c r="D394" s="45"/>
    </row>
    <row r="395" ht="12.75" customHeight="1">
      <c r="C395" s="263"/>
      <c r="D395" s="45"/>
    </row>
    <row r="396" ht="12.75" customHeight="1">
      <c r="C396" s="263"/>
      <c r="D396" s="45"/>
    </row>
    <row r="397" ht="12.75" customHeight="1">
      <c r="C397" s="263"/>
      <c r="D397" s="45"/>
    </row>
    <row r="398" ht="12.75" customHeight="1">
      <c r="C398" s="263"/>
      <c r="D398" s="45"/>
    </row>
    <row r="399" ht="12.75" customHeight="1">
      <c r="C399" s="263"/>
      <c r="D399" s="45"/>
    </row>
    <row r="400" ht="12.75" customHeight="1">
      <c r="C400" s="263"/>
      <c r="D400" s="45"/>
    </row>
    <row r="401" ht="12.75" customHeight="1">
      <c r="C401" s="263"/>
      <c r="D401" s="45"/>
    </row>
    <row r="402" ht="12.75" customHeight="1">
      <c r="C402" s="263"/>
      <c r="D402" s="45"/>
    </row>
    <row r="403" ht="12.75" customHeight="1">
      <c r="C403" s="263"/>
      <c r="D403" s="45"/>
    </row>
    <row r="404" ht="12.75" customHeight="1">
      <c r="C404" s="263"/>
      <c r="D404" s="45"/>
    </row>
    <row r="405" ht="12.75" customHeight="1">
      <c r="C405" s="263"/>
      <c r="D405" s="45"/>
    </row>
    <row r="406" ht="12.75" customHeight="1">
      <c r="C406" s="263"/>
      <c r="D406" s="45"/>
    </row>
    <row r="407" ht="12.75" customHeight="1">
      <c r="C407" s="263"/>
      <c r="D407" s="45"/>
    </row>
    <row r="408" ht="12.75" customHeight="1">
      <c r="C408" s="263"/>
      <c r="D408" s="45"/>
    </row>
    <row r="409" ht="12.75" customHeight="1">
      <c r="C409" s="263"/>
      <c r="D409" s="45"/>
    </row>
    <row r="410" ht="12.75" customHeight="1">
      <c r="C410" s="263"/>
      <c r="D410" s="45"/>
    </row>
    <row r="411" ht="12.75" customHeight="1">
      <c r="C411" s="263"/>
      <c r="D411" s="45"/>
    </row>
    <row r="412" ht="12.75" customHeight="1">
      <c r="C412" s="263"/>
      <c r="D412" s="45"/>
    </row>
    <row r="413" ht="12.75" customHeight="1">
      <c r="C413" s="263"/>
      <c r="D413" s="45"/>
    </row>
    <row r="414" ht="12.75" customHeight="1">
      <c r="C414" s="263"/>
      <c r="D414" s="45"/>
    </row>
    <row r="415" ht="12.75" customHeight="1">
      <c r="C415" s="263"/>
      <c r="D415" s="45"/>
    </row>
    <row r="416" ht="12.75" customHeight="1">
      <c r="C416" s="263"/>
      <c r="D416" s="45"/>
    </row>
    <row r="417" ht="12.75" customHeight="1">
      <c r="C417" s="263"/>
      <c r="D417" s="45"/>
    </row>
    <row r="418" ht="12.75" customHeight="1">
      <c r="C418" s="263"/>
      <c r="D418" s="45"/>
    </row>
    <row r="419" ht="12.75" customHeight="1">
      <c r="C419" s="263"/>
      <c r="D419" s="45"/>
    </row>
    <row r="420" ht="12.75" customHeight="1">
      <c r="C420" s="263"/>
      <c r="D420" s="45"/>
    </row>
    <row r="421" ht="12.75" customHeight="1">
      <c r="C421" s="263"/>
      <c r="D421" s="45"/>
    </row>
    <row r="422" ht="12.75" customHeight="1">
      <c r="C422" s="263"/>
      <c r="D422" s="45"/>
    </row>
    <row r="423" ht="12.75" customHeight="1">
      <c r="C423" s="263"/>
      <c r="D423" s="45"/>
    </row>
    <row r="424" ht="12.75" customHeight="1">
      <c r="C424" s="263"/>
      <c r="D424" s="45"/>
    </row>
    <row r="425" ht="12.75" customHeight="1">
      <c r="C425" s="263"/>
      <c r="D425" s="45"/>
    </row>
    <row r="426" ht="12.75" customHeight="1">
      <c r="C426" s="263"/>
      <c r="D426" s="45"/>
    </row>
    <row r="427" ht="12.75" customHeight="1">
      <c r="C427" s="263"/>
      <c r="D427" s="45"/>
    </row>
    <row r="428" ht="12.75" customHeight="1">
      <c r="C428" s="263"/>
      <c r="D428" s="45"/>
    </row>
    <row r="429" ht="12.75" customHeight="1">
      <c r="C429" s="263"/>
      <c r="D429" s="45"/>
    </row>
    <row r="430" ht="12.75" customHeight="1">
      <c r="C430" s="263"/>
      <c r="D430" s="45"/>
    </row>
    <row r="431" ht="12.75" customHeight="1">
      <c r="C431" s="263"/>
      <c r="D431" s="45"/>
    </row>
    <row r="432" ht="12.75" customHeight="1">
      <c r="C432" s="263"/>
      <c r="D432" s="45"/>
    </row>
    <row r="433" ht="12.75" customHeight="1">
      <c r="C433" s="263"/>
      <c r="D433" s="45"/>
    </row>
    <row r="434" ht="12.75" customHeight="1">
      <c r="C434" s="263"/>
      <c r="D434" s="45"/>
    </row>
    <row r="435" ht="12.75" customHeight="1">
      <c r="C435" s="263"/>
      <c r="D435" s="45"/>
    </row>
    <row r="436" ht="12.75" customHeight="1">
      <c r="C436" s="263"/>
      <c r="D436" s="45"/>
    </row>
    <row r="437" ht="12.75" customHeight="1">
      <c r="C437" s="263"/>
      <c r="D437" s="45"/>
    </row>
    <row r="438" ht="12.75" customHeight="1">
      <c r="C438" s="263"/>
      <c r="D438" s="45"/>
    </row>
    <row r="439" ht="12.75" customHeight="1">
      <c r="C439" s="263"/>
      <c r="D439" s="45"/>
    </row>
    <row r="440" ht="12.75" customHeight="1">
      <c r="C440" s="263"/>
      <c r="D440" s="45"/>
    </row>
    <row r="441" ht="12.75" customHeight="1">
      <c r="C441" s="263"/>
      <c r="D441" s="45"/>
    </row>
    <row r="442" ht="12.75" customHeight="1">
      <c r="C442" s="263"/>
      <c r="D442" s="45"/>
    </row>
    <row r="443" ht="12.75" customHeight="1">
      <c r="C443" s="263"/>
      <c r="D443" s="45"/>
    </row>
    <row r="444" ht="12.75" customHeight="1">
      <c r="C444" s="263"/>
      <c r="D444" s="45"/>
    </row>
    <row r="445" ht="12.75" customHeight="1">
      <c r="C445" s="263"/>
      <c r="D445" s="45"/>
    </row>
    <row r="446" ht="12.75" customHeight="1">
      <c r="C446" s="263"/>
      <c r="D446" s="45"/>
    </row>
    <row r="447" ht="12.75" customHeight="1">
      <c r="C447" s="263"/>
      <c r="D447" s="45"/>
    </row>
    <row r="448" ht="12.75" customHeight="1">
      <c r="C448" s="263"/>
      <c r="D448" s="45"/>
    </row>
    <row r="449" ht="12.75" customHeight="1">
      <c r="C449" s="263"/>
      <c r="D449" s="45"/>
    </row>
    <row r="450" ht="12.75" customHeight="1">
      <c r="C450" s="263"/>
      <c r="D450" s="45"/>
    </row>
    <row r="451" ht="12.75" customHeight="1">
      <c r="C451" s="263"/>
      <c r="D451" s="45"/>
    </row>
    <row r="452" ht="12.75" customHeight="1">
      <c r="C452" s="263"/>
      <c r="D452" s="45"/>
    </row>
    <row r="453" ht="12.75" customHeight="1">
      <c r="C453" s="263"/>
      <c r="D453" s="45"/>
    </row>
    <row r="454" ht="12.75" customHeight="1">
      <c r="C454" s="263"/>
      <c r="D454" s="45"/>
    </row>
    <row r="455" ht="12.75" customHeight="1">
      <c r="C455" s="263"/>
      <c r="D455" s="45"/>
    </row>
    <row r="456" ht="12.75" customHeight="1">
      <c r="C456" s="263"/>
      <c r="D456" s="45"/>
    </row>
    <row r="457" ht="12.75" customHeight="1">
      <c r="C457" s="263"/>
      <c r="D457" s="45"/>
    </row>
    <row r="458" ht="12.75" customHeight="1">
      <c r="C458" s="263"/>
      <c r="D458" s="45"/>
    </row>
    <row r="459" ht="12.75" customHeight="1">
      <c r="C459" s="263"/>
      <c r="D459" s="45"/>
    </row>
    <row r="460" ht="12.75" customHeight="1">
      <c r="C460" s="263"/>
      <c r="D460" s="45"/>
    </row>
    <row r="461" ht="12.75" customHeight="1">
      <c r="C461" s="263"/>
      <c r="D461" s="45"/>
    </row>
    <row r="462" ht="12.75" customHeight="1">
      <c r="C462" s="263"/>
      <c r="D462" s="45"/>
    </row>
    <row r="463" ht="12.75" customHeight="1">
      <c r="C463" s="263"/>
      <c r="D463" s="45"/>
    </row>
    <row r="464" ht="12.75" customHeight="1">
      <c r="C464" s="263"/>
      <c r="D464" s="45"/>
    </row>
    <row r="465" ht="12.75" customHeight="1">
      <c r="C465" s="263"/>
      <c r="D465" s="45"/>
    </row>
    <row r="466" ht="12.75" customHeight="1">
      <c r="C466" s="263"/>
      <c r="D466" s="45"/>
    </row>
    <row r="467" ht="12.75" customHeight="1">
      <c r="C467" s="263"/>
      <c r="D467" s="45"/>
    </row>
    <row r="468" ht="12.75" customHeight="1">
      <c r="C468" s="263"/>
      <c r="D468" s="45"/>
    </row>
    <row r="469" ht="12.75" customHeight="1">
      <c r="C469" s="263"/>
      <c r="D469" s="45"/>
    </row>
    <row r="470" ht="12.75" customHeight="1">
      <c r="C470" s="263"/>
      <c r="D470" s="45"/>
    </row>
    <row r="471" ht="12.75" customHeight="1">
      <c r="C471" s="263"/>
      <c r="D471" s="45"/>
    </row>
    <row r="472" ht="12.75" customHeight="1">
      <c r="C472" s="263"/>
      <c r="D472" s="45"/>
    </row>
    <row r="473" ht="12.75" customHeight="1">
      <c r="C473" s="263"/>
      <c r="D473" s="45"/>
    </row>
    <row r="474" ht="12.75" customHeight="1">
      <c r="C474" s="263"/>
      <c r="D474" s="45"/>
    </row>
    <row r="475" ht="12.75" customHeight="1">
      <c r="C475" s="263"/>
      <c r="D475" s="45"/>
    </row>
    <row r="476" ht="12.75" customHeight="1">
      <c r="C476" s="263"/>
      <c r="D476" s="45"/>
    </row>
    <row r="477" ht="12.75" customHeight="1">
      <c r="C477" s="263"/>
      <c r="D477" s="45"/>
    </row>
    <row r="478" ht="12.75" customHeight="1">
      <c r="C478" s="263"/>
      <c r="D478" s="45"/>
    </row>
    <row r="479" ht="12.75" customHeight="1">
      <c r="C479" s="263"/>
      <c r="D479" s="45"/>
    </row>
    <row r="480" ht="12.75" customHeight="1">
      <c r="C480" s="263"/>
      <c r="D480" s="45"/>
    </row>
    <row r="481" ht="12.75" customHeight="1">
      <c r="C481" s="263"/>
      <c r="D481" s="45"/>
    </row>
    <row r="482" ht="12.75" customHeight="1">
      <c r="C482" s="263"/>
      <c r="D482" s="45"/>
    </row>
    <row r="483" ht="12.75" customHeight="1">
      <c r="C483" s="263"/>
      <c r="D483" s="45"/>
    </row>
    <row r="484" ht="12.75" customHeight="1">
      <c r="C484" s="263"/>
      <c r="D484" s="45"/>
    </row>
    <row r="485" ht="12.75" customHeight="1">
      <c r="C485" s="263"/>
      <c r="D485" s="45"/>
    </row>
    <row r="486" ht="12.75" customHeight="1">
      <c r="C486" s="263"/>
      <c r="D486" s="45"/>
    </row>
    <row r="487" ht="12.75" customHeight="1">
      <c r="C487" s="263"/>
      <c r="D487" s="45"/>
    </row>
    <row r="488" ht="12.75" customHeight="1">
      <c r="C488" s="263"/>
      <c r="D488" s="45"/>
    </row>
    <row r="489" ht="12.75" customHeight="1">
      <c r="C489" s="263"/>
      <c r="D489" s="45"/>
    </row>
    <row r="490" ht="12.75" customHeight="1">
      <c r="C490" s="263"/>
      <c r="D490" s="45"/>
    </row>
    <row r="491" ht="12.75" customHeight="1">
      <c r="C491" s="263"/>
      <c r="D491" s="45"/>
    </row>
    <row r="492" ht="12.75" customHeight="1">
      <c r="C492" s="263"/>
      <c r="D492" s="45"/>
    </row>
    <row r="493" ht="12.75" customHeight="1">
      <c r="C493" s="263"/>
      <c r="D493" s="45"/>
    </row>
    <row r="494" ht="12.75" customHeight="1">
      <c r="C494" s="263"/>
      <c r="D494" s="45"/>
    </row>
    <row r="495" ht="12.75" customHeight="1">
      <c r="C495" s="263"/>
      <c r="D495" s="45"/>
    </row>
    <row r="496" ht="12.75" customHeight="1">
      <c r="C496" s="263"/>
      <c r="D496" s="45"/>
    </row>
    <row r="497" ht="12.75" customHeight="1">
      <c r="C497" s="263"/>
      <c r="D497" s="45"/>
    </row>
    <row r="498" ht="12.75" customHeight="1">
      <c r="C498" s="263"/>
      <c r="D498" s="45"/>
    </row>
    <row r="499" ht="12.75" customHeight="1">
      <c r="C499" s="263"/>
      <c r="D499" s="45"/>
    </row>
    <row r="500" ht="12.75" customHeight="1">
      <c r="C500" s="263"/>
      <c r="D500" s="45"/>
    </row>
    <row r="501" ht="12.75" customHeight="1">
      <c r="C501" s="263"/>
      <c r="D501" s="45"/>
    </row>
    <row r="502" ht="12.75" customHeight="1">
      <c r="C502" s="263"/>
      <c r="D502" s="45"/>
    </row>
    <row r="503" ht="12.75" customHeight="1">
      <c r="C503" s="263"/>
      <c r="D503" s="45"/>
    </row>
    <row r="504" ht="12.75" customHeight="1">
      <c r="C504" s="263"/>
      <c r="D504" s="45"/>
    </row>
    <row r="505" ht="12.75" customHeight="1">
      <c r="C505" s="263"/>
      <c r="D505" s="45"/>
    </row>
    <row r="506" ht="12.75" customHeight="1">
      <c r="C506" s="263"/>
      <c r="D506" s="45"/>
    </row>
    <row r="507" ht="12.75" customHeight="1">
      <c r="C507" s="263"/>
      <c r="D507" s="45"/>
    </row>
    <row r="508" ht="12.75" customHeight="1">
      <c r="C508" s="263"/>
      <c r="D508" s="45"/>
    </row>
    <row r="509" ht="12.75" customHeight="1">
      <c r="C509" s="263"/>
      <c r="D509" s="45"/>
    </row>
    <row r="510" ht="12.75" customHeight="1">
      <c r="C510" s="263"/>
      <c r="D510" s="45"/>
    </row>
    <row r="511" ht="12.75" customHeight="1">
      <c r="C511" s="263"/>
      <c r="D511" s="45"/>
    </row>
    <row r="512" ht="12.75" customHeight="1">
      <c r="C512" s="263"/>
      <c r="D512" s="45"/>
    </row>
    <row r="513" ht="12.75" customHeight="1">
      <c r="C513" s="263"/>
      <c r="D513" s="45"/>
    </row>
    <row r="514" ht="12.75" customHeight="1">
      <c r="C514" s="263"/>
      <c r="D514" s="45"/>
    </row>
    <row r="515" ht="12.75" customHeight="1">
      <c r="C515" s="263"/>
      <c r="D515" s="45"/>
    </row>
    <row r="516" ht="12.75" customHeight="1">
      <c r="C516" s="263"/>
      <c r="D516" s="45"/>
    </row>
    <row r="517" ht="12.75" customHeight="1">
      <c r="C517" s="263"/>
      <c r="D517" s="45"/>
    </row>
    <row r="518" ht="12.75" customHeight="1">
      <c r="C518" s="263"/>
      <c r="D518" s="45"/>
    </row>
    <row r="519" ht="12.75" customHeight="1">
      <c r="C519" s="263"/>
      <c r="D519" s="45"/>
    </row>
    <row r="520" ht="12.75" customHeight="1">
      <c r="C520" s="263"/>
      <c r="D520" s="45"/>
    </row>
    <row r="521" ht="12.75" customHeight="1">
      <c r="C521" s="263"/>
      <c r="D521" s="45"/>
    </row>
    <row r="522" ht="12.75" customHeight="1">
      <c r="C522" s="263"/>
      <c r="D522" s="45"/>
    </row>
    <row r="523" ht="12.75" customHeight="1">
      <c r="C523" s="263"/>
      <c r="D523" s="45"/>
    </row>
    <row r="524" ht="12.75" customHeight="1">
      <c r="C524" s="263"/>
      <c r="D524" s="45"/>
    </row>
    <row r="525" ht="12.75" customHeight="1">
      <c r="C525" s="263"/>
      <c r="D525" s="45"/>
    </row>
    <row r="526" ht="12.75" customHeight="1">
      <c r="C526" s="263"/>
      <c r="D526" s="45"/>
    </row>
    <row r="527" ht="12.75" customHeight="1">
      <c r="C527" s="263"/>
      <c r="D527" s="45"/>
    </row>
    <row r="528" ht="12.75" customHeight="1">
      <c r="C528" s="263"/>
      <c r="D528" s="45"/>
    </row>
    <row r="529" ht="12.75" customHeight="1">
      <c r="C529" s="263"/>
      <c r="D529" s="45"/>
    </row>
    <row r="530" ht="12.75" customHeight="1">
      <c r="C530" s="263"/>
      <c r="D530" s="45"/>
    </row>
    <row r="531" ht="12.75" customHeight="1">
      <c r="C531" s="263"/>
      <c r="D531" s="45"/>
    </row>
    <row r="532" ht="12.75" customHeight="1">
      <c r="C532" s="263"/>
      <c r="D532" s="45"/>
    </row>
    <row r="533" ht="12.75" customHeight="1">
      <c r="C533" s="263"/>
      <c r="D533" s="45"/>
    </row>
    <row r="534" ht="12.75" customHeight="1">
      <c r="C534" s="263"/>
      <c r="D534" s="45"/>
    </row>
    <row r="535" ht="12.75" customHeight="1">
      <c r="C535" s="263"/>
      <c r="D535" s="45"/>
    </row>
    <row r="536" ht="12.75" customHeight="1">
      <c r="C536" s="263"/>
      <c r="D536" s="45"/>
    </row>
    <row r="537" ht="12.75" customHeight="1">
      <c r="C537" s="263"/>
      <c r="D537" s="45"/>
    </row>
    <row r="538" ht="12.75" customHeight="1">
      <c r="C538" s="263"/>
      <c r="D538" s="45"/>
    </row>
    <row r="539" ht="12.75" customHeight="1">
      <c r="C539" s="263"/>
      <c r="D539" s="45"/>
    </row>
    <row r="540" ht="12.75" customHeight="1">
      <c r="C540" s="263"/>
      <c r="D540" s="45"/>
    </row>
    <row r="541" ht="12.75" customHeight="1">
      <c r="C541" s="263"/>
      <c r="D541" s="45"/>
    </row>
    <row r="542" ht="12.75" customHeight="1">
      <c r="C542" s="263"/>
      <c r="D542" s="45"/>
    </row>
    <row r="543" ht="12.75" customHeight="1">
      <c r="C543" s="263"/>
      <c r="D543" s="45"/>
    </row>
    <row r="544" ht="12.75" customHeight="1">
      <c r="C544" s="263"/>
      <c r="D544" s="45"/>
    </row>
    <row r="545" ht="12.75" customHeight="1">
      <c r="C545" s="263"/>
      <c r="D545" s="45"/>
    </row>
    <row r="546" ht="12.75" customHeight="1">
      <c r="C546" s="263"/>
      <c r="D546" s="45"/>
    </row>
    <row r="547" ht="12.75" customHeight="1">
      <c r="C547" s="263"/>
      <c r="D547" s="45"/>
    </row>
    <row r="548" ht="12.75" customHeight="1">
      <c r="C548" s="263"/>
      <c r="D548" s="45"/>
    </row>
    <row r="549" ht="12.75" customHeight="1">
      <c r="C549" s="263"/>
      <c r="D549" s="45"/>
    </row>
    <row r="550" ht="12.75" customHeight="1">
      <c r="C550" s="263"/>
      <c r="D550" s="45"/>
    </row>
    <row r="551" ht="12.75" customHeight="1">
      <c r="C551" s="263"/>
      <c r="D551" s="45"/>
    </row>
    <row r="552" ht="12.75" customHeight="1">
      <c r="C552" s="263"/>
      <c r="D552" s="45"/>
    </row>
    <row r="553" ht="12.75" customHeight="1">
      <c r="C553" s="263"/>
      <c r="D553" s="45"/>
    </row>
    <row r="554" ht="12.75" customHeight="1">
      <c r="C554" s="263"/>
      <c r="D554" s="45"/>
    </row>
    <row r="555" ht="12.75" customHeight="1">
      <c r="C555" s="263"/>
      <c r="D555" s="45"/>
    </row>
    <row r="556" ht="12.75" customHeight="1">
      <c r="C556" s="263"/>
      <c r="D556" s="45"/>
    </row>
    <row r="557" ht="12.75" customHeight="1">
      <c r="C557" s="263"/>
      <c r="D557" s="45"/>
    </row>
    <row r="558" ht="12.75" customHeight="1">
      <c r="C558" s="263"/>
      <c r="D558" s="45"/>
    </row>
    <row r="559" ht="12.75" customHeight="1">
      <c r="C559" s="263"/>
      <c r="D559" s="45"/>
    </row>
    <row r="560" ht="12.75" customHeight="1">
      <c r="C560" s="263"/>
      <c r="D560" s="45"/>
    </row>
    <row r="561" ht="12.75" customHeight="1">
      <c r="C561" s="263"/>
      <c r="D561" s="45"/>
    </row>
    <row r="562" ht="12.75" customHeight="1">
      <c r="C562" s="263"/>
      <c r="D562" s="45"/>
    </row>
    <row r="563" ht="12.75" customHeight="1">
      <c r="C563" s="263"/>
      <c r="D563" s="45"/>
    </row>
    <row r="564" ht="12.75" customHeight="1">
      <c r="C564" s="263"/>
      <c r="D564" s="45"/>
    </row>
    <row r="565" ht="12.75" customHeight="1">
      <c r="C565" s="263"/>
      <c r="D565" s="45"/>
    </row>
    <row r="566" ht="12.75" customHeight="1">
      <c r="C566" s="263"/>
      <c r="D566" s="45"/>
    </row>
    <row r="567" ht="12.75" customHeight="1">
      <c r="C567" s="263"/>
      <c r="D567" s="45"/>
    </row>
    <row r="568" ht="12.75" customHeight="1">
      <c r="C568" s="263"/>
      <c r="D568" s="45"/>
    </row>
    <row r="569" ht="12.75" customHeight="1">
      <c r="C569" s="263"/>
      <c r="D569" s="45"/>
    </row>
    <row r="570" ht="12.75" customHeight="1">
      <c r="C570" s="263"/>
      <c r="D570" s="45"/>
    </row>
    <row r="571" ht="12.75" customHeight="1">
      <c r="C571" s="263"/>
      <c r="D571" s="45"/>
    </row>
    <row r="572" ht="12.75" customHeight="1">
      <c r="C572" s="263"/>
      <c r="D572" s="45"/>
    </row>
    <row r="573" ht="12.75" customHeight="1">
      <c r="C573" s="263"/>
      <c r="D573" s="45"/>
    </row>
    <row r="574" ht="12.75" customHeight="1">
      <c r="C574" s="263"/>
      <c r="D574" s="45"/>
    </row>
    <row r="575" ht="12.75" customHeight="1">
      <c r="C575" s="263"/>
      <c r="D575" s="45"/>
    </row>
    <row r="576" ht="12.75" customHeight="1">
      <c r="C576" s="263"/>
      <c r="D576" s="45"/>
    </row>
    <row r="577" ht="12.75" customHeight="1">
      <c r="C577" s="263"/>
      <c r="D577" s="45"/>
    </row>
    <row r="578" ht="12.75" customHeight="1">
      <c r="C578" s="263"/>
      <c r="D578" s="45"/>
    </row>
    <row r="579" ht="12.75" customHeight="1">
      <c r="C579" s="263"/>
      <c r="D579" s="45"/>
    </row>
    <row r="580" ht="12.75" customHeight="1">
      <c r="C580" s="263"/>
      <c r="D580" s="45"/>
    </row>
    <row r="581" ht="12.75" customHeight="1">
      <c r="C581" s="263"/>
      <c r="D581" s="45"/>
    </row>
    <row r="582" ht="12.75" customHeight="1">
      <c r="C582" s="263"/>
      <c r="D582" s="45"/>
    </row>
    <row r="583" ht="12.75" customHeight="1">
      <c r="C583" s="263"/>
      <c r="D583" s="45"/>
    </row>
    <row r="584" ht="12.75" customHeight="1">
      <c r="C584" s="263"/>
      <c r="D584" s="45"/>
    </row>
    <row r="585" ht="12.75" customHeight="1">
      <c r="C585" s="263"/>
      <c r="D585" s="45"/>
    </row>
    <row r="586" ht="12.75" customHeight="1">
      <c r="C586" s="263"/>
      <c r="D586" s="45"/>
    </row>
    <row r="587" ht="12.75" customHeight="1">
      <c r="C587" s="263"/>
      <c r="D587" s="45"/>
    </row>
    <row r="588" ht="12.75" customHeight="1">
      <c r="C588" s="263"/>
      <c r="D588" s="45"/>
    </row>
    <row r="589" ht="12.75" customHeight="1">
      <c r="C589" s="263"/>
      <c r="D589" s="45"/>
    </row>
    <row r="590" ht="12.75" customHeight="1">
      <c r="C590" s="263"/>
      <c r="D590" s="45"/>
    </row>
    <row r="591" ht="12.75" customHeight="1">
      <c r="C591" s="263"/>
      <c r="D591" s="45"/>
    </row>
    <row r="592" ht="12.75" customHeight="1">
      <c r="C592" s="263"/>
      <c r="D592" s="45"/>
    </row>
    <row r="593" ht="12.75" customHeight="1">
      <c r="C593" s="263"/>
      <c r="D593" s="45"/>
    </row>
    <row r="594" ht="12.75" customHeight="1">
      <c r="C594" s="263"/>
      <c r="D594" s="45"/>
    </row>
    <row r="595" ht="12.75" customHeight="1">
      <c r="C595" s="263"/>
      <c r="D595" s="45"/>
    </row>
    <row r="596" ht="12.75" customHeight="1">
      <c r="C596" s="263"/>
      <c r="D596" s="45"/>
    </row>
    <row r="597" ht="12.75" customHeight="1">
      <c r="C597" s="263"/>
      <c r="D597" s="45"/>
    </row>
    <row r="598" ht="12.75" customHeight="1">
      <c r="C598" s="263"/>
      <c r="D598" s="45"/>
    </row>
    <row r="599" ht="12.75" customHeight="1">
      <c r="C599" s="263"/>
      <c r="D599" s="45"/>
    </row>
    <row r="600" ht="12.75" customHeight="1">
      <c r="C600" s="263"/>
      <c r="D600" s="45"/>
    </row>
    <row r="601" ht="12.75" customHeight="1">
      <c r="C601" s="263"/>
      <c r="D601" s="45"/>
    </row>
    <row r="602" ht="12.75" customHeight="1">
      <c r="C602" s="263"/>
      <c r="D602" s="45"/>
    </row>
    <row r="603" ht="12.75" customHeight="1">
      <c r="C603" s="263"/>
      <c r="D603" s="45"/>
    </row>
    <row r="604" ht="12.75" customHeight="1">
      <c r="C604" s="263"/>
      <c r="D604" s="45"/>
    </row>
    <row r="605" ht="12.75" customHeight="1">
      <c r="C605" s="263"/>
      <c r="D605" s="45"/>
    </row>
    <row r="606" ht="12.75" customHeight="1">
      <c r="C606" s="263"/>
      <c r="D606" s="45"/>
    </row>
    <row r="607" ht="12.75" customHeight="1">
      <c r="C607" s="263"/>
      <c r="D607" s="45"/>
    </row>
    <row r="608" ht="12.75" customHeight="1">
      <c r="C608" s="263"/>
      <c r="D608" s="45"/>
    </row>
    <row r="609" ht="12.75" customHeight="1">
      <c r="C609" s="263"/>
      <c r="D609" s="45"/>
    </row>
    <row r="610" ht="12.75" customHeight="1">
      <c r="C610" s="263"/>
      <c r="D610" s="45"/>
    </row>
    <row r="611" ht="12.75" customHeight="1">
      <c r="C611" s="263"/>
      <c r="D611" s="45"/>
    </row>
    <row r="612" ht="12.75" customHeight="1">
      <c r="C612" s="263"/>
      <c r="D612" s="45"/>
    </row>
    <row r="613" ht="12.75" customHeight="1">
      <c r="C613" s="263"/>
      <c r="D613" s="45"/>
    </row>
    <row r="614" ht="12.75" customHeight="1">
      <c r="C614" s="263"/>
      <c r="D614" s="45"/>
    </row>
    <row r="615" ht="12.75" customHeight="1">
      <c r="C615" s="263"/>
      <c r="D615" s="45"/>
    </row>
    <row r="616" ht="12.75" customHeight="1">
      <c r="C616" s="263"/>
      <c r="D616" s="45"/>
    </row>
    <row r="617" ht="12.75" customHeight="1">
      <c r="C617" s="263"/>
      <c r="D617" s="45"/>
    </row>
    <row r="618" ht="12.75" customHeight="1">
      <c r="C618" s="263"/>
      <c r="D618" s="45"/>
    </row>
    <row r="619" ht="12.75" customHeight="1">
      <c r="C619" s="263"/>
      <c r="D619" s="45"/>
    </row>
    <row r="620" ht="12.75" customHeight="1">
      <c r="C620" s="263"/>
      <c r="D620" s="45"/>
    </row>
    <row r="621" ht="12.75" customHeight="1">
      <c r="C621" s="263"/>
      <c r="D621" s="45"/>
    </row>
    <row r="622" ht="12.75" customHeight="1">
      <c r="C622" s="263"/>
      <c r="D622" s="45"/>
    </row>
    <row r="623" ht="12.75" customHeight="1">
      <c r="C623" s="263"/>
      <c r="D623" s="45"/>
    </row>
    <row r="624" ht="12.75" customHeight="1">
      <c r="C624" s="263"/>
      <c r="D624" s="45"/>
    </row>
    <row r="625" ht="12.75" customHeight="1">
      <c r="C625" s="263"/>
      <c r="D625" s="45"/>
    </row>
    <row r="626" ht="12.75" customHeight="1">
      <c r="C626" s="263"/>
      <c r="D626" s="45"/>
    </row>
    <row r="627" ht="12.75" customHeight="1">
      <c r="C627" s="263"/>
      <c r="D627" s="45"/>
    </row>
    <row r="628" ht="12.75" customHeight="1">
      <c r="C628" s="263"/>
      <c r="D628" s="45"/>
    </row>
    <row r="629" ht="12.75" customHeight="1">
      <c r="C629" s="263"/>
      <c r="D629" s="45"/>
    </row>
    <row r="630" ht="12.75" customHeight="1">
      <c r="C630" s="263"/>
      <c r="D630" s="45"/>
    </row>
    <row r="631" ht="12.75" customHeight="1">
      <c r="C631" s="263"/>
      <c r="D631" s="45"/>
    </row>
    <row r="632" ht="12.75" customHeight="1">
      <c r="C632" s="263"/>
      <c r="D632" s="45"/>
    </row>
    <row r="633" ht="12.75" customHeight="1">
      <c r="C633" s="263"/>
      <c r="D633" s="45"/>
    </row>
    <row r="634" ht="12.75" customHeight="1">
      <c r="C634" s="263"/>
      <c r="D634" s="45"/>
    </row>
    <row r="635" ht="12.75" customHeight="1">
      <c r="C635" s="263"/>
      <c r="D635" s="45"/>
    </row>
    <row r="636" ht="12.75" customHeight="1">
      <c r="C636" s="263"/>
      <c r="D636" s="45"/>
    </row>
    <row r="637" ht="12.75" customHeight="1">
      <c r="C637" s="263"/>
      <c r="D637" s="45"/>
    </row>
    <row r="638" ht="12.75" customHeight="1">
      <c r="C638" s="263"/>
      <c r="D638" s="45"/>
    </row>
    <row r="639" ht="12.75" customHeight="1">
      <c r="C639" s="263"/>
      <c r="D639" s="45"/>
    </row>
    <row r="640" ht="12.75" customHeight="1">
      <c r="C640" s="263"/>
      <c r="D640" s="45"/>
    </row>
    <row r="641" ht="12.75" customHeight="1">
      <c r="C641" s="263"/>
      <c r="D641" s="45"/>
    </row>
    <row r="642" ht="12.75" customHeight="1">
      <c r="C642" s="263"/>
      <c r="D642" s="45"/>
    </row>
    <row r="643" ht="12.75" customHeight="1">
      <c r="C643" s="263"/>
      <c r="D643" s="45"/>
    </row>
    <row r="644" ht="12.75" customHeight="1">
      <c r="C644" s="263"/>
      <c r="D644" s="45"/>
    </row>
    <row r="645" ht="12.75" customHeight="1">
      <c r="C645" s="263"/>
      <c r="D645" s="45"/>
    </row>
    <row r="646" ht="12.75" customHeight="1">
      <c r="C646" s="263"/>
      <c r="D646" s="45"/>
    </row>
    <row r="647" ht="12.75" customHeight="1">
      <c r="C647" s="263"/>
      <c r="D647" s="45"/>
    </row>
    <row r="648" ht="12.75" customHeight="1">
      <c r="C648" s="263"/>
      <c r="D648" s="45"/>
    </row>
    <row r="649" ht="12.75" customHeight="1">
      <c r="C649" s="263"/>
      <c r="D649" s="45"/>
    </row>
    <row r="650" ht="12.75" customHeight="1">
      <c r="C650" s="263"/>
      <c r="D650" s="45"/>
    </row>
    <row r="651" ht="12.75" customHeight="1">
      <c r="C651" s="263"/>
      <c r="D651" s="45"/>
    </row>
    <row r="652" ht="12.75" customHeight="1">
      <c r="C652" s="263"/>
      <c r="D652" s="45"/>
    </row>
    <row r="653" ht="12.75" customHeight="1">
      <c r="C653" s="263"/>
      <c r="D653" s="45"/>
    </row>
    <row r="654" ht="12.75" customHeight="1">
      <c r="C654" s="263"/>
      <c r="D654" s="45"/>
    </row>
    <row r="655" ht="12.75" customHeight="1">
      <c r="C655" s="263"/>
      <c r="D655" s="45"/>
    </row>
    <row r="656" ht="12.75" customHeight="1">
      <c r="C656" s="263"/>
      <c r="D656" s="45"/>
    </row>
    <row r="657" ht="12.75" customHeight="1">
      <c r="C657" s="263"/>
      <c r="D657" s="45"/>
    </row>
    <row r="658" ht="12.75" customHeight="1">
      <c r="C658" s="263"/>
      <c r="D658" s="45"/>
    </row>
    <row r="659" ht="12.75" customHeight="1">
      <c r="C659" s="263"/>
      <c r="D659" s="45"/>
    </row>
    <row r="660" ht="12.75" customHeight="1">
      <c r="C660" s="263"/>
      <c r="D660" s="45"/>
    </row>
    <row r="661" ht="12.75" customHeight="1">
      <c r="C661" s="263"/>
      <c r="D661" s="45"/>
    </row>
    <row r="662" ht="12.75" customHeight="1">
      <c r="C662" s="263"/>
      <c r="D662" s="45"/>
    </row>
    <row r="663" ht="12.75" customHeight="1">
      <c r="C663" s="263"/>
      <c r="D663" s="45"/>
    </row>
    <row r="664" ht="12.75" customHeight="1">
      <c r="C664" s="263"/>
      <c r="D664" s="45"/>
    </row>
    <row r="665" ht="12.75" customHeight="1">
      <c r="C665" s="263"/>
      <c r="D665" s="45"/>
    </row>
    <row r="666" ht="12.75" customHeight="1">
      <c r="C666" s="263"/>
      <c r="D666" s="45"/>
    </row>
    <row r="667" ht="12.75" customHeight="1">
      <c r="C667" s="263"/>
      <c r="D667" s="45"/>
    </row>
    <row r="668" ht="12.75" customHeight="1">
      <c r="C668" s="263"/>
      <c r="D668" s="45"/>
    </row>
    <row r="669" ht="12.75" customHeight="1">
      <c r="C669" s="263"/>
      <c r="D669" s="45"/>
    </row>
    <row r="670" ht="12.75" customHeight="1">
      <c r="C670" s="263"/>
      <c r="D670" s="45"/>
    </row>
    <row r="671" ht="12.75" customHeight="1">
      <c r="C671" s="263"/>
      <c r="D671" s="45"/>
    </row>
    <row r="672" ht="12.75" customHeight="1">
      <c r="C672" s="263"/>
      <c r="D672" s="45"/>
    </row>
    <row r="673" ht="12.75" customHeight="1">
      <c r="C673" s="263"/>
      <c r="D673" s="45"/>
    </row>
    <row r="674" ht="12.75" customHeight="1">
      <c r="C674" s="263"/>
      <c r="D674" s="45"/>
    </row>
    <row r="675" ht="12.75" customHeight="1">
      <c r="C675" s="263"/>
      <c r="D675" s="45"/>
    </row>
    <row r="676" ht="12.75" customHeight="1">
      <c r="C676" s="263"/>
      <c r="D676" s="45"/>
    </row>
    <row r="677" ht="12.75" customHeight="1">
      <c r="C677" s="263"/>
      <c r="D677" s="45"/>
    </row>
    <row r="678" ht="12.75" customHeight="1">
      <c r="C678" s="263"/>
      <c r="D678" s="45"/>
    </row>
    <row r="679" ht="12.75" customHeight="1">
      <c r="C679" s="263"/>
      <c r="D679" s="45"/>
    </row>
    <row r="680" ht="12.75" customHeight="1">
      <c r="C680" s="263"/>
      <c r="D680" s="45"/>
    </row>
    <row r="681" ht="12.75" customHeight="1">
      <c r="C681" s="263"/>
      <c r="D681" s="45"/>
    </row>
    <row r="682" ht="12.75" customHeight="1">
      <c r="C682" s="263"/>
      <c r="D682" s="45"/>
    </row>
    <row r="683" ht="12.75" customHeight="1">
      <c r="C683" s="263"/>
      <c r="D683" s="45"/>
    </row>
    <row r="684" ht="12.75" customHeight="1">
      <c r="C684" s="263"/>
      <c r="D684" s="45"/>
    </row>
    <row r="685" ht="12.75" customHeight="1">
      <c r="C685" s="263"/>
      <c r="D685" s="45"/>
    </row>
    <row r="686" ht="12.75" customHeight="1">
      <c r="C686" s="263"/>
      <c r="D686" s="45"/>
    </row>
    <row r="687" ht="12.75" customHeight="1">
      <c r="C687" s="263"/>
      <c r="D687" s="45"/>
    </row>
    <row r="688" ht="12.75" customHeight="1">
      <c r="C688" s="263"/>
      <c r="D688" s="45"/>
    </row>
    <row r="689" ht="12.75" customHeight="1">
      <c r="C689" s="263"/>
      <c r="D689" s="45"/>
    </row>
    <row r="690" ht="12.75" customHeight="1">
      <c r="C690" s="263"/>
      <c r="D690" s="45"/>
    </row>
    <row r="691" ht="12.75" customHeight="1">
      <c r="C691" s="263"/>
      <c r="D691" s="45"/>
    </row>
    <row r="692" ht="12.75" customHeight="1">
      <c r="C692" s="263"/>
      <c r="D692" s="45"/>
    </row>
    <row r="693" ht="12.75" customHeight="1">
      <c r="C693" s="263"/>
      <c r="D693" s="45"/>
    </row>
    <row r="694" ht="12.75" customHeight="1">
      <c r="C694" s="263"/>
      <c r="D694" s="45"/>
    </row>
    <row r="695" ht="12.75" customHeight="1">
      <c r="C695" s="263"/>
      <c r="D695" s="45"/>
    </row>
    <row r="696" ht="12.75" customHeight="1">
      <c r="C696" s="263"/>
      <c r="D696" s="45"/>
    </row>
    <row r="697" ht="12.75" customHeight="1">
      <c r="C697" s="263"/>
      <c r="D697" s="45"/>
    </row>
    <row r="698" ht="12.75" customHeight="1">
      <c r="C698" s="263"/>
      <c r="D698" s="45"/>
    </row>
    <row r="699" ht="12.75" customHeight="1">
      <c r="C699" s="263"/>
      <c r="D699" s="45"/>
    </row>
    <row r="700" ht="12.75" customHeight="1">
      <c r="C700" s="263"/>
      <c r="D700" s="45"/>
    </row>
    <row r="701" ht="12.75" customHeight="1">
      <c r="C701" s="263"/>
      <c r="D701" s="45"/>
    </row>
    <row r="702" ht="12.75" customHeight="1">
      <c r="C702" s="263"/>
      <c r="D702" s="45"/>
    </row>
    <row r="703" ht="12.75" customHeight="1">
      <c r="C703" s="263"/>
      <c r="D703" s="45"/>
    </row>
    <row r="704" ht="12.75" customHeight="1">
      <c r="C704" s="263"/>
      <c r="D704" s="45"/>
    </row>
    <row r="705" ht="12.75" customHeight="1">
      <c r="C705" s="263"/>
      <c r="D705" s="45"/>
    </row>
    <row r="706" ht="12.75" customHeight="1">
      <c r="C706" s="263"/>
      <c r="D706" s="45"/>
    </row>
    <row r="707" ht="12.75" customHeight="1">
      <c r="C707" s="263"/>
      <c r="D707" s="45"/>
    </row>
    <row r="708" ht="12.75" customHeight="1">
      <c r="C708" s="263"/>
      <c r="D708" s="45"/>
    </row>
    <row r="709" ht="12.75" customHeight="1">
      <c r="C709" s="263"/>
      <c r="D709" s="45"/>
    </row>
    <row r="710" ht="12.75" customHeight="1">
      <c r="C710" s="263"/>
      <c r="D710" s="45"/>
    </row>
    <row r="711" ht="12.75" customHeight="1">
      <c r="C711" s="263"/>
      <c r="D711" s="45"/>
    </row>
    <row r="712" ht="12.75" customHeight="1">
      <c r="C712" s="263"/>
      <c r="D712" s="45"/>
    </row>
    <row r="713" ht="12.75" customHeight="1">
      <c r="C713" s="263"/>
      <c r="D713" s="45"/>
    </row>
    <row r="714" ht="12.75" customHeight="1">
      <c r="C714" s="263"/>
      <c r="D714" s="45"/>
    </row>
    <row r="715" ht="12.75" customHeight="1">
      <c r="C715" s="263"/>
      <c r="D715" s="45"/>
    </row>
    <row r="716" ht="12.75" customHeight="1">
      <c r="C716" s="263"/>
      <c r="D716" s="45"/>
    </row>
    <row r="717" ht="12.75" customHeight="1">
      <c r="C717" s="263"/>
      <c r="D717" s="45"/>
    </row>
    <row r="718" ht="12.75" customHeight="1">
      <c r="C718" s="263"/>
      <c r="D718" s="45"/>
    </row>
    <row r="719" ht="12.75" customHeight="1">
      <c r="C719" s="263"/>
      <c r="D719" s="45"/>
    </row>
    <row r="720" ht="12.75" customHeight="1">
      <c r="C720" s="263"/>
      <c r="D720" s="45"/>
    </row>
    <row r="721" ht="12.75" customHeight="1">
      <c r="C721" s="263"/>
      <c r="D721" s="45"/>
    </row>
    <row r="722" ht="12.75" customHeight="1">
      <c r="C722" s="263"/>
      <c r="D722" s="45"/>
    </row>
    <row r="723" ht="12.75" customHeight="1">
      <c r="C723" s="263"/>
      <c r="D723" s="45"/>
    </row>
    <row r="724" ht="12.75" customHeight="1">
      <c r="C724" s="263"/>
      <c r="D724" s="45"/>
    </row>
    <row r="725" ht="12.75" customHeight="1">
      <c r="C725" s="263"/>
      <c r="D725" s="45"/>
    </row>
    <row r="726" ht="12.75" customHeight="1">
      <c r="C726" s="263"/>
      <c r="D726" s="45"/>
    </row>
    <row r="727" ht="12.75" customHeight="1">
      <c r="C727" s="263"/>
      <c r="D727" s="45"/>
    </row>
    <row r="728" ht="12.75" customHeight="1">
      <c r="C728" s="263"/>
      <c r="D728" s="45"/>
    </row>
    <row r="729" ht="12.75" customHeight="1">
      <c r="C729" s="263"/>
      <c r="D729" s="45"/>
    </row>
    <row r="730" ht="12.75" customHeight="1">
      <c r="C730" s="263"/>
      <c r="D730" s="45"/>
    </row>
    <row r="731" ht="12.75" customHeight="1">
      <c r="C731" s="263"/>
      <c r="D731" s="45"/>
    </row>
    <row r="732" ht="12.75" customHeight="1">
      <c r="C732" s="263"/>
      <c r="D732" s="45"/>
    </row>
    <row r="733" ht="12.75" customHeight="1">
      <c r="C733" s="263"/>
      <c r="D733" s="45"/>
    </row>
    <row r="734" ht="12.75" customHeight="1">
      <c r="C734" s="263"/>
      <c r="D734" s="45"/>
    </row>
    <row r="735" ht="12.75" customHeight="1">
      <c r="C735" s="263"/>
      <c r="D735" s="45"/>
    </row>
    <row r="736" ht="12.75" customHeight="1">
      <c r="C736" s="263"/>
      <c r="D736" s="45"/>
    </row>
    <row r="737" ht="12.75" customHeight="1">
      <c r="C737" s="263"/>
      <c r="D737" s="45"/>
    </row>
    <row r="738" ht="12.75" customHeight="1">
      <c r="C738" s="263"/>
      <c r="D738" s="45"/>
    </row>
    <row r="739" ht="12.75" customHeight="1">
      <c r="C739" s="263"/>
      <c r="D739" s="45"/>
    </row>
    <row r="740" ht="12.75" customHeight="1">
      <c r="C740" s="263"/>
      <c r="D740" s="45"/>
    </row>
    <row r="741" ht="12.75" customHeight="1">
      <c r="C741" s="263"/>
      <c r="D741" s="45"/>
    </row>
    <row r="742" ht="12.75" customHeight="1">
      <c r="C742" s="263"/>
      <c r="D742" s="45"/>
    </row>
    <row r="743" ht="12.75" customHeight="1">
      <c r="C743" s="263"/>
      <c r="D743" s="45"/>
    </row>
    <row r="744" ht="12.75" customHeight="1">
      <c r="C744" s="263"/>
      <c r="D744" s="45"/>
    </row>
    <row r="745" ht="12.75" customHeight="1">
      <c r="C745" s="263"/>
      <c r="D745" s="45"/>
    </row>
    <row r="746" ht="12.75" customHeight="1">
      <c r="C746" s="263"/>
      <c r="D746" s="45"/>
    </row>
    <row r="747" ht="12.75" customHeight="1">
      <c r="C747" s="263"/>
      <c r="D747" s="45"/>
    </row>
    <row r="748" ht="12.75" customHeight="1">
      <c r="C748" s="263"/>
      <c r="D748" s="45"/>
    </row>
    <row r="749" ht="12.75" customHeight="1">
      <c r="C749" s="263"/>
      <c r="D749" s="45"/>
    </row>
    <row r="750" ht="12.75" customHeight="1">
      <c r="C750" s="263"/>
      <c r="D750" s="45"/>
    </row>
    <row r="751" ht="12.75" customHeight="1">
      <c r="C751" s="263"/>
      <c r="D751" s="45"/>
    </row>
    <row r="752" ht="12.75" customHeight="1">
      <c r="C752" s="263"/>
      <c r="D752" s="45"/>
    </row>
    <row r="753" ht="12.75" customHeight="1">
      <c r="C753" s="263"/>
      <c r="D753" s="45"/>
    </row>
    <row r="754" ht="12.75" customHeight="1">
      <c r="C754" s="263"/>
      <c r="D754" s="45"/>
    </row>
    <row r="755" ht="12.75" customHeight="1">
      <c r="C755" s="263"/>
      <c r="D755" s="45"/>
    </row>
    <row r="756" ht="12.75" customHeight="1">
      <c r="C756" s="263"/>
      <c r="D756" s="45"/>
    </row>
    <row r="757" ht="12.75" customHeight="1">
      <c r="C757" s="263"/>
      <c r="D757" s="45"/>
    </row>
    <row r="758" ht="12.75" customHeight="1">
      <c r="C758" s="263"/>
      <c r="D758" s="45"/>
    </row>
    <row r="759" ht="12.75" customHeight="1">
      <c r="C759" s="263"/>
      <c r="D759" s="45"/>
    </row>
    <row r="760" ht="12.75" customHeight="1">
      <c r="C760" s="263"/>
      <c r="D760" s="45"/>
    </row>
    <row r="761" ht="12.75" customHeight="1">
      <c r="C761" s="263"/>
      <c r="D761" s="45"/>
    </row>
    <row r="762" ht="12.75" customHeight="1">
      <c r="C762" s="263"/>
      <c r="D762" s="45"/>
    </row>
    <row r="763" ht="12.75" customHeight="1">
      <c r="C763" s="263"/>
      <c r="D763" s="45"/>
    </row>
    <row r="764" ht="12.75" customHeight="1">
      <c r="C764" s="263"/>
      <c r="D764" s="45"/>
    </row>
    <row r="765" ht="12.75" customHeight="1">
      <c r="C765" s="263"/>
      <c r="D765" s="45"/>
    </row>
    <row r="766" ht="12.75" customHeight="1">
      <c r="C766" s="263"/>
      <c r="D766" s="45"/>
    </row>
    <row r="767" ht="12.75" customHeight="1">
      <c r="C767" s="263"/>
      <c r="D767" s="45"/>
    </row>
    <row r="768" ht="12.75" customHeight="1">
      <c r="C768" s="263"/>
      <c r="D768" s="45"/>
    </row>
    <row r="769" ht="12.75" customHeight="1">
      <c r="C769" s="263"/>
      <c r="D769" s="45"/>
    </row>
    <row r="770" ht="12.75" customHeight="1">
      <c r="C770" s="263"/>
      <c r="D770" s="45"/>
    </row>
    <row r="771" ht="12.75" customHeight="1">
      <c r="C771" s="263"/>
      <c r="D771" s="45"/>
    </row>
    <row r="772" ht="12.75" customHeight="1">
      <c r="C772" s="263"/>
      <c r="D772" s="45"/>
    </row>
    <row r="773" ht="12.75" customHeight="1">
      <c r="C773" s="263"/>
      <c r="D773" s="45"/>
    </row>
    <row r="774" ht="12.75" customHeight="1">
      <c r="C774" s="263"/>
      <c r="D774" s="45"/>
    </row>
    <row r="775" ht="12.75" customHeight="1">
      <c r="C775" s="263"/>
      <c r="D775" s="45"/>
    </row>
    <row r="776" ht="12.75" customHeight="1">
      <c r="C776" s="263"/>
      <c r="D776" s="45"/>
    </row>
    <row r="777" ht="12.75" customHeight="1">
      <c r="C777" s="263"/>
      <c r="D777" s="45"/>
    </row>
    <row r="778" ht="12.75" customHeight="1">
      <c r="C778" s="263"/>
      <c r="D778" s="45"/>
    </row>
    <row r="779" ht="12.75" customHeight="1">
      <c r="C779" s="263"/>
      <c r="D779" s="45"/>
    </row>
    <row r="780" ht="12.75" customHeight="1">
      <c r="C780" s="263"/>
      <c r="D780" s="45"/>
    </row>
    <row r="781" ht="12.75" customHeight="1">
      <c r="C781" s="263"/>
      <c r="D781" s="45"/>
    </row>
    <row r="782" ht="12.75" customHeight="1">
      <c r="C782" s="263"/>
      <c r="D782" s="45"/>
    </row>
    <row r="783" ht="12.75" customHeight="1">
      <c r="C783" s="263"/>
      <c r="D783" s="45"/>
    </row>
    <row r="784" ht="12.75" customHeight="1">
      <c r="C784" s="263"/>
      <c r="D784" s="45"/>
    </row>
    <row r="785" ht="12.75" customHeight="1">
      <c r="C785" s="263"/>
      <c r="D785" s="45"/>
    </row>
    <row r="786" ht="12.75" customHeight="1">
      <c r="C786" s="263"/>
      <c r="D786" s="45"/>
    </row>
    <row r="787" ht="12.75" customHeight="1">
      <c r="C787" s="263"/>
      <c r="D787" s="45"/>
    </row>
    <row r="788" ht="12.75" customHeight="1">
      <c r="C788" s="263"/>
      <c r="D788" s="45"/>
    </row>
    <row r="789" ht="12.75" customHeight="1">
      <c r="C789" s="263"/>
      <c r="D789" s="45"/>
    </row>
    <row r="790" ht="12.75" customHeight="1">
      <c r="C790" s="263"/>
      <c r="D790" s="45"/>
    </row>
    <row r="791" ht="12.75" customHeight="1">
      <c r="C791" s="263"/>
      <c r="D791" s="45"/>
    </row>
    <row r="792" ht="12.75" customHeight="1">
      <c r="C792" s="263"/>
      <c r="D792" s="45"/>
    </row>
    <row r="793" ht="12.75" customHeight="1">
      <c r="C793" s="263"/>
      <c r="D793" s="45"/>
    </row>
    <row r="794" ht="12.75" customHeight="1">
      <c r="C794" s="263"/>
      <c r="D794" s="45"/>
    </row>
    <row r="795" ht="12.75" customHeight="1">
      <c r="C795" s="263"/>
      <c r="D795" s="45"/>
    </row>
    <row r="796" ht="12.75" customHeight="1">
      <c r="C796" s="263"/>
      <c r="D796" s="45"/>
    </row>
    <row r="797" ht="12.75" customHeight="1">
      <c r="C797" s="263"/>
      <c r="D797" s="45"/>
    </row>
    <row r="798" ht="12.75" customHeight="1">
      <c r="C798" s="263"/>
      <c r="D798" s="45"/>
    </row>
    <row r="799" ht="12.75" customHeight="1">
      <c r="C799" s="263"/>
      <c r="D799" s="45"/>
    </row>
    <row r="800" ht="12.75" customHeight="1">
      <c r="C800" s="263"/>
      <c r="D800" s="45"/>
    </row>
    <row r="801" ht="12.75" customHeight="1">
      <c r="C801" s="263"/>
      <c r="D801" s="45"/>
    </row>
    <row r="802" ht="12.75" customHeight="1">
      <c r="C802" s="263"/>
      <c r="D802" s="45"/>
    </row>
    <row r="803" ht="12.75" customHeight="1">
      <c r="C803" s="263"/>
      <c r="D803" s="45"/>
    </row>
    <row r="804" ht="12.75" customHeight="1">
      <c r="C804" s="263"/>
      <c r="D804" s="45"/>
    </row>
    <row r="805" ht="12.75" customHeight="1">
      <c r="C805" s="263"/>
      <c r="D805" s="45"/>
    </row>
    <row r="806" ht="12.75" customHeight="1">
      <c r="C806" s="263"/>
      <c r="D806" s="45"/>
    </row>
    <row r="807" ht="12.75" customHeight="1">
      <c r="C807" s="263"/>
      <c r="D807" s="45"/>
    </row>
    <row r="808" ht="12.75" customHeight="1">
      <c r="C808" s="263"/>
      <c r="D808" s="45"/>
    </row>
    <row r="809" ht="12.75" customHeight="1">
      <c r="C809" s="263"/>
      <c r="D809" s="45"/>
    </row>
    <row r="810" ht="12.75" customHeight="1">
      <c r="C810" s="263"/>
      <c r="D810" s="45"/>
    </row>
    <row r="811" ht="12.75" customHeight="1">
      <c r="C811" s="263"/>
      <c r="D811" s="45"/>
    </row>
    <row r="812" ht="12.75" customHeight="1">
      <c r="C812" s="263"/>
      <c r="D812" s="45"/>
    </row>
    <row r="813" ht="12.75" customHeight="1">
      <c r="C813" s="263"/>
      <c r="D813" s="45"/>
    </row>
    <row r="814" ht="12.75" customHeight="1">
      <c r="C814" s="263"/>
      <c r="D814" s="45"/>
    </row>
    <row r="815" ht="12.75" customHeight="1">
      <c r="C815" s="263"/>
      <c r="D815" s="45"/>
    </row>
    <row r="816" ht="12.75" customHeight="1">
      <c r="C816" s="263"/>
      <c r="D816" s="45"/>
    </row>
    <row r="817" ht="12.75" customHeight="1">
      <c r="C817" s="263"/>
      <c r="D817" s="45"/>
    </row>
    <row r="818" ht="12.75" customHeight="1">
      <c r="C818" s="263"/>
      <c r="D818" s="45"/>
    </row>
    <row r="819" ht="12.75" customHeight="1">
      <c r="C819" s="263"/>
      <c r="D819" s="45"/>
    </row>
    <row r="820" ht="12.75" customHeight="1">
      <c r="C820" s="263"/>
      <c r="D820" s="45"/>
    </row>
    <row r="821" ht="12.75" customHeight="1">
      <c r="C821" s="263"/>
      <c r="D821" s="45"/>
    </row>
    <row r="822" ht="12.75" customHeight="1">
      <c r="C822" s="263"/>
      <c r="D822" s="45"/>
    </row>
    <row r="823" ht="12.75" customHeight="1">
      <c r="C823" s="263"/>
      <c r="D823" s="45"/>
    </row>
    <row r="824" ht="12.75" customHeight="1">
      <c r="C824" s="263"/>
      <c r="D824" s="45"/>
    </row>
    <row r="825" ht="12.75" customHeight="1">
      <c r="C825" s="263"/>
      <c r="D825" s="45"/>
    </row>
    <row r="826" ht="12.75" customHeight="1">
      <c r="C826" s="263"/>
      <c r="D826" s="45"/>
    </row>
    <row r="827" ht="12.75" customHeight="1">
      <c r="C827" s="263"/>
      <c r="D827" s="45"/>
    </row>
    <row r="828" ht="12.75" customHeight="1">
      <c r="C828" s="263"/>
      <c r="D828" s="45"/>
    </row>
    <row r="829" ht="12.75" customHeight="1">
      <c r="C829" s="263"/>
      <c r="D829" s="45"/>
    </row>
    <row r="830" ht="12.75" customHeight="1">
      <c r="C830" s="263"/>
      <c r="D830" s="45"/>
    </row>
    <row r="831" ht="12.75" customHeight="1">
      <c r="C831" s="263"/>
      <c r="D831" s="45"/>
    </row>
    <row r="832" ht="12.75" customHeight="1">
      <c r="C832" s="263"/>
      <c r="D832" s="45"/>
    </row>
    <row r="833" ht="12.75" customHeight="1">
      <c r="C833" s="263"/>
      <c r="D833" s="45"/>
    </row>
    <row r="834" ht="12.75" customHeight="1">
      <c r="C834" s="263"/>
      <c r="D834" s="45"/>
    </row>
    <row r="835" ht="12.75" customHeight="1">
      <c r="C835" s="263"/>
      <c r="D835" s="45"/>
    </row>
    <row r="836" ht="12.75" customHeight="1">
      <c r="C836" s="263"/>
      <c r="D836" s="45"/>
    </row>
    <row r="837" ht="12.75" customHeight="1">
      <c r="C837" s="263"/>
      <c r="D837" s="45"/>
    </row>
    <row r="838" ht="12.75" customHeight="1">
      <c r="C838" s="263"/>
      <c r="D838" s="45"/>
    </row>
    <row r="839" ht="12.75" customHeight="1">
      <c r="C839" s="263"/>
      <c r="D839" s="45"/>
    </row>
    <row r="840" ht="12.75" customHeight="1">
      <c r="C840" s="263"/>
      <c r="D840" s="45"/>
    </row>
    <row r="841" ht="12.75" customHeight="1">
      <c r="C841" s="263"/>
      <c r="D841" s="45"/>
    </row>
    <row r="842" ht="12.75" customHeight="1">
      <c r="C842" s="263"/>
      <c r="D842" s="45"/>
    </row>
    <row r="843" ht="12.75" customHeight="1">
      <c r="C843" s="263"/>
      <c r="D843" s="45"/>
    </row>
    <row r="844" ht="12.75" customHeight="1">
      <c r="C844" s="263"/>
      <c r="D844" s="45"/>
    </row>
    <row r="845" ht="12.75" customHeight="1">
      <c r="C845" s="263"/>
      <c r="D845" s="45"/>
    </row>
    <row r="846" ht="12.75" customHeight="1">
      <c r="C846" s="263"/>
      <c r="D846" s="45"/>
    </row>
    <row r="847" ht="12.75" customHeight="1">
      <c r="C847" s="263"/>
      <c r="D847" s="45"/>
    </row>
    <row r="848" ht="12.75" customHeight="1">
      <c r="C848" s="263"/>
      <c r="D848" s="45"/>
    </row>
    <row r="849" ht="12.75" customHeight="1">
      <c r="C849" s="263"/>
      <c r="D849" s="45"/>
    </row>
    <row r="850" ht="12.75" customHeight="1">
      <c r="C850" s="263"/>
      <c r="D850" s="45"/>
    </row>
    <row r="851" ht="12.75" customHeight="1">
      <c r="C851" s="263"/>
      <c r="D851" s="45"/>
    </row>
    <row r="852" ht="12.75" customHeight="1">
      <c r="C852" s="263"/>
      <c r="D852" s="45"/>
    </row>
    <row r="853" ht="12.75" customHeight="1">
      <c r="C853" s="263"/>
      <c r="D853" s="45"/>
    </row>
    <row r="854" ht="12.75" customHeight="1">
      <c r="C854" s="263"/>
      <c r="D854" s="45"/>
    </row>
    <row r="855" ht="12.75" customHeight="1">
      <c r="C855" s="263"/>
      <c r="D855" s="45"/>
    </row>
    <row r="856" ht="12.75" customHeight="1">
      <c r="C856" s="263"/>
      <c r="D856" s="45"/>
    </row>
    <row r="857" ht="12.75" customHeight="1">
      <c r="C857" s="263"/>
      <c r="D857" s="45"/>
    </row>
    <row r="858" ht="12.75" customHeight="1">
      <c r="C858" s="263"/>
      <c r="D858" s="45"/>
    </row>
    <row r="859" ht="12.75" customHeight="1">
      <c r="C859" s="263"/>
      <c r="D859" s="45"/>
    </row>
    <row r="860" ht="12.75" customHeight="1">
      <c r="C860" s="263"/>
      <c r="D860" s="45"/>
    </row>
    <row r="861" ht="12.75" customHeight="1">
      <c r="C861" s="263"/>
      <c r="D861" s="45"/>
    </row>
    <row r="862" ht="12.75" customHeight="1">
      <c r="C862" s="263"/>
      <c r="D862" s="45"/>
    </row>
    <row r="863" ht="12.75" customHeight="1">
      <c r="C863" s="263"/>
      <c r="D863" s="45"/>
    </row>
    <row r="864" ht="12.75" customHeight="1">
      <c r="C864" s="263"/>
      <c r="D864" s="45"/>
    </row>
    <row r="865" ht="12.75" customHeight="1">
      <c r="C865" s="263"/>
      <c r="D865" s="45"/>
    </row>
    <row r="866" ht="12.75" customHeight="1">
      <c r="C866" s="263"/>
      <c r="D866" s="45"/>
    </row>
    <row r="867" ht="12.75" customHeight="1">
      <c r="C867" s="263"/>
      <c r="D867" s="45"/>
    </row>
    <row r="868" ht="12.75" customHeight="1">
      <c r="C868" s="263"/>
      <c r="D868" s="45"/>
    </row>
    <row r="869" ht="12.75" customHeight="1">
      <c r="C869" s="263"/>
      <c r="D869" s="45"/>
    </row>
    <row r="870" ht="12.75" customHeight="1">
      <c r="C870" s="263"/>
      <c r="D870" s="45"/>
    </row>
    <row r="871" ht="12.75" customHeight="1">
      <c r="C871" s="263"/>
      <c r="D871" s="45"/>
    </row>
    <row r="872" ht="12.75" customHeight="1">
      <c r="C872" s="263"/>
      <c r="D872" s="45"/>
    </row>
    <row r="873" ht="12.75" customHeight="1">
      <c r="C873" s="263"/>
      <c r="D873" s="45"/>
    </row>
    <row r="874" ht="12.75" customHeight="1">
      <c r="C874" s="263"/>
      <c r="D874" s="45"/>
    </row>
    <row r="875" ht="12.75" customHeight="1">
      <c r="C875" s="263"/>
      <c r="D875" s="45"/>
    </row>
    <row r="876" ht="12.75" customHeight="1">
      <c r="C876" s="263"/>
      <c r="D876" s="45"/>
    </row>
    <row r="877" ht="12.75" customHeight="1">
      <c r="C877" s="263"/>
      <c r="D877" s="45"/>
    </row>
    <row r="878" ht="12.75" customHeight="1">
      <c r="C878" s="263"/>
      <c r="D878" s="45"/>
    </row>
    <row r="879" ht="12.75" customHeight="1">
      <c r="C879" s="263"/>
      <c r="D879" s="45"/>
    </row>
    <row r="880" ht="12.75" customHeight="1">
      <c r="C880" s="263"/>
      <c r="D880" s="45"/>
    </row>
    <row r="881" ht="12.75" customHeight="1">
      <c r="C881" s="263"/>
      <c r="D881" s="45"/>
    </row>
    <row r="882" ht="12.75" customHeight="1">
      <c r="C882" s="263"/>
      <c r="D882" s="45"/>
    </row>
    <row r="883" ht="12.75" customHeight="1">
      <c r="C883" s="263"/>
      <c r="D883" s="45"/>
    </row>
    <row r="884" ht="12.75" customHeight="1">
      <c r="C884" s="263"/>
      <c r="D884" s="45"/>
    </row>
    <row r="885" ht="12.75" customHeight="1">
      <c r="C885" s="263"/>
      <c r="D885" s="45"/>
    </row>
    <row r="886" ht="12.75" customHeight="1">
      <c r="C886" s="263"/>
      <c r="D886" s="45"/>
    </row>
    <row r="887" ht="12.75" customHeight="1">
      <c r="C887" s="263"/>
      <c r="D887" s="45"/>
    </row>
    <row r="888" ht="12.75" customHeight="1">
      <c r="C888" s="263"/>
      <c r="D888" s="45"/>
    </row>
    <row r="889" ht="12.75" customHeight="1">
      <c r="C889" s="263"/>
      <c r="D889" s="45"/>
    </row>
    <row r="890" ht="12.75" customHeight="1">
      <c r="C890" s="263"/>
      <c r="D890" s="45"/>
    </row>
    <row r="891" ht="12.75" customHeight="1">
      <c r="C891" s="263"/>
      <c r="D891" s="45"/>
    </row>
    <row r="892" ht="12.75" customHeight="1">
      <c r="C892" s="263"/>
      <c r="D892" s="45"/>
    </row>
    <row r="893" ht="12.75" customHeight="1">
      <c r="C893" s="263"/>
      <c r="D893" s="45"/>
    </row>
    <row r="894" ht="12.75" customHeight="1">
      <c r="C894" s="263"/>
      <c r="D894" s="45"/>
    </row>
    <row r="895" ht="12.75" customHeight="1">
      <c r="C895" s="263"/>
      <c r="D895" s="45"/>
    </row>
    <row r="896" ht="12.75" customHeight="1">
      <c r="C896" s="263"/>
      <c r="D896" s="45"/>
    </row>
    <row r="897" ht="12.75" customHeight="1">
      <c r="C897" s="263"/>
      <c r="D897" s="45"/>
    </row>
    <row r="898" ht="12.75" customHeight="1">
      <c r="C898" s="263"/>
      <c r="D898" s="45"/>
    </row>
    <row r="899" ht="12.75" customHeight="1">
      <c r="C899" s="263"/>
      <c r="D899" s="45"/>
    </row>
    <row r="900" ht="12.75" customHeight="1">
      <c r="C900" s="263"/>
      <c r="D900" s="45"/>
    </row>
    <row r="901" ht="12.75" customHeight="1">
      <c r="C901" s="263"/>
      <c r="D901" s="45"/>
    </row>
    <row r="902" ht="12.75" customHeight="1">
      <c r="C902" s="263"/>
      <c r="D902" s="45"/>
    </row>
    <row r="903" ht="12.75" customHeight="1">
      <c r="C903" s="263"/>
      <c r="D903" s="45"/>
    </row>
    <row r="904" ht="12.75" customHeight="1">
      <c r="C904" s="263"/>
      <c r="D904" s="45"/>
    </row>
    <row r="905" ht="12.75" customHeight="1">
      <c r="C905" s="263"/>
      <c r="D905" s="45"/>
    </row>
    <row r="906" ht="12.75" customHeight="1">
      <c r="C906" s="263"/>
      <c r="D906" s="45"/>
    </row>
    <row r="907" ht="12.75" customHeight="1">
      <c r="C907" s="263"/>
      <c r="D907" s="45"/>
    </row>
    <row r="908" ht="12.75" customHeight="1">
      <c r="C908" s="263"/>
      <c r="D908" s="45"/>
    </row>
    <row r="909" ht="12.75" customHeight="1">
      <c r="C909" s="263"/>
      <c r="D909" s="45"/>
    </row>
    <row r="910" ht="12.75" customHeight="1">
      <c r="C910" s="263"/>
      <c r="D910" s="45"/>
    </row>
    <row r="911" ht="12.75" customHeight="1">
      <c r="C911" s="263"/>
      <c r="D911" s="45"/>
    </row>
    <row r="912" ht="12.75" customHeight="1">
      <c r="C912" s="263"/>
      <c r="D912" s="45"/>
    </row>
    <row r="913" ht="12.75" customHeight="1">
      <c r="C913" s="263"/>
      <c r="D913" s="45"/>
    </row>
    <row r="914" ht="12.75" customHeight="1">
      <c r="C914" s="263"/>
      <c r="D914" s="45"/>
    </row>
    <row r="915" ht="12.75" customHeight="1">
      <c r="C915" s="263"/>
      <c r="D915" s="45"/>
    </row>
    <row r="916" ht="12.75" customHeight="1">
      <c r="C916" s="263"/>
      <c r="D916" s="45"/>
    </row>
    <row r="917" ht="12.75" customHeight="1">
      <c r="C917" s="263"/>
      <c r="D917" s="45"/>
    </row>
    <row r="918" ht="12.75" customHeight="1">
      <c r="C918" s="263"/>
      <c r="D918" s="45"/>
    </row>
    <row r="919" ht="12.75" customHeight="1">
      <c r="C919" s="263"/>
      <c r="D919" s="45"/>
    </row>
    <row r="920" ht="12.75" customHeight="1">
      <c r="C920" s="263"/>
      <c r="D920" s="45"/>
    </row>
    <row r="921" ht="12.75" customHeight="1">
      <c r="C921" s="263"/>
      <c r="D921" s="45"/>
    </row>
    <row r="922" ht="12.75" customHeight="1">
      <c r="C922" s="263"/>
      <c r="D922" s="45"/>
    </row>
    <row r="923" ht="12.75" customHeight="1">
      <c r="C923" s="263"/>
      <c r="D923" s="45"/>
    </row>
    <row r="924" ht="12.75" customHeight="1">
      <c r="C924" s="263"/>
      <c r="D924" s="45"/>
    </row>
    <row r="925" ht="12.75" customHeight="1">
      <c r="C925" s="263"/>
      <c r="D925" s="45"/>
    </row>
    <row r="926" ht="12.75" customHeight="1">
      <c r="C926" s="263"/>
      <c r="D926" s="45"/>
    </row>
    <row r="927" ht="12.75" customHeight="1">
      <c r="C927" s="263"/>
      <c r="D927" s="45"/>
    </row>
    <row r="928" ht="12.75" customHeight="1">
      <c r="C928" s="263"/>
      <c r="D928" s="45"/>
    </row>
    <row r="929" ht="12.75" customHeight="1">
      <c r="C929" s="263"/>
      <c r="D929" s="45"/>
    </row>
    <row r="930" ht="12.75" customHeight="1">
      <c r="C930" s="263"/>
      <c r="D930" s="45"/>
    </row>
    <row r="931" ht="12.75" customHeight="1">
      <c r="C931" s="263"/>
      <c r="D931" s="45"/>
    </row>
    <row r="932" ht="12.75" customHeight="1">
      <c r="C932" s="263"/>
      <c r="D932" s="45"/>
    </row>
    <row r="933" ht="12.75" customHeight="1">
      <c r="C933" s="263"/>
      <c r="D933" s="45"/>
    </row>
    <row r="934" ht="12.75" customHeight="1">
      <c r="C934" s="263"/>
      <c r="D934" s="45"/>
    </row>
    <row r="935" ht="12.75" customHeight="1">
      <c r="C935" s="263"/>
      <c r="D935" s="45"/>
    </row>
    <row r="936" ht="12.75" customHeight="1">
      <c r="C936" s="263"/>
      <c r="D936" s="45"/>
    </row>
    <row r="937" ht="12.75" customHeight="1">
      <c r="C937" s="263"/>
      <c r="D937" s="45"/>
    </row>
    <row r="938" ht="12.75" customHeight="1">
      <c r="C938" s="263"/>
      <c r="D938" s="45"/>
    </row>
    <row r="939" ht="12.75" customHeight="1">
      <c r="C939" s="263"/>
      <c r="D939" s="45"/>
    </row>
    <row r="940" ht="12.75" customHeight="1">
      <c r="C940" s="263"/>
      <c r="D940" s="45"/>
    </row>
    <row r="941" ht="12.75" customHeight="1">
      <c r="C941" s="263"/>
      <c r="D941" s="45"/>
    </row>
    <row r="942" ht="12.75" customHeight="1">
      <c r="C942" s="263"/>
      <c r="D942" s="45"/>
    </row>
    <row r="943" ht="12.75" customHeight="1">
      <c r="C943" s="263"/>
      <c r="D943" s="45"/>
    </row>
    <row r="944" ht="12.75" customHeight="1">
      <c r="C944" s="263"/>
      <c r="D944" s="45"/>
    </row>
    <row r="945" ht="12.75" customHeight="1">
      <c r="C945" s="263"/>
      <c r="D945" s="45"/>
    </row>
    <row r="946" ht="12.75" customHeight="1">
      <c r="C946" s="263"/>
      <c r="D946" s="45"/>
    </row>
    <row r="947" ht="12.75" customHeight="1">
      <c r="C947" s="263"/>
      <c r="D947" s="45"/>
    </row>
    <row r="948" ht="12.75" customHeight="1">
      <c r="C948" s="263"/>
      <c r="D948" s="45"/>
    </row>
    <row r="949" ht="12.75" customHeight="1">
      <c r="C949" s="263"/>
      <c r="D949" s="45"/>
    </row>
    <row r="950" ht="12.75" customHeight="1">
      <c r="C950" s="263"/>
      <c r="D950" s="45"/>
    </row>
    <row r="951" ht="12.75" customHeight="1">
      <c r="C951" s="263"/>
      <c r="D951" s="45"/>
    </row>
    <row r="952" ht="12.75" customHeight="1">
      <c r="C952" s="263"/>
      <c r="D952" s="45"/>
    </row>
    <row r="953" ht="12.75" customHeight="1">
      <c r="C953" s="263"/>
      <c r="D953" s="45"/>
    </row>
    <row r="954" ht="12.75" customHeight="1">
      <c r="C954" s="263"/>
      <c r="D954" s="45"/>
    </row>
    <row r="955" ht="12.75" customHeight="1">
      <c r="C955" s="263"/>
      <c r="D955" s="45"/>
    </row>
    <row r="956" ht="12.75" customHeight="1">
      <c r="C956" s="263"/>
      <c r="D956" s="45"/>
    </row>
    <row r="957" ht="12.75" customHeight="1">
      <c r="C957" s="263"/>
      <c r="D957" s="45"/>
    </row>
    <row r="958" ht="12.75" customHeight="1">
      <c r="C958" s="263"/>
      <c r="D958" s="45"/>
    </row>
    <row r="959" ht="12.75" customHeight="1">
      <c r="C959" s="263"/>
      <c r="D959" s="45"/>
    </row>
    <row r="960" ht="12.75" customHeight="1">
      <c r="C960" s="263"/>
      <c r="D960" s="45"/>
    </row>
    <row r="961" ht="12.75" customHeight="1">
      <c r="C961" s="263"/>
      <c r="D961" s="45"/>
    </row>
    <row r="962" ht="12.75" customHeight="1">
      <c r="C962" s="263"/>
      <c r="D962" s="45"/>
    </row>
    <row r="963" ht="12.75" customHeight="1">
      <c r="C963" s="263"/>
      <c r="D963" s="45"/>
    </row>
    <row r="964" ht="12.75" customHeight="1">
      <c r="C964" s="263"/>
      <c r="D964" s="45"/>
    </row>
    <row r="965" ht="12.75" customHeight="1">
      <c r="C965" s="263"/>
      <c r="D965" s="45"/>
    </row>
    <row r="966" ht="12.75" customHeight="1">
      <c r="C966" s="263"/>
      <c r="D966" s="45"/>
    </row>
    <row r="967" ht="12.75" customHeight="1">
      <c r="C967" s="263"/>
      <c r="D967" s="45"/>
    </row>
    <row r="968" ht="12.75" customHeight="1">
      <c r="C968" s="263"/>
      <c r="D968" s="45"/>
    </row>
    <row r="969" ht="12.75" customHeight="1">
      <c r="C969" s="263"/>
      <c r="D969" s="45"/>
    </row>
    <row r="970" ht="12.75" customHeight="1">
      <c r="C970" s="263"/>
      <c r="D970" s="45"/>
    </row>
    <row r="971" ht="12.75" customHeight="1">
      <c r="C971" s="263"/>
      <c r="D971" s="45"/>
    </row>
    <row r="972" ht="12.75" customHeight="1">
      <c r="C972" s="263"/>
      <c r="D972" s="45"/>
    </row>
    <row r="973" ht="12.75" customHeight="1">
      <c r="C973" s="263"/>
      <c r="D973" s="45"/>
    </row>
    <row r="974" ht="12.75" customHeight="1">
      <c r="C974" s="263"/>
      <c r="D974" s="45"/>
    </row>
    <row r="975" ht="12.75" customHeight="1">
      <c r="C975" s="263"/>
      <c r="D975" s="45"/>
    </row>
    <row r="976" ht="12.75" customHeight="1">
      <c r="C976" s="263"/>
      <c r="D976" s="45"/>
    </row>
    <row r="977" ht="12.75" customHeight="1">
      <c r="C977" s="263"/>
      <c r="D977" s="45"/>
    </row>
    <row r="978" ht="12.75" customHeight="1">
      <c r="C978" s="263"/>
      <c r="D978" s="45"/>
    </row>
    <row r="979" ht="12.75" customHeight="1">
      <c r="C979" s="263"/>
      <c r="D979" s="45"/>
    </row>
    <row r="980" ht="12.75" customHeight="1">
      <c r="C980" s="263"/>
      <c r="D980" s="45"/>
    </row>
    <row r="981" ht="12.75" customHeight="1">
      <c r="C981" s="263"/>
      <c r="D981" s="45"/>
    </row>
    <row r="982" ht="12.75" customHeight="1">
      <c r="C982" s="263"/>
      <c r="D982" s="45"/>
    </row>
    <row r="983" ht="12.75" customHeight="1">
      <c r="C983" s="263"/>
      <c r="D983" s="45"/>
    </row>
    <row r="984" ht="12.75" customHeight="1">
      <c r="C984" s="263"/>
      <c r="D984" s="45"/>
    </row>
    <row r="985" ht="12.75" customHeight="1">
      <c r="C985" s="263"/>
      <c r="D985" s="45"/>
    </row>
    <row r="986" ht="12.75" customHeight="1">
      <c r="C986" s="263"/>
      <c r="D986" s="45"/>
    </row>
    <row r="987" ht="12.75" customHeight="1">
      <c r="C987" s="263"/>
      <c r="D987" s="45"/>
    </row>
    <row r="988" ht="12.75" customHeight="1">
      <c r="C988" s="263"/>
      <c r="D988" s="45"/>
    </row>
    <row r="989" ht="12.75" customHeight="1">
      <c r="C989" s="263"/>
      <c r="D989" s="45"/>
    </row>
    <row r="990" ht="12.75" customHeight="1">
      <c r="C990" s="263"/>
      <c r="D990" s="45"/>
    </row>
    <row r="991" ht="12.75" customHeight="1">
      <c r="C991" s="263"/>
      <c r="D991" s="45"/>
    </row>
    <row r="992" ht="12.75" customHeight="1">
      <c r="C992" s="263"/>
      <c r="D992" s="45"/>
    </row>
    <row r="993" ht="12.75" customHeight="1">
      <c r="C993" s="263"/>
      <c r="D993" s="45"/>
    </row>
    <row r="994" ht="12.75" customHeight="1">
      <c r="C994" s="263"/>
      <c r="D994" s="45"/>
    </row>
    <row r="995" ht="12.75" customHeight="1">
      <c r="C995" s="263"/>
      <c r="D995" s="45"/>
    </row>
    <row r="996" ht="12.75" customHeight="1">
      <c r="C996" s="263"/>
      <c r="D996" s="45"/>
    </row>
    <row r="997" ht="12.75" customHeight="1">
      <c r="C997" s="263"/>
      <c r="D997" s="45"/>
    </row>
    <row r="998" ht="12.75" customHeight="1">
      <c r="C998" s="263"/>
      <c r="D998" s="45"/>
    </row>
    <row r="999" ht="12.75" customHeight="1">
      <c r="C999" s="263"/>
      <c r="D999" s="45"/>
    </row>
    <row r="1000" ht="12.75" customHeight="1">
      <c r="C1000" s="263"/>
      <c r="D1000" s="45"/>
    </row>
    <row r="1001" ht="12.75" customHeight="1">
      <c r="C1001" s="263"/>
      <c r="D1001" s="45"/>
    </row>
    <row r="1002" ht="12.75" customHeight="1">
      <c r="C1002" s="263"/>
      <c r="D1002" s="45"/>
    </row>
    <row r="1003" ht="12.75" customHeight="1">
      <c r="C1003" s="263"/>
      <c r="D1003" s="45"/>
    </row>
    <row r="1004" ht="12.75" customHeight="1">
      <c r="C1004" s="263"/>
      <c r="D1004" s="45"/>
    </row>
    <row r="1005" ht="12.75" customHeight="1">
      <c r="C1005" s="263"/>
      <c r="D1005" s="45"/>
    </row>
    <row r="1006" ht="12.75" customHeight="1">
      <c r="C1006" s="263"/>
      <c r="D1006" s="45"/>
    </row>
    <row r="1007" ht="12.75" customHeight="1">
      <c r="C1007" s="263"/>
      <c r="D1007" s="45"/>
    </row>
    <row r="1008" ht="12.75" customHeight="1">
      <c r="C1008" s="263"/>
      <c r="D1008" s="45"/>
    </row>
    <row r="1009" ht="12.75" customHeight="1">
      <c r="C1009" s="263"/>
      <c r="D1009" s="45"/>
    </row>
    <row r="1010" ht="12.75" customHeight="1">
      <c r="C1010" s="263"/>
      <c r="D1010" s="45"/>
    </row>
    <row r="1011" ht="12.75" customHeight="1">
      <c r="C1011" s="263"/>
      <c r="D1011" s="45"/>
    </row>
    <row r="1012" ht="12.75" customHeight="1">
      <c r="C1012" s="263"/>
      <c r="D1012" s="45"/>
    </row>
    <row r="1013" ht="12.75" customHeight="1">
      <c r="C1013" s="263"/>
      <c r="D1013" s="45"/>
    </row>
    <row r="1014" ht="12.75" customHeight="1">
      <c r="C1014" s="263"/>
      <c r="D1014" s="45"/>
    </row>
    <row r="1015" ht="12.75" customHeight="1">
      <c r="C1015" s="263"/>
      <c r="D1015" s="45"/>
    </row>
    <row r="1016" ht="12.75" customHeight="1">
      <c r="C1016" s="263"/>
      <c r="D1016" s="45"/>
    </row>
    <row r="1017" ht="12.75" customHeight="1">
      <c r="C1017" s="263"/>
      <c r="D1017" s="45"/>
    </row>
    <row r="1018" ht="12.75" customHeight="1">
      <c r="C1018" s="263"/>
      <c r="D1018" s="45"/>
    </row>
    <row r="1019" ht="12.75" customHeight="1">
      <c r="C1019" s="263"/>
      <c r="D1019" s="45"/>
    </row>
    <row r="1020" ht="12.75" customHeight="1">
      <c r="C1020" s="263"/>
      <c r="D1020" s="45"/>
    </row>
    <row r="1021" ht="12.75" customHeight="1">
      <c r="C1021" s="263"/>
      <c r="D1021" s="45"/>
    </row>
    <row r="1022" ht="12.75" customHeight="1">
      <c r="C1022" s="263"/>
      <c r="D1022" s="45"/>
    </row>
    <row r="1023" ht="12.75" customHeight="1">
      <c r="C1023" s="263"/>
      <c r="D1023" s="45"/>
    </row>
    <row r="1024" ht="12.75" customHeight="1">
      <c r="C1024" s="263"/>
      <c r="D1024" s="45"/>
    </row>
    <row r="1025" ht="12.75" customHeight="1">
      <c r="C1025" s="263"/>
      <c r="D1025" s="45"/>
    </row>
    <row r="1026" ht="12.75" customHeight="1">
      <c r="C1026" s="263"/>
      <c r="D1026" s="45"/>
    </row>
    <row r="1027" ht="12.75" customHeight="1">
      <c r="C1027" s="263"/>
      <c r="D1027" s="45"/>
    </row>
    <row r="1028" ht="12.75" customHeight="1">
      <c r="C1028" s="263"/>
      <c r="D1028" s="45"/>
    </row>
    <row r="1029" ht="12.75" customHeight="1">
      <c r="C1029" s="263"/>
      <c r="D1029" s="45"/>
    </row>
    <row r="1030" ht="12.75" customHeight="1">
      <c r="C1030" s="263"/>
      <c r="D1030" s="45"/>
    </row>
    <row r="1031" ht="12.75" customHeight="1">
      <c r="C1031" s="263"/>
      <c r="D1031" s="45"/>
    </row>
    <row r="1032" ht="12.75" customHeight="1">
      <c r="C1032" s="263"/>
      <c r="D1032" s="45"/>
    </row>
    <row r="1033" ht="12.75" customHeight="1">
      <c r="C1033" s="263"/>
      <c r="D1033" s="45"/>
    </row>
    <row r="1034" ht="12.75" customHeight="1">
      <c r="C1034" s="263"/>
      <c r="D1034" s="45"/>
    </row>
    <row r="1035" ht="12.75" customHeight="1">
      <c r="C1035" s="263"/>
      <c r="D1035" s="45"/>
    </row>
    <row r="1036" ht="12.75" customHeight="1">
      <c r="C1036" s="263"/>
      <c r="D1036" s="45"/>
    </row>
    <row r="1037" ht="12.75" customHeight="1">
      <c r="C1037" s="263"/>
      <c r="D1037" s="45"/>
    </row>
    <row r="1038" ht="12.75" customHeight="1">
      <c r="C1038" s="263"/>
      <c r="D1038" s="45"/>
    </row>
    <row r="1039" ht="12.75" customHeight="1">
      <c r="C1039" s="263"/>
      <c r="D1039" s="45"/>
    </row>
    <row r="1040" ht="12.75" customHeight="1">
      <c r="C1040" s="263"/>
      <c r="D1040" s="45"/>
    </row>
    <row r="1041" ht="12.75" customHeight="1">
      <c r="C1041" s="263"/>
      <c r="D1041" s="45"/>
    </row>
    <row r="1042" ht="12.75" customHeight="1">
      <c r="C1042" s="263"/>
      <c r="D1042" s="45"/>
    </row>
    <row r="1043" ht="12.75" customHeight="1">
      <c r="C1043" s="263"/>
      <c r="D1043" s="45"/>
    </row>
    <row r="1044" ht="12.75" customHeight="1">
      <c r="C1044" s="263"/>
      <c r="D1044" s="45"/>
    </row>
    <row r="1045" ht="12.75" customHeight="1">
      <c r="C1045" s="263"/>
      <c r="D1045" s="45"/>
    </row>
    <row r="1046" ht="12.75" customHeight="1">
      <c r="C1046" s="263"/>
      <c r="D1046" s="45"/>
    </row>
    <row r="1047" ht="12.75" customHeight="1">
      <c r="C1047" s="263"/>
      <c r="D1047" s="45"/>
    </row>
    <row r="1048" ht="12.75" customHeight="1">
      <c r="C1048" s="263"/>
      <c r="D1048" s="45"/>
    </row>
    <row r="1049" ht="12.75" customHeight="1">
      <c r="C1049" s="263"/>
      <c r="D1049" s="45"/>
    </row>
    <row r="1050" ht="12.75" customHeight="1">
      <c r="C1050" s="263"/>
      <c r="D1050" s="45"/>
    </row>
    <row r="1051" ht="12.75" customHeight="1">
      <c r="C1051" s="263"/>
      <c r="D1051" s="45"/>
    </row>
    <row r="1052" ht="12.75" customHeight="1">
      <c r="C1052" s="263"/>
      <c r="D1052" s="45"/>
    </row>
    <row r="1053" ht="12.75" customHeight="1">
      <c r="C1053" s="263"/>
      <c r="D1053" s="45"/>
    </row>
    <row r="1054" ht="12.75" customHeight="1">
      <c r="C1054" s="263"/>
      <c r="D1054" s="45"/>
    </row>
    <row r="1055" ht="12.75" customHeight="1">
      <c r="C1055" s="263"/>
      <c r="D1055" s="45"/>
    </row>
    <row r="1056" ht="12.75" customHeight="1">
      <c r="C1056" s="263"/>
      <c r="D1056" s="45"/>
    </row>
    <row r="1057" ht="12.75" customHeight="1">
      <c r="C1057" s="263"/>
      <c r="D1057" s="45"/>
    </row>
    <row r="1058" ht="12.75" customHeight="1">
      <c r="C1058" s="263"/>
      <c r="D1058" s="45"/>
    </row>
    <row r="1059" ht="12.75" customHeight="1">
      <c r="C1059" s="263"/>
      <c r="D1059" s="45"/>
    </row>
    <row r="1060" ht="12.75" customHeight="1">
      <c r="C1060" s="263"/>
      <c r="D1060" s="45"/>
    </row>
    <row r="1061" ht="12.75" customHeight="1">
      <c r="C1061" s="263"/>
      <c r="D1061" s="45"/>
    </row>
    <row r="1062" ht="12.75" customHeight="1">
      <c r="C1062" s="263"/>
      <c r="D1062" s="45"/>
    </row>
    <row r="1063" ht="12.75" customHeight="1">
      <c r="C1063" s="263"/>
      <c r="D1063" s="45"/>
    </row>
    <row r="1064" ht="12.75" customHeight="1">
      <c r="C1064" s="263"/>
      <c r="D1064" s="45"/>
    </row>
    <row r="1065" ht="12.75" customHeight="1">
      <c r="C1065" s="263"/>
      <c r="D1065" s="45"/>
    </row>
    <row r="1066" ht="12.75" customHeight="1">
      <c r="C1066" s="263"/>
      <c r="D1066" s="45"/>
    </row>
    <row r="1067" ht="12.75" customHeight="1">
      <c r="C1067" s="263"/>
      <c r="D1067" s="45"/>
    </row>
    <row r="1068" ht="12.75" customHeight="1">
      <c r="C1068" s="263"/>
      <c r="D1068" s="45"/>
    </row>
    <row r="1069" ht="12.75" customHeight="1">
      <c r="C1069" s="263"/>
      <c r="D1069" s="45"/>
    </row>
    <row r="1070" ht="12.75" customHeight="1">
      <c r="C1070" s="263"/>
      <c r="D1070" s="45"/>
    </row>
    <row r="1071" ht="12.75" customHeight="1">
      <c r="C1071" s="263"/>
      <c r="D1071" s="45"/>
    </row>
    <row r="1072" ht="12.75" customHeight="1">
      <c r="C1072" s="263"/>
      <c r="D1072" s="45"/>
    </row>
    <row r="1073" ht="12.75" customHeight="1">
      <c r="C1073" s="263"/>
      <c r="D1073" s="45"/>
    </row>
    <row r="1074" ht="12.75" customHeight="1">
      <c r="C1074" s="263"/>
      <c r="D1074" s="45"/>
    </row>
    <row r="1075" ht="12.75" customHeight="1">
      <c r="C1075" s="263"/>
      <c r="D1075" s="45"/>
    </row>
    <row r="1076" ht="12.75" customHeight="1">
      <c r="C1076" s="263"/>
      <c r="D1076" s="45"/>
    </row>
    <row r="1077" ht="12.75" customHeight="1">
      <c r="C1077" s="263"/>
      <c r="D1077" s="45"/>
    </row>
    <row r="1078" ht="12.75" customHeight="1">
      <c r="C1078" s="263"/>
      <c r="D1078" s="45"/>
    </row>
    <row r="1079" ht="12.75" customHeight="1">
      <c r="C1079" s="263"/>
      <c r="D1079" s="45"/>
    </row>
    <row r="1080" ht="12.75" customHeight="1">
      <c r="C1080" s="263"/>
      <c r="D1080" s="45"/>
    </row>
    <row r="1081" ht="12.75" customHeight="1">
      <c r="C1081" s="263"/>
      <c r="D1081" s="45"/>
    </row>
    <row r="1082" ht="12.75" customHeight="1">
      <c r="C1082" s="263"/>
      <c r="D1082" s="45"/>
    </row>
    <row r="1083" ht="12.75" customHeight="1">
      <c r="C1083" s="263"/>
      <c r="D1083" s="45"/>
    </row>
    <row r="1084" ht="12.75" customHeight="1">
      <c r="C1084" s="263"/>
      <c r="D1084" s="45"/>
    </row>
    <row r="1085" ht="12.75" customHeight="1">
      <c r="C1085" s="263"/>
      <c r="D1085" s="45"/>
    </row>
    <row r="1086" ht="12.75" customHeight="1">
      <c r="C1086" s="263"/>
      <c r="D1086" s="45"/>
    </row>
    <row r="1087" ht="12.75" customHeight="1">
      <c r="C1087" s="263"/>
      <c r="D1087" s="45"/>
    </row>
    <row r="1088" ht="12.75" customHeight="1">
      <c r="C1088" s="263"/>
      <c r="D1088" s="45"/>
    </row>
    <row r="1089" ht="12.75" customHeight="1">
      <c r="C1089" s="263"/>
      <c r="D1089" s="45"/>
    </row>
    <row r="1090" ht="12.75" customHeight="1">
      <c r="C1090" s="263"/>
      <c r="D1090" s="45"/>
    </row>
    <row r="1091" ht="12.75" customHeight="1">
      <c r="C1091" s="263"/>
      <c r="D1091" s="45"/>
    </row>
    <row r="1092" ht="12.75" customHeight="1">
      <c r="C1092" s="263"/>
      <c r="D1092" s="45"/>
    </row>
    <row r="1093" ht="12.75" customHeight="1">
      <c r="C1093" s="263"/>
      <c r="D1093" s="45"/>
    </row>
    <row r="1094" ht="12.75" customHeight="1">
      <c r="C1094" s="263"/>
      <c r="D1094" s="45"/>
    </row>
    <row r="1095" ht="12.75" customHeight="1">
      <c r="C1095" s="263"/>
      <c r="D1095" s="45"/>
    </row>
    <row r="1096" ht="12.75" customHeight="1">
      <c r="C1096" s="263"/>
      <c r="D1096" s="45"/>
    </row>
    <row r="1097" ht="12.75" customHeight="1">
      <c r="C1097" s="263"/>
      <c r="D1097" s="45"/>
    </row>
    <row r="1098" ht="12.75" customHeight="1">
      <c r="C1098" s="263"/>
      <c r="D1098" s="45"/>
    </row>
    <row r="1099" ht="12.75" customHeight="1">
      <c r="C1099" s="263"/>
      <c r="D1099" s="45"/>
    </row>
    <row r="1100" ht="12.75" customHeight="1">
      <c r="C1100" s="263"/>
      <c r="D1100" s="45"/>
    </row>
    <row r="1101" ht="12.75" customHeight="1">
      <c r="C1101" s="263"/>
      <c r="D1101" s="45"/>
    </row>
    <row r="1102" ht="12.75" customHeight="1">
      <c r="C1102" s="263"/>
      <c r="D1102" s="45"/>
    </row>
    <row r="1103" ht="12.75" customHeight="1">
      <c r="C1103" s="263"/>
      <c r="D1103" s="45"/>
    </row>
    <row r="1104" ht="12.75" customHeight="1">
      <c r="C1104" s="263"/>
      <c r="D1104" s="45"/>
    </row>
    <row r="1105" ht="12.75" customHeight="1">
      <c r="C1105" s="263"/>
      <c r="D1105" s="45"/>
    </row>
    <row r="1106" ht="12.75" customHeight="1">
      <c r="C1106" s="263"/>
      <c r="D1106" s="45"/>
    </row>
    <row r="1107" ht="12.75" customHeight="1">
      <c r="C1107" s="263"/>
      <c r="D1107" s="45"/>
    </row>
    <row r="1108" ht="12.75" customHeight="1">
      <c r="C1108" s="263"/>
      <c r="D1108" s="45"/>
    </row>
    <row r="1109" ht="12.75" customHeight="1">
      <c r="C1109" s="263"/>
      <c r="D1109" s="45"/>
    </row>
    <row r="1110" ht="12.75" customHeight="1">
      <c r="C1110" s="263"/>
      <c r="D1110" s="45"/>
    </row>
    <row r="1111" ht="12.75" customHeight="1">
      <c r="C1111" s="263"/>
      <c r="D1111" s="45"/>
    </row>
    <row r="1112" ht="12.75" customHeight="1">
      <c r="C1112" s="263"/>
      <c r="D1112" s="45"/>
    </row>
    <row r="1113" ht="12.75" customHeight="1">
      <c r="C1113" s="263"/>
      <c r="D1113" s="45"/>
    </row>
    <row r="1114" ht="12.75" customHeight="1">
      <c r="C1114" s="263"/>
      <c r="D1114" s="45"/>
    </row>
    <row r="1115" ht="12.75" customHeight="1">
      <c r="C1115" s="263"/>
      <c r="D1115" s="45"/>
    </row>
    <row r="1116" ht="12.75" customHeight="1">
      <c r="C1116" s="263"/>
      <c r="D1116" s="45"/>
    </row>
    <row r="1117" ht="12.75" customHeight="1">
      <c r="C1117" s="263"/>
      <c r="D1117" s="45"/>
    </row>
    <row r="1118" ht="12.75" customHeight="1">
      <c r="C1118" s="263"/>
      <c r="D1118" s="45"/>
    </row>
    <row r="1119" ht="12.75" customHeight="1">
      <c r="C1119" s="263"/>
      <c r="D1119" s="45"/>
    </row>
    <row r="1120" ht="12.75" customHeight="1">
      <c r="C1120" s="263"/>
      <c r="D1120" s="45"/>
    </row>
    <row r="1121" ht="12.75" customHeight="1">
      <c r="C1121" s="263"/>
      <c r="D1121" s="45"/>
    </row>
    <row r="1122" ht="12.75" customHeight="1">
      <c r="C1122" s="263"/>
      <c r="D1122" s="45"/>
    </row>
    <row r="1123" ht="12.75" customHeight="1">
      <c r="C1123" s="263"/>
      <c r="D1123" s="45"/>
    </row>
    <row r="1124" ht="12.75" customHeight="1">
      <c r="C1124" s="263"/>
      <c r="D1124" s="45"/>
    </row>
    <row r="1125" ht="12.75" customHeight="1">
      <c r="C1125" s="263"/>
      <c r="D1125" s="45"/>
    </row>
    <row r="1126" ht="12.75" customHeight="1">
      <c r="C1126" s="263"/>
      <c r="D1126" s="45"/>
    </row>
    <row r="1127" ht="12.75" customHeight="1">
      <c r="C1127" s="263"/>
      <c r="D1127" s="45"/>
    </row>
    <row r="1128" ht="12.75" customHeight="1">
      <c r="C1128" s="263"/>
      <c r="D1128" s="45"/>
    </row>
    <row r="1129" ht="12.75" customHeight="1">
      <c r="C1129" s="263"/>
      <c r="D1129" s="45"/>
    </row>
    <row r="1130" ht="12.75" customHeight="1">
      <c r="C1130" s="263"/>
      <c r="D1130" s="45"/>
    </row>
    <row r="1131" ht="12.75" customHeight="1">
      <c r="C1131" s="263"/>
      <c r="D1131" s="45"/>
    </row>
    <row r="1132" ht="12.75" customHeight="1">
      <c r="C1132" s="263"/>
      <c r="D1132" s="45"/>
    </row>
    <row r="1133" ht="12.75" customHeight="1">
      <c r="C1133" s="263"/>
      <c r="D1133" s="45"/>
    </row>
    <row r="1134" ht="12.75" customHeight="1">
      <c r="C1134" s="263"/>
      <c r="D1134" s="45"/>
    </row>
    <row r="1135" ht="12.75" customHeight="1">
      <c r="C1135" s="263"/>
      <c r="D1135" s="45"/>
    </row>
    <row r="1136" ht="12.75" customHeight="1">
      <c r="C1136" s="263"/>
      <c r="D1136" s="45"/>
    </row>
    <row r="1137" ht="12.75" customHeight="1">
      <c r="C1137" s="263"/>
      <c r="D1137" s="45"/>
    </row>
    <row r="1138" ht="12.75" customHeight="1">
      <c r="C1138" s="263"/>
      <c r="D1138" s="45"/>
    </row>
    <row r="1139" ht="12.75" customHeight="1">
      <c r="C1139" s="263"/>
      <c r="D1139" s="45"/>
    </row>
    <row r="1140" ht="12.75" customHeight="1">
      <c r="C1140" s="263"/>
      <c r="D1140" s="45"/>
    </row>
    <row r="1141" ht="12.75" customHeight="1">
      <c r="C1141" s="263"/>
      <c r="D1141" s="45"/>
    </row>
    <row r="1142" ht="12.75" customHeight="1">
      <c r="C1142" s="263"/>
      <c r="D1142" s="45"/>
    </row>
    <row r="1143" ht="12.75" customHeight="1">
      <c r="C1143" s="263"/>
      <c r="D1143" s="45"/>
    </row>
    <row r="1144" ht="12.75" customHeight="1">
      <c r="C1144" s="263"/>
      <c r="D1144" s="45"/>
    </row>
    <row r="1145" ht="12.75" customHeight="1">
      <c r="C1145" s="263"/>
      <c r="D1145" s="45"/>
    </row>
    <row r="1146" ht="12.75" customHeight="1">
      <c r="C1146" s="263"/>
      <c r="D1146" s="45"/>
    </row>
    <row r="1147" ht="12.75" customHeight="1">
      <c r="C1147" s="263"/>
      <c r="D1147" s="45"/>
    </row>
    <row r="1148" ht="12.75" customHeight="1">
      <c r="C1148" s="263"/>
      <c r="D1148" s="45"/>
    </row>
    <row r="1149" ht="12.75" customHeight="1">
      <c r="C1149" s="263"/>
      <c r="D1149" s="45"/>
    </row>
    <row r="1150" ht="12.75" customHeight="1">
      <c r="C1150" s="263"/>
      <c r="D1150" s="45"/>
    </row>
    <row r="1151" ht="12.75" customHeight="1">
      <c r="C1151" s="263"/>
      <c r="D1151" s="45"/>
    </row>
    <row r="1152" ht="12.75" customHeight="1">
      <c r="C1152" s="263"/>
      <c r="D1152" s="45"/>
    </row>
    <row r="1153" ht="12.75" customHeight="1">
      <c r="C1153" s="263"/>
      <c r="D1153" s="45"/>
    </row>
    <row r="1154" ht="12.75" customHeight="1">
      <c r="C1154" s="263"/>
      <c r="D1154" s="45"/>
    </row>
    <row r="1155" ht="12.75" customHeight="1">
      <c r="C1155" s="263"/>
      <c r="D1155" s="45"/>
    </row>
    <row r="1156" ht="12.75" customHeight="1">
      <c r="C1156" s="263"/>
      <c r="D1156" s="45"/>
    </row>
    <row r="1157" ht="12.75" customHeight="1">
      <c r="C1157" s="263"/>
      <c r="D1157" s="45"/>
    </row>
    <row r="1158" ht="12.75" customHeight="1">
      <c r="C1158" s="263"/>
      <c r="D1158" s="45"/>
    </row>
    <row r="1159" ht="12.75" customHeight="1">
      <c r="C1159" s="263"/>
      <c r="D1159" s="45"/>
    </row>
    <row r="1160" ht="12.75" customHeight="1">
      <c r="C1160" s="263"/>
      <c r="D1160" s="45"/>
    </row>
    <row r="1161" ht="12.75" customHeight="1">
      <c r="C1161" s="263"/>
      <c r="D1161" s="45"/>
    </row>
    <row r="1162" ht="12.75" customHeight="1">
      <c r="C1162" s="263"/>
      <c r="D1162" s="45"/>
    </row>
    <row r="1163" ht="12.75" customHeight="1">
      <c r="C1163" s="263"/>
      <c r="D1163" s="45"/>
    </row>
    <row r="1164" ht="12.75" customHeight="1">
      <c r="C1164" s="263"/>
      <c r="D1164" s="45"/>
    </row>
    <row r="1165" ht="12.75" customHeight="1">
      <c r="C1165" s="263"/>
      <c r="D1165" s="45"/>
    </row>
    <row r="1166" ht="12.75" customHeight="1">
      <c r="C1166" s="263"/>
      <c r="D1166" s="45"/>
    </row>
    <row r="1167" ht="12.75" customHeight="1">
      <c r="C1167" s="263"/>
      <c r="D1167" s="45"/>
    </row>
    <row r="1168" ht="12.75" customHeight="1">
      <c r="C1168" s="263"/>
      <c r="D1168" s="45"/>
    </row>
    <row r="1169" ht="12.75" customHeight="1">
      <c r="C1169" s="263"/>
      <c r="D1169" s="45"/>
    </row>
    <row r="1170" ht="12.75" customHeight="1">
      <c r="C1170" s="263"/>
      <c r="D1170" s="45"/>
    </row>
    <row r="1171" ht="12.75" customHeight="1">
      <c r="C1171" s="263"/>
      <c r="D1171" s="45"/>
    </row>
    <row r="1172" ht="12.75" customHeight="1">
      <c r="C1172" s="263"/>
      <c r="D1172" s="45"/>
    </row>
    <row r="1173" ht="12.75" customHeight="1">
      <c r="C1173" s="263"/>
      <c r="D1173" s="45"/>
    </row>
    <row r="1174" ht="12.75" customHeight="1">
      <c r="C1174" s="263"/>
      <c r="D1174" s="45"/>
    </row>
    <row r="1175" ht="12.75" customHeight="1">
      <c r="C1175" s="263"/>
      <c r="D1175" s="45"/>
    </row>
    <row r="1176" ht="12.75" customHeight="1">
      <c r="C1176" s="263"/>
      <c r="D1176" s="45"/>
    </row>
    <row r="1177" ht="12.75" customHeight="1">
      <c r="C1177" s="263"/>
      <c r="D1177" s="45"/>
    </row>
    <row r="1178" ht="12.75" customHeight="1">
      <c r="C1178" s="263"/>
      <c r="D1178" s="45"/>
    </row>
    <row r="1179" ht="12.75" customHeight="1">
      <c r="C1179" s="263"/>
      <c r="D1179" s="45"/>
    </row>
    <row r="1180" ht="12.75" customHeight="1">
      <c r="C1180" s="263"/>
      <c r="D1180" s="45"/>
    </row>
    <row r="1181" ht="12.75" customHeight="1">
      <c r="C1181" s="263"/>
      <c r="D1181" s="45"/>
    </row>
    <row r="1182" ht="12.75" customHeight="1">
      <c r="C1182" s="263"/>
      <c r="D1182" s="45"/>
    </row>
    <row r="1183" ht="12.75" customHeight="1">
      <c r="C1183" s="263"/>
      <c r="D1183" s="45"/>
    </row>
    <row r="1184" ht="12.75" customHeight="1">
      <c r="C1184" s="263"/>
      <c r="D1184" s="45"/>
    </row>
    <row r="1185" ht="12.75" customHeight="1">
      <c r="C1185" s="263"/>
      <c r="D1185" s="45"/>
    </row>
    <row r="1186" ht="12.75" customHeight="1">
      <c r="C1186" s="263"/>
      <c r="D1186" s="45"/>
    </row>
    <row r="1187" ht="12.75" customHeight="1">
      <c r="C1187" s="263"/>
      <c r="D1187" s="45"/>
    </row>
    <row r="1188" ht="12.75" customHeight="1">
      <c r="C1188" s="263"/>
      <c r="D1188" s="45"/>
    </row>
    <row r="1189" ht="12.75" customHeight="1">
      <c r="C1189" s="263"/>
      <c r="D1189" s="45"/>
    </row>
    <row r="1190" ht="12.75" customHeight="1">
      <c r="C1190" s="263"/>
      <c r="D1190" s="45"/>
    </row>
    <row r="1191" ht="12.75" customHeight="1">
      <c r="C1191" s="263"/>
      <c r="D1191" s="45"/>
    </row>
    <row r="1192" ht="12.75" customHeight="1">
      <c r="C1192" s="263"/>
      <c r="D1192" s="45"/>
    </row>
    <row r="1193" ht="12.75" customHeight="1">
      <c r="C1193" s="263"/>
      <c r="D1193" s="45"/>
    </row>
    <row r="1194" ht="12.75" customHeight="1">
      <c r="C1194" s="263"/>
      <c r="D1194" s="45"/>
    </row>
    <row r="1195" ht="12.75" customHeight="1">
      <c r="C1195" s="263"/>
      <c r="D1195" s="45"/>
    </row>
    <row r="1196" ht="12.75" customHeight="1">
      <c r="C1196" s="263"/>
      <c r="D1196" s="45"/>
    </row>
    <row r="1197" ht="12.75" customHeight="1">
      <c r="C1197" s="263"/>
      <c r="D1197" s="45"/>
    </row>
    <row r="1198" ht="12.75" customHeight="1">
      <c r="C1198" s="263"/>
      <c r="D1198" s="45"/>
    </row>
    <row r="1199" ht="12.75" customHeight="1">
      <c r="C1199" s="263"/>
      <c r="D1199" s="45"/>
    </row>
    <row r="1200" ht="12.75" customHeight="1">
      <c r="C1200" s="263"/>
      <c r="D1200" s="45"/>
    </row>
    <row r="1201" ht="12.75" customHeight="1">
      <c r="C1201" s="263"/>
      <c r="D1201" s="45"/>
    </row>
    <row r="1202" ht="12.75" customHeight="1">
      <c r="C1202" s="263"/>
      <c r="D1202" s="45"/>
    </row>
    <row r="1203" ht="12.75" customHeight="1">
      <c r="C1203" s="263"/>
      <c r="D1203" s="45"/>
    </row>
    <row r="1204" ht="12.75" customHeight="1">
      <c r="C1204" s="263"/>
      <c r="D1204" s="45"/>
    </row>
    <row r="1205" ht="12.75" customHeight="1">
      <c r="C1205" s="263"/>
      <c r="D1205" s="45"/>
    </row>
    <row r="1206" ht="12.75" customHeight="1">
      <c r="C1206" s="263"/>
      <c r="D1206" s="45"/>
    </row>
    <row r="1207" ht="12.75" customHeight="1">
      <c r="C1207" s="263"/>
      <c r="D1207" s="45"/>
    </row>
    <row r="1208" ht="12.75" customHeight="1">
      <c r="C1208" s="263"/>
      <c r="D1208" s="45"/>
    </row>
    <row r="1209" ht="12.75" customHeight="1">
      <c r="C1209" s="263"/>
      <c r="D1209" s="45"/>
    </row>
    <row r="1210" ht="12.75" customHeight="1">
      <c r="C1210" s="263"/>
      <c r="D1210" s="45"/>
    </row>
    <row r="1211" ht="12.75" customHeight="1">
      <c r="C1211" s="263"/>
      <c r="D1211" s="45"/>
    </row>
    <row r="1212" ht="12.75" customHeight="1">
      <c r="C1212" s="263"/>
      <c r="D1212" s="45"/>
    </row>
    <row r="1213" ht="12.75" customHeight="1">
      <c r="C1213" s="263"/>
      <c r="D1213" s="45"/>
    </row>
    <row r="1214" ht="12.75" customHeight="1">
      <c r="C1214" s="263"/>
      <c r="D1214" s="45"/>
    </row>
    <row r="1215" ht="12.75" customHeight="1">
      <c r="C1215" s="263"/>
      <c r="D1215" s="45"/>
    </row>
    <row r="1216" ht="12.75" customHeight="1">
      <c r="C1216" s="263"/>
      <c r="D1216" s="45"/>
    </row>
    <row r="1217" ht="12.75" customHeight="1">
      <c r="C1217" s="263"/>
      <c r="D1217" s="45"/>
    </row>
    <row r="1218" ht="12.75" customHeight="1">
      <c r="C1218" s="263"/>
      <c r="D1218" s="45"/>
    </row>
    <row r="1219" ht="12.75" customHeight="1">
      <c r="C1219" s="263"/>
      <c r="D1219" s="45"/>
    </row>
    <row r="1220" ht="12.75" customHeight="1">
      <c r="C1220" s="263"/>
      <c r="D1220" s="45"/>
    </row>
    <row r="1221" ht="12.75" customHeight="1">
      <c r="C1221" s="263"/>
      <c r="D1221" s="45"/>
    </row>
    <row r="1222" ht="12.75" customHeight="1">
      <c r="C1222" s="263"/>
      <c r="D1222" s="45"/>
    </row>
    <row r="1223" ht="12.75" customHeight="1">
      <c r="C1223" s="263"/>
      <c r="D1223" s="45"/>
    </row>
    <row r="1224" ht="12.75" customHeight="1">
      <c r="C1224" s="263"/>
      <c r="D1224" s="45"/>
    </row>
    <row r="1225" ht="12.75" customHeight="1">
      <c r="C1225" s="263"/>
      <c r="D1225" s="45"/>
    </row>
    <row r="1226" ht="12.75" customHeight="1">
      <c r="C1226" s="263"/>
      <c r="D1226" s="45"/>
    </row>
    <row r="1227" ht="12.75" customHeight="1">
      <c r="C1227" s="263"/>
      <c r="D1227" s="45"/>
    </row>
    <row r="1228" ht="12.75" customHeight="1">
      <c r="C1228" s="263"/>
      <c r="D1228" s="45"/>
    </row>
    <row r="1229" ht="12.75" customHeight="1">
      <c r="C1229" s="263"/>
      <c r="D1229" s="45"/>
    </row>
    <row r="1230" ht="12.75" customHeight="1">
      <c r="C1230" s="263"/>
      <c r="D1230" s="45"/>
    </row>
    <row r="1231" ht="12.75" customHeight="1">
      <c r="C1231" s="263"/>
      <c r="D1231" s="45"/>
    </row>
    <row r="1232" ht="12.75" customHeight="1">
      <c r="C1232" s="263"/>
      <c r="D1232" s="45"/>
    </row>
    <row r="1233" ht="12.75" customHeight="1">
      <c r="C1233" s="263"/>
      <c r="D1233" s="45"/>
    </row>
    <row r="1234" ht="12.75" customHeight="1">
      <c r="C1234" s="263"/>
      <c r="D1234" s="45"/>
    </row>
    <row r="1235" ht="12.75" customHeight="1">
      <c r="C1235" s="263"/>
      <c r="D1235" s="45"/>
    </row>
    <row r="1236" ht="12.75" customHeight="1">
      <c r="C1236" s="263"/>
      <c r="D1236" s="45"/>
    </row>
    <row r="1237" ht="12.75" customHeight="1">
      <c r="C1237" s="263"/>
      <c r="D1237" s="45"/>
    </row>
    <row r="1238" ht="12.75" customHeight="1">
      <c r="C1238" s="263"/>
      <c r="D1238" s="45"/>
    </row>
    <row r="1239" ht="12.75" customHeight="1">
      <c r="C1239" s="263"/>
      <c r="D1239" s="45"/>
    </row>
    <row r="1240" ht="12.75" customHeight="1">
      <c r="C1240" s="263"/>
      <c r="D1240" s="45"/>
    </row>
    <row r="1241" ht="12.75" customHeight="1">
      <c r="C1241" s="263"/>
      <c r="D1241" s="45"/>
    </row>
    <row r="1242" ht="12.75" customHeight="1">
      <c r="C1242" s="263"/>
      <c r="D1242" s="45"/>
    </row>
    <row r="1243" ht="12.75" customHeight="1">
      <c r="C1243" s="263"/>
      <c r="D1243" s="45"/>
    </row>
    <row r="1244" ht="12.75" customHeight="1">
      <c r="C1244" s="263"/>
      <c r="D1244" s="45"/>
    </row>
    <row r="1245" ht="12.75" customHeight="1">
      <c r="C1245" s="263"/>
      <c r="D1245" s="45"/>
    </row>
    <row r="1246" ht="12.75" customHeight="1">
      <c r="C1246" s="263"/>
      <c r="D1246" s="45"/>
    </row>
    <row r="1247" ht="12.75" customHeight="1">
      <c r="C1247" s="263"/>
      <c r="D1247" s="45"/>
    </row>
    <row r="1248" ht="12.75" customHeight="1">
      <c r="C1248" s="263"/>
      <c r="D1248" s="45"/>
    </row>
    <row r="1249" ht="12.75" customHeight="1">
      <c r="C1249" s="263"/>
      <c r="D1249" s="45"/>
    </row>
    <row r="1250" ht="12.75" customHeight="1">
      <c r="C1250" s="263"/>
      <c r="D1250" s="45"/>
    </row>
    <row r="1251" ht="12.75" customHeight="1">
      <c r="C1251" s="263"/>
      <c r="D1251" s="45"/>
    </row>
    <row r="1252" ht="12.75" customHeight="1">
      <c r="C1252" s="263"/>
      <c r="D1252" s="45"/>
    </row>
    <row r="1253" ht="12.75" customHeight="1">
      <c r="C1253" s="263"/>
      <c r="D1253" s="45"/>
    </row>
    <row r="1254" ht="12.75" customHeight="1">
      <c r="C1254" s="263"/>
      <c r="D1254" s="45"/>
    </row>
    <row r="1255" ht="12.75" customHeight="1">
      <c r="C1255" s="263"/>
      <c r="D1255" s="45"/>
    </row>
    <row r="1256" ht="12.75" customHeight="1">
      <c r="C1256" s="263"/>
      <c r="D1256" s="45"/>
    </row>
    <row r="1257" ht="12.75" customHeight="1">
      <c r="C1257" s="263"/>
      <c r="D1257" s="45"/>
    </row>
    <row r="1258" ht="12.75" customHeight="1">
      <c r="C1258" s="263"/>
      <c r="D1258" s="45"/>
    </row>
    <row r="1259" ht="12.75" customHeight="1">
      <c r="C1259" s="263"/>
      <c r="D1259" s="45"/>
    </row>
    <row r="1260" ht="12.75" customHeight="1">
      <c r="C1260" s="263"/>
      <c r="D1260" s="45"/>
    </row>
    <row r="1261" ht="12.75" customHeight="1">
      <c r="C1261" s="263"/>
      <c r="D1261" s="45"/>
    </row>
    <row r="1262" ht="12.75" customHeight="1">
      <c r="C1262" s="263"/>
      <c r="D1262" s="45"/>
    </row>
    <row r="1263" ht="12.75" customHeight="1">
      <c r="C1263" s="263"/>
      <c r="D1263" s="45"/>
    </row>
    <row r="1264" ht="12.75" customHeight="1">
      <c r="C1264" s="263"/>
      <c r="D1264" s="45"/>
    </row>
    <row r="1265" ht="12.75" customHeight="1">
      <c r="C1265" s="263"/>
      <c r="D1265" s="45"/>
    </row>
    <row r="1266" ht="12.75" customHeight="1">
      <c r="C1266" s="263"/>
      <c r="D1266" s="45"/>
    </row>
    <row r="1267" ht="12.75" customHeight="1">
      <c r="C1267" s="263"/>
      <c r="D1267" s="45"/>
    </row>
    <row r="1268" ht="12.75" customHeight="1">
      <c r="C1268" s="263"/>
      <c r="D1268" s="45"/>
    </row>
    <row r="1269" ht="12.75" customHeight="1">
      <c r="C1269" s="263"/>
      <c r="D1269" s="45"/>
    </row>
    <row r="1270" ht="12.75" customHeight="1">
      <c r="C1270" s="263"/>
      <c r="D1270" s="45"/>
    </row>
    <row r="1271" ht="12.75" customHeight="1">
      <c r="C1271" s="263"/>
      <c r="D1271" s="45"/>
    </row>
    <row r="1272" ht="12.75" customHeight="1">
      <c r="C1272" s="263"/>
      <c r="D1272" s="45"/>
    </row>
    <row r="1273" ht="12.75" customHeight="1">
      <c r="C1273" s="263"/>
      <c r="D1273" s="45"/>
    </row>
    <row r="1274" ht="12.75" customHeight="1">
      <c r="C1274" s="263"/>
      <c r="D1274" s="45"/>
    </row>
    <row r="1275" ht="12.75" customHeight="1">
      <c r="C1275" s="263"/>
      <c r="D1275" s="45"/>
    </row>
    <row r="1276" ht="12.75" customHeight="1">
      <c r="C1276" s="263"/>
      <c r="D1276" s="45"/>
    </row>
    <row r="1277" ht="12.75" customHeight="1">
      <c r="C1277" s="263"/>
      <c r="D1277" s="45"/>
    </row>
    <row r="1278" ht="12.75" customHeight="1">
      <c r="C1278" s="263"/>
      <c r="D1278" s="45"/>
    </row>
    <row r="1279" ht="12.75" customHeight="1">
      <c r="C1279" s="263"/>
      <c r="D1279" s="45"/>
    </row>
    <row r="1280" ht="12.75" customHeight="1">
      <c r="C1280" s="263"/>
      <c r="D1280" s="45"/>
    </row>
    <row r="1281" ht="12.75" customHeight="1">
      <c r="C1281" s="263"/>
      <c r="D1281" s="45"/>
    </row>
    <row r="1282" ht="12.75" customHeight="1">
      <c r="C1282" s="263"/>
      <c r="D1282" s="45"/>
    </row>
    <row r="1283" ht="12.75" customHeight="1">
      <c r="C1283" s="263"/>
      <c r="D1283" s="45"/>
    </row>
    <row r="1284" ht="12.75" customHeight="1">
      <c r="C1284" s="263"/>
      <c r="D1284" s="45"/>
    </row>
    <row r="1285" ht="12.75" customHeight="1">
      <c r="C1285" s="263"/>
      <c r="D1285" s="45"/>
    </row>
    <row r="1286" ht="12.75" customHeight="1">
      <c r="C1286" s="263"/>
      <c r="D1286" s="45"/>
    </row>
    <row r="1287" ht="12.75" customHeight="1">
      <c r="C1287" s="263"/>
      <c r="D1287" s="45"/>
    </row>
    <row r="1288" ht="12.75" customHeight="1">
      <c r="C1288" s="263"/>
      <c r="D1288" s="45"/>
    </row>
    <row r="1289" ht="12.75" customHeight="1">
      <c r="C1289" s="263"/>
      <c r="D1289" s="45"/>
    </row>
    <row r="1290" ht="12.75" customHeight="1">
      <c r="C1290" s="263"/>
      <c r="D1290" s="45"/>
    </row>
    <row r="1291" ht="12.75" customHeight="1">
      <c r="C1291" s="263"/>
      <c r="D1291" s="45"/>
    </row>
    <row r="1292" ht="12.75" customHeight="1">
      <c r="C1292" s="263"/>
      <c r="D1292" s="45"/>
    </row>
    <row r="1293" ht="12.75" customHeight="1">
      <c r="C1293" s="263"/>
      <c r="D1293" s="45"/>
    </row>
    <row r="1294" ht="12.75" customHeight="1">
      <c r="C1294" s="263"/>
      <c r="D1294" s="45"/>
    </row>
    <row r="1295" ht="12.75" customHeight="1">
      <c r="C1295" s="263"/>
      <c r="D1295" s="45"/>
    </row>
    <row r="1296" ht="12.75" customHeight="1">
      <c r="C1296" s="263"/>
      <c r="D1296" s="45"/>
    </row>
    <row r="1297" ht="12.75" customHeight="1">
      <c r="C1297" s="263"/>
      <c r="D1297" s="45"/>
    </row>
    <row r="1298" ht="12.75" customHeight="1">
      <c r="C1298" s="263"/>
      <c r="D1298" s="45"/>
    </row>
    <row r="1299" ht="12.75" customHeight="1">
      <c r="C1299" s="263"/>
      <c r="D1299" s="45"/>
    </row>
  </sheetData>
  <mergeCells count="2">
    <mergeCell ref="F5:G5"/>
    <mergeCell ref="F7:G7"/>
  </mergeCells>
  <conditionalFormatting sqref="G344:U345">
    <cfRule type="cellIs" dxfId="4" priority="1" operator="lessThan">
      <formula>1</formula>
    </cfRule>
  </conditionalFormatting>
  <conditionalFormatting sqref="G344:U345">
    <cfRule type="cellIs" dxfId="5" priority="2" operator="greaterThanOrEqual">
      <formula>1</formula>
    </cfRule>
  </conditionalFormatting>
  <conditionalFormatting sqref="G342:U343">
    <cfRule type="cellIs" dxfId="5" priority="3" operator="greaterThanOrEqual">
      <formula>0</formula>
    </cfRule>
  </conditionalFormatting>
  <conditionalFormatting sqref="G342:U343">
    <cfRule type="cellIs" dxfId="4" priority="4" operator="lessThan">
      <formula>0</formula>
    </cfRule>
  </conditionalFormatting>
  <drawing r:id="rId2"/>
  <legacyDrawing r:id="rId3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7.71"/>
    <col customWidth="1" min="3" max="3" width="16.43"/>
  </cols>
  <sheetData>
    <row r="2">
      <c r="C2" s="323">
        <v>43173.0</v>
      </c>
      <c r="D2" s="323">
        <v>43174.0</v>
      </c>
      <c r="E2" s="323">
        <v>43175.0</v>
      </c>
      <c r="F2" s="323">
        <v>43179.0</v>
      </c>
      <c r="G2" s="323">
        <v>43192.0</v>
      </c>
      <c r="H2" s="323">
        <v>43193.0</v>
      </c>
      <c r="I2" s="323">
        <v>43194.0</v>
      </c>
    </row>
    <row r="3">
      <c r="C3" s="324">
        <v>0.5</v>
      </c>
      <c r="D3" s="324">
        <v>0.5</v>
      </c>
      <c r="E3" s="324">
        <v>0.3958333333333333</v>
      </c>
      <c r="F3" s="324">
        <v>0.4479166666666667</v>
      </c>
      <c r="G3" s="325">
        <v>0.45625</v>
      </c>
      <c r="H3" s="326">
        <v>0.4027777777777778</v>
      </c>
      <c r="I3" s="326">
        <v>0.4513888888888889</v>
      </c>
    </row>
    <row r="4">
      <c r="B4" s="10" t="s">
        <v>210</v>
      </c>
      <c r="C4" s="327"/>
      <c r="D4" s="327"/>
      <c r="E4" s="327"/>
      <c r="F4" s="327"/>
      <c r="G4" s="327"/>
      <c r="H4" s="327"/>
      <c r="I4" s="327"/>
    </row>
    <row r="5">
      <c r="B5" s="10" t="s">
        <v>211</v>
      </c>
      <c r="C5" s="327"/>
      <c r="D5" s="327"/>
      <c r="E5" s="327"/>
      <c r="F5" s="327"/>
      <c r="G5" s="327"/>
      <c r="H5" s="327"/>
      <c r="I5" s="327"/>
    </row>
    <row r="6">
      <c r="B6" s="10" t="s">
        <v>91</v>
      </c>
      <c r="C6" s="327"/>
      <c r="D6" s="327"/>
      <c r="E6" s="327"/>
      <c r="F6" s="327"/>
      <c r="G6" s="327"/>
      <c r="H6" s="327"/>
      <c r="I6" s="327"/>
    </row>
    <row r="7">
      <c r="B7" s="10" t="s">
        <v>111</v>
      </c>
      <c r="C7" s="327"/>
      <c r="D7" s="327"/>
      <c r="E7" s="327"/>
      <c r="F7" s="327"/>
      <c r="G7" s="327"/>
      <c r="H7" s="327"/>
      <c r="I7" s="328"/>
    </row>
    <row r="8">
      <c r="B8" s="10" t="s">
        <v>178</v>
      </c>
      <c r="C8" s="327"/>
      <c r="D8" s="327"/>
      <c r="E8" s="327"/>
      <c r="F8" s="327"/>
      <c r="G8" s="327"/>
      <c r="H8" s="329"/>
      <c r="I8" s="328"/>
    </row>
    <row r="9">
      <c r="B9" s="10" t="s">
        <v>117</v>
      </c>
      <c r="C9" s="327"/>
      <c r="D9" s="327"/>
      <c r="E9" s="327"/>
      <c r="F9" s="327"/>
      <c r="G9" s="327"/>
      <c r="H9" s="327"/>
      <c r="I9" s="327"/>
    </row>
    <row r="11">
      <c r="C11" s="330" t="s">
        <v>212</v>
      </c>
    </row>
    <row r="12">
      <c r="C12" s="332" t="s">
        <v>213</v>
      </c>
    </row>
    <row r="13">
      <c r="C13" s="334" t="s">
        <v>214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1.0"/>
    <col customWidth="1" min="3" max="3" width="10.43"/>
    <col customWidth="1" min="4" max="4" width="11.43"/>
    <col customWidth="1" min="5" max="9" width="10.43"/>
    <col customWidth="1" min="10" max="12" width="9.43"/>
  </cols>
  <sheetData>
    <row r="1"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</row>
    <row r="2">
      <c r="B2" s="337" t="s">
        <v>215</v>
      </c>
      <c r="C2" s="337" t="s">
        <v>9</v>
      </c>
      <c r="D2" s="337" t="s">
        <v>216</v>
      </c>
      <c r="E2" s="336"/>
      <c r="F2" s="336"/>
      <c r="G2" s="336"/>
      <c r="H2" s="336"/>
      <c r="I2" s="336"/>
      <c r="J2" s="336"/>
      <c r="K2" s="336"/>
      <c r="L2" s="336"/>
    </row>
    <row r="3">
      <c r="B3" s="338">
        <v>1.0</v>
      </c>
      <c r="C3" s="339">
        <v>43173.0</v>
      </c>
      <c r="D3" s="340">
        <v>0.2875</v>
      </c>
      <c r="E3" s="336"/>
      <c r="F3" s="336"/>
      <c r="G3" s="336"/>
      <c r="H3" s="336"/>
      <c r="I3" s="336"/>
      <c r="J3" s="336"/>
      <c r="K3" s="336"/>
      <c r="L3" s="336"/>
    </row>
    <row r="4">
      <c r="B4" s="338">
        <v>2.0</v>
      </c>
      <c r="C4" s="339">
        <v>43174.0</v>
      </c>
      <c r="D4" s="340">
        <v>0.4527777777777778</v>
      </c>
      <c r="E4" s="336"/>
      <c r="F4" s="336"/>
      <c r="G4" s="336"/>
      <c r="H4" s="336"/>
      <c r="I4" s="336"/>
      <c r="J4" s="336"/>
      <c r="K4" s="336"/>
      <c r="L4" s="336"/>
    </row>
    <row r="5">
      <c r="B5" s="338">
        <v>3.0</v>
      </c>
      <c r="C5" s="339">
        <v>43175.0</v>
      </c>
      <c r="D5" s="340">
        <v>0.28958333333333336</v>
      </c>
      <c r="E5" s="336"/>
      <c r="F5" s="336"/>
      <c r="G5" s="336"/>
      <c r="H5" s="336"/>
      <c r="I5" s="336"/>
      <c r="J5" s="336"/>
      <c r="K5" s="336"/>
      <c r="L5" s="336"/>
    </row>
    <row r="6">
      <c r="B6" s="338">
        <v>4.0</v>
      </c>
      <c r="C6" s="339">
        <v>43179.0</v>
      </c>
      <c r="D6" s="340">
        <v>0.5701388888888889</v>
      </c>
      <c r="E6" s="336"/>
      <c r="F6" s="336"/>
      <c r="G6" s="336"/>
      <c r="H6" s="336"/>
      <c r="I6" s="336"/>
      <c r="J6" s="336"/>
      <c r="K6" s="336"/>
      <c r="L6" s="336"/>
    </row>
    <row r="7">
      <c r="B7" s="338">
        <v>5.0</v>
      </c>
      <c r="C7" s="339">
        <v>43180.0</v>
      </c>
      <c r="D7" s="340">
        <v>0.3215277777777778</v>
      </c>
      <c r="E7" s="336"/>
      <c r="F7" s="336"/>
      <c r="G7" s="336"/>
      <c r="H7" s="336"/>
      <c r="I7" s="336"/>
      <c r="J7" s="336"/>
      <c r="K7" s="336"/>
      <c r="L7" s="336"/>
    </row>
    <row r="8">
      <c r="B8" s="338">
        <v>6.0</v>
      </c>
      <c r="C8" s="339">
        <v>43181.0</v>
      </c>
      <c r="D8" s="340">
        <v>0.6263888888888889</v>
      </c>
      <c r="E8" s="336"/>
      <c r="F8" s="336"/>
      <c r="G8" s="336"/>
      <c r="H8" s="336"/>
      <c r="I8" s="336"/>
      <c r="J8" s="336"/>
      <c r="K8" s="336"/>
      <c r="L8" s="336"/>
    </row>
    <row r="9">
      <c r="B9" s="338">
        <v>7.0</v>
      </c>
      <c r="C9" s="339">
        <v>43182.0</v>
      </c>
      <c r="D9" s="340">
        <v>0.4479166666666667</v>
      </c>
      <c r="E9" s="336"/>
      <c r="F9" s="336"/>
      <c r="G9" s="336"/>
      <c r="H9" s="336"/>
      <c r="I9" s="336"/>
      <c r="J9" s="336"/>
      <c r="K9" s="336"/>
      <c r="L9" s="336"/>
    </row>
    <row r="10">
      <c r="B10" s="338">
        <v>8.0</v>
      </c>
      <c r="C10" s="339">
        <v>43192.0</v>
      </c>
      <c r="D10" s="341" t="s">
        <v>217</v>
      </c>
      <c r="E10" s="336"/>
      <c r="F10" s="336"/>
      <c r="G10" s="336"/>
      <c r="H10" s="336"/>
      <c r="I10" s="336"/>
      <c r="J10" s="336"/>
      <c r="K10" s="336"/>
      <c r="L10" s="336"/>
    </row>
    <row r="11">
      <c r="B11" s="338">
        <v>9.0</v>
      </c>
      <c r="C11" s="339">
        <v>43193.0</v>
      </c>
      <c r="D11" s="340">
        <v>0.5638888888888889</v>
      </c>
      <c r="E11" s="336"/>
      <c r="F11" s="336"/>
      <c r="G11" s="336"/>
      <c r="H11" s="336"/>
      <c r="I11" s="336"/>
      <c r="J11" s="336"/>
      <c r="K11" s="336"/>
      <c r="L11" s="336"/>
    </row>
    <row r="12">
      <c r="B12" s="338">
        <v>10.0</v>
      </c>
      <c r="C12" s="339">
        <v>43194.0</v>
      </c>
      <c r="D12" s="340">
        <v>0.6930555555555555</v>
      </c>
      <c r="E12" s="336"/>
      <c r="F12" s="336"/>
      <c r="G12" s="336"/>
      <c r="H12" s="336"/>
      <c r="I12" s="336"/>
      <c r="J12" s="336"/>
      <c r="K12" s="336"/>
      <c r="L12" s="336"/>
    </row>
    <row r="13"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36"/>
    </row>
    <row r="14" ht="27.75" customHeight="1">
      <c r="B14" s="337" t="s">
        <v>215</v>
      </c>
      <c r="C14" s="342">
        <v>1.0</v>
      </c>
      <c r="D14" s="342">
        <v>2.0</v>
      </c>
      <c r="E14" s="342">
        <v>3.0</v>
      </c>
      <c r="F14" s="342">
        <v>4.0</v>
      </c>
      <c r="G14" s="342">
        <v>5.0</v>
      </c>
      <c r="H14" s="342">
        <v>6.0</v>
      </c>
      <c r="I14" s="342">
        <v>7.0</v>
      </c>
      <c r="J14" s="342">
        <v>8.0</v>
      </c>
      <c r="K14" s="342">
        <v>9.0</v>
      </c>
      <c r="L14" s="342">
        <v>10.0</v>
      </c>
    </row>
    <row r="15" ht="20.25" customHeight="1">
      <c r="B15" s="337" t="s">
        <v>9</v>
      </c>
      <c r="C15" s="232">
        <v>43173.0</v>
      </c>
      <c r="D15" s="232">
        <v>43174.0</v>
      </c>
      <c r="E15" s="232">
        <v>43175.0</v>
      </c>
      <c r="F15" s="232">
        <v>43179.0</v>
      </c>
      <c r="G15" s="232">
        <v>43180.0</v>
      </c>
      <c r="H15" s="232">
        <v>43181.0</v>
      </c>
      <c r="I15" s="232">
        <v>43182.0</v>
      </c>
      <c r="J15" s="232">
        <v>43192.0</v>
      </c>
      <c r="K15" s="232">
        <v>43193.0</v>
      </c>
      <c r="L15" s="232">
        <v>43194.0</v>
      </c>
    </row>
    <row r="16"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</row>
    <row r="17">
      <c r="B17" s="336"/>
      <c r="C17" s="336"/>
      <c r="D17" s="336"/>
      <c r="E17" s="336"/>
      <c r="F17" s="336"/>
      <c r="G17" s="336"/>
      <c r="H17" s="336"/>
      <c r="I17" s="336"/>
      <c r="J17" s="336"/>
      <c r="K17" s="336"/>
      <c r="L17" s="336"/>
    </row>
    <row r="20"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</row>
    <row r="21">
      <c r="B21" s="336"/>
      <c r="C21" s="336"/>
      <c r="D21" s="336"/>
      <c r="E21" s="336"/>
      <c r="F21" s="336"/>
      <c r="G21" s="336"/>
      <c r="H21" s="336"/>
      <c r="I21" s="336"/>
      <c r="J21" s="336"/>
      <c r="K21" s="336"/>
      <c r="L21" s="336"/>
    </row>
    <row r="22">
      <c r="B22" s="336"/>
      <c r="C22" s="336"/>
      <c r="D22" s="336"/>
      <c r="E22" s="336"/>
      <c r="F22" s="336"/>
      <c r="G22" s="336"/>
      <c r="H22" s="336"/>
      <c r="I22" s="336"/>
      <c r="J22" s="336"/>
      <c r="K22" s="336"/>
      <c r="L22" s="336"/>
    </row>
    <row r="23">
      <c r="B23" s="336"/>
      <c r="C23" s="336"/>
      <c r="D23" s="336"/>
      <c r="E23" s="336"/>
      <c r="F23" s="336"/>
      <c r="G23" s="336"/>
      <c r="H23" s="336"/>
      <c r="I23" s="336"/>
      <c r="J23" s="336"/>
      <c r="K23" s="336"/>
      <c r="L23" s="336"/>
    </row>
    <row r="24">
      <c r="B24" s="336"/>
      <c r="C24" s="336"/>
      <c r="D24" s="336"/>
      <c r="E24" s="336"/>
      <c r="F24" s="336"/>
      <c r="G24" s="336"/>
      <c r="H24" s="336"/>
      <c r="I24" s="336"/>
      <c r="J24" s="336"/>
      <c r="K24" s="336"/>
      <c r="L24" s="336"/>
    </row>
    <row r="25">
      <c r="B25" s="336"/>
      <c r="C25" s="336"/>
      <c r="D25" s="336"/>
      <c r="E25" s="336"/>
      <c r="F25" s="336"/>
      <c r="G25" s="336"/>
      <c r="H25" s="336"/>
      <c r="I25" s="336"/>
      <c r="J25" s="336"/>
      <c r="K25" s="336"/>
      <c r="L25" s="336"/>
    </row>
    <row r="26">
      <c r="B26" s="336"/>
      <c r="C26" s="336"/>
      <c r="D26" s="336"/>
      <c r="E26" s="336"/>
      <c r="F26" s="336"/>
      <c r="G26" s="336"/>
      <c r="H26" s="336"/>
      <c r="I26" s="336"/>
      <c r="J26" s="336"/>
      <c r="K26" s="336"/>
      <c r="L26" s="336"/>
    </row>
    <row r="27">
      <c r="B27" s="336"/>
      <c r="C27" s="336"/>
      <c r="D27" s="336"/>
      <c r="E27" s="336"/>
      <c r="F27" s="336"/>
      <c r="G27" s="336"/>
      <c r="H27" s="336"/>
      <c r="I27" s="336"/>
      <c r="J27" s="336"/>
      <c r="K27" s="336"/>
      <c r="L27" s="336"/>
    </row>
    <row r="28">
      <c r="B28" s="336"/>
      <c r="C28" s="336"/>
      <c r="D28" s="336"/>
      <c r="E28" s="336"/>
      <c r="F28" s="336"/>
      <c r="G28" s="336"/>
      <c r="H28" s="336"/>
      <c r="I28" s="336"/>
      <c r="J28" s="336"/>
      <c r="K28" s="336"/>
      <c r="L28" s="336"/>
    </row>
    <row r="29">
      <c r="B29" s="336"/>
      <c r="C29" s="336"/>
      <c r="D29" s="336"/>
      <c r="E29" s="336"/>
      <c r="F29" s="336"/>
      <c r="G29" s="336"/>
      <c r="H29" s="336"/>
      <c r="I29" s="336"/>
      <c r="J29" s="336"/>
      <c r="K29" s="336"/>
      <c r="L29" s="336"/>
    </row>
    <row r="30">
      <c r="B30" s="336"/>
      <c r="C30" s="336"/>
      <c r="D30" s="336"/>
      <c r="E30" s="336"/>
      <c r="F30" s="336"/>
      <c r="G30" s="336"/>
      <c r="H30" s="336"/>
      <c r="I30" s="336"/>
      <c r="J30" s="336"/>
      <c r="K30" s="336"/>
      <c r="L30" s="336"/>
    </row>
    <row r="31">
      <c r="B31" s="336"/>
      <c r="C31" s="336"/>
      <c r="D31" s="336"/>
      <c r="E31" s="336"/>
      <c r="F31" s="336"/>
      <c r="G31" s="336"/>
      <c r="H31" s="336"/>
      <c r="I31" s="336"/>
      <c r="J31" s="336"/>
      <c r="K31" s="336"/>
      <c r="L31" s="336"/>
    </row>
    <row r="32">
      <c r="B32" s="336"/>
      <c r="C32" s="336"/>
      <c r="D32" s="336"/>
      <c r="E32" s="336"/>
      <c r="F32" s="336"/>
      <c r="G32" s="336"/>
      <c r="H32" s="336"/>
      <c r="I32" s="336"/>
      <c r="J32" s="336"/>
      <c r="K32" s="336"/>
      <c r="L32" s="336"/>
    </row>
    <row r="33">
      <c r="B33" s="336"/>
      <c r="C33" s="336"/>
      <c r="D33" s="336"/>
      <c r="E33" s="336"/>
      <c r="F33" s="336"/>
      <c r="G33" s="336"/>
      <c r="H33" s="336"/>
      <c r="I33" s="336"/>
      <c r="J33" s="336"/>
      <c r="K33" s="336"/>
      <c r="L33" s="336"/>
    </row>
    <row r="34">
      <c r="B34" s="336"/>
      <c r="C34" s="336"/>
      <c r="D34" s="336"/>
      <c r="E34" s="336"/>
      <c r="F34" s="336"/>
      <c r="G34" s="336"/>
      <c r="H34" s="336"/>
      <c r="I34" s="336"/>
      <c r="J34" s="336"/>
      <c r="K34" s="336"/>
      <c r="L34" s="336"/>
    </row>
    <row r="35">
      <c r="B35" s="336"/>
      <c r="C35" s="336"/>
      <c r="D35" s="336"/>
      <c r="E35" s="336"/>
      <c r="F35" s="336"/>
      <c r="G35" s="336"/>
      <c r="H35" s="336"/>
      <c r="I35" s="336"/>
      <c r="J35" s="336"/>
      <c r="K35" s="336"/>
      <c r="L35" s="336"/>
    </row>
    <row r="36">
      <c r="B36" s="336"/>
      <c r="C36" s="336"/>
      <c r="D36" s="336"/>
      <c r="E36" s="336"/>
      <c r="F36" s="336"/>
      <c r="G36" s="336"/>
      <c r="H36" s="336"/>
      <c r="I36" s="336"/>
      <c r="J36" s="336"/>
      <c r="K36" s="336"/>
      <c r="L36" s="336"/>
    </row>
  </sheetData>
  <drawing r:id="rId1"/>
</worksheet>
</file>