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BS" sheetId="1" r:id="rId3"/>
    <sheet state="visible" name="Report " sheetId="2" r:id="rId4"/>
    <sheet state="visible" name="EV" sheetId="3" r:id="rId5"/>
    <sheet state="visible" name="AC" sheetId="4" r:id="rId6"/>
    <sheet state="visible" name="PV vs EV" sheetId="5" r:id="rId7"/>
    <sheet state="visible" name="EC vs AC" sheetId="6" r:id="rId8"/>
    <sheet state="visible" name="ITEMS" sheetId="7" r:id="rId9"/>
    <sheet state="visible" name="Tiempo Daily Meetings" sheetId="8" r:id="rId10"/>
    <sheet state="visible" name="JustInTime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Work Breakdown Structure (WBS)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Work Breakdown Structure (WBS)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 (WBS)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  <comment authorId="0" ref="F10">
      <text>
        <t xml:space="preserve">Total Budgeted Cost (TBC)</t>
      </text>
    </comment>
  </commentList>
</comments>
</file>

<file path=xl/sharedStrings.xml><?xml version="1.0" encoding="utf-8"?>
<sst xmlns="http://schemas.openxmlformats.org/spreadsheetml/2006/main" count="797" uniqueCount="174">
  <si>
    <t>CADHU</t>
  </si>
  <si>
    <t>Reporte de Análisis de valor ganado</t>
  </si>
  <si>
    <t>Prepared By:</t>
  </si>
  <si>
    <t>Team CADHU</t>
  </si>
  <si>
    <t>CADHU TEAM</t>
  </si>
  <si>
    <t>Date:</t>
  </si>
  <si>
    <t>INICIO I:</t>
  </si>
  <si>
    <t>For Period:</t>
  </si>
  <si>
    <t>Iteración 1</t>
  </si>
  <si>
    <t>Planned Value (PV) or Budgeted Cost of Work Scheduled (BCWS)</t>
  </si>
  <si>
    <t>WBS</t>
  </si>
  <si>
    <t>Task Name</t>
  </si>
  <si>
    <t>Porcentaje</t>
  </si>
  <si>
    <t>Tiempo Estimado</t>
  </si>
  <si>
    <t>Asignación</t>
  </si>
  <si>
    <t>Configurar Servidor</t>
  </si>
  <si>
    <t>Tiempo</t>
  </si>
  <si>
    <t>Mancha</t>
  </si>
  <si>
    <t>FP</t>
  </si>
  <si>
    <t>Dominio</t>
  </si>
  <si>
    <t>Santiago</t>
  </si>
  <si>
    <t>Guía de diseño</t>
  </si>
  <si>
    <t>Mauricio/Santi</t>
  </si>
  <si>
    <t>Despliegue Iteración 1</t>
  </si>
  <si>
    <t>Listo</t>
  </si>
  <si>
    <t>US1</t>
  </si>
  <si>
    <t>US24</t>
  </si>
  <si>
    <t>Santi</t>
  </si>
  <si>
    <t>US32</t>
  </si>
  <si>
    <t>-</t>
  </si>
  <si>
    <t>REQS.</t>
  </si>
  <si>
    <t>Análisis</t>
  </si>
  <si>
    <t>Requerimientos</t>
  </si>
  <si>
    <t>Luis Rodriguez</t>
  </si>
  <si>
    <t>Diseño</t>
  </si>
  <si>
    <t>Horas esfuerzo</t>
  </si>
  <si>
    <t>Horas restantes</t>
  </si>
  <si>
    <t>Front-end/Back-end</t>
  </si>
  <si>
    <t>US2</t>
  </si>
  <si>
    <t>Testing</t>
  </si>
  <si>
    <t>DISEÑO</t>
  </si>
  <si>
    <t>Integración</t>
  </si>
  <si>
    <t>Calidad</t>
  </si>
  <si>
    <t>Fily</t>
  </si>
  <si>
    <t>Ayuda</t>
  </si>
  <si>
    <t>Function Points</t>
  </si>
  <si>
    <t>US3</t>
  </si>
  <si>
    <t>Handbook de arquitectura</t>
  </si>
  <si>
    <t>Marco Luna</t>
  </si>
  <si>
    <t>IMPLEMENTACIÓN</t>
  </si>
  <si>
    <t>Salmón</t>
  </si>
  <si>
    <t>US12</t>
  </si>
  <si>
    <t>Agile points</t>
  </si>
  <si>
    <t>US4</t>
  </si>
  <si>
    <t>Mau</t>
  </si>
  <si>
    <t>US5</t>
  </si>
  <si>
    <t>US6</t>
  </si>
  <si>
    <t>US43</t>
  </si>
  <si>
    <t>US7</t>
  </si>
  <si>
    <t>US13</t>
  </si>
  <si>
    <t>Implementación</t>
  </si>
  <si>
    <t>US8</t>
  </si>
  <si>
    <t>Pruebas</t>
  </si>
  <si>
    <t>US9</t>
  </si>
  <si>
    <t>US10</t>
  </si>
  <si>
    <t>US26</t>
  </si>
  <si>
    <t>Gestión</t>
  </si>
  <si>
    <t>US11</t>
  </si>
  <si>
    <t>1 agile =</t>
  </si>
  <si>
    <t>1 FP =</t>
  </si>
  <si>
    <t>horas</t>
  </si>
  <si>
    <t>US14</t>
  </si>
  <si>
    <t>US15</t>
  </si>
  <si>
    <t>US16</t>
  </si>
  <si>
    <t>US17</t>
  </si>
  <si>
    <t>US29</t>
  </si>
  <si>
    <t>US18</t>
  </si>
  <si>
    <t>Valor Ganado - Function points</t>
  </si>
  <si>
    <t>US19</t>
  </si>
  <si>
    <t>This worksheet is used to help calculate the Earned Value (EV) or Budgeted Cost of Work Performed (BCWP).</t>
  </si>
  <si>
    <t>US20</t>
  </si>
  <si>
    <t>Earned Value Management Template</t>
  </si>
  <si>
    <t>US21</t>
  </si>
  <si>
    <t>Make sure that the WBS, Task Name, and TBC are identical to the table in the Report worksheet.</t>
  </si>
  <si>
    <t>© 2012 Vertex42 LLC</t>
  </si>
  <si>
    <t>US22</t>
  </si>
  <si>
    <t>Enter the % Complete for each task to calculate the cumulative earned value.</t>
  </si>
  <si>
    <t>US23</t>
  </si>
  <si>
    <t>Cumulative Earned Value (EV)</t>
  </si>
  <si>
    <t>NOTA: Poner 100% el día que se acabó la tarea y arrastrar el 100 hasta final de iteración.</t>
  </si>
  <si>
    <t>US25</t>
  </si>
  <si>
    <t>US27</t>
  </si>
  <si>
    <t>US28</t>
  </si>
  <si>
    <t>US30</t>
  </si>
  <si>
    <t>US31</t>
  </si>
  <si>
    <t>US33</t>
  </si>
  <si>
    <t>Planned Value and Estimated Cost</t>
  </si>
  <si>
    <t>US34</t>
  </si>
  <si>
    <t>US35</t>
  </si>
  <si>
    <t xml:space="preserve">Análisis (Acceptance Criteria, Flujo de User Story, Modelo, Diseño de Pruebas) </t>
  </si>
  <si>
    <t>US36</t>
  </si>
  <si>
    <t>Vistas (HTML, CSS)</t>
  </si>
  <si>
    <t>US37</t>
  </si>
  <si>
    <t>Por día</t>
  </si>
  <si>
    <t>Backend (Django y javascript [Frontend])</t>
  </si>
  <si>
    <t>US38</t>
  </si>
  <si>
    <t>Calidad (Verificación, documento defectos)</t>
  </si>
  <si>
    <t>US39</t>
  </si>
  <si>
    <t>Tests (Crear y ejecutar pruebas)</t>
  </si>
  <si>
    <t>US40</t>
  </si>
  <si>
    <t>Actual Cost and Earned Value</t>
  </si>
  <si>
    <t>Integración (Integrar trabajo y pruebas de integración)</t>
  </si>
  <si>
    <t>US41</t>
  </si>
  <si>
    <t>Ayuda (Documentación código y usuario)</t>
  </si>
  <si>
    <t>US42</t>
  </si>
  <si>
    <t>Cumulative Planned Value (PV)</t>
  </si>
  <si>
    <t>Cumulative Estimated Cost (EC)</t>
  </si>
  <si>
    <t>PRUEBAS</t>
  </si>
  <si>
    <t>Cumulative Actual Cost (AC)</t>
  </si>
  <si>
    <t>Plan de pruebas</t>
  </si>
  <si>
    <t>Ejecución pruebas</t>
  </si>
  <si>
    <t>Cost Variance (CV = EV - AC)</t>
  </si>
  <si>
    <t>Resultados de Pruebas</t>
  </si>
  <si>
    <t>Manual de Usuario</t>
  </si>
  <si>
    <t>Schedule Variance (SV = EV - PV)</t>
  </si>
  <si>
    <t>Descripción</t>
  </si>
  <si>
    <t>Valor ganado</t>
  </si>
  <si>
    <t>Pruebas de estres</t>
  </si>
  <si>
    <t>Cost Performance Index (CPI = EV/AC)</t>
  </si>
  <si>
    <t>Ejecución pruebas por US</t>
  </si>
  <si>
    <t>Schedule Performance Index (SPI = EV/PV)</t>
  </si>
  <si>
    <t>Manual código y usuario US</t>
  </si>
  <si>
    <t>Pruebas de usabilidad iteración 2</t>
  </si>
  <si>
    <t>Estimated Cost at Completion (EAC)</t>
  </si>
  <si>
    <t>Pruebas de usabilidad iteración 3</t>
  </si>
  <si>
    <t>AYUDA</t>
  </si>
  <si>
    <t>Valor ganado diario</t>
  </si>
  <si>
    <t>Manual de Código</t>
  </si>
  <si>
    <t>Velocidad Actual</t>
  </si>
  <si>
    <t>Capacitación</t>
  </si>
  <si>
    <t>Velocidad Deseada</t>
  </si>
  <si>
    <t>Porcentaje Iteración</t>
  </si>
  <si>
    <t>User Stories</t>
  </si>
  <si>
    <t>GESTIÓN</t>
  </si>
  <si>
    <t>Manual de versiones</t>
  </si>
  <si>
    <t>Iteración 1:</t>
  </si>
  <si>
    <t>Reportes de auditoría configuración</t>
  </si>
  <si>
    <t>Total</t>
  </si>
  <si>
    <t>Reportes de calidad</t>
  </si>
  <si>
    <t>Despliegue Iteración 2</t>
  </si>
  <si>
    <t>Despliegue Iteración 3</t>
  </si>
  <si>
    <t>TOTAL</t>
  </si>
  <si>
    <t>Insert new rows above this one</t>
  </si>
  <si>
    <t>Día de la iteración</t>
  </si>
  <si>
    <t>Fecha</t>
  </si>
  <si>
    <t>Tiempo en minutos</t>
  </si>
  <si>
    <t>No hay registro</t>
  </si>
  <si>
    <t>Actual Cost Worksheet</t>
  </si>
  <si>
    <t>Calcular el costo estimado por tarea.</t>
  </si>
  <si>
    <t>Actual Cost (AC) of Work Performed</t>
  </si>
  <si>
    <t>NOTA: Poner el total de horas que se dedicaron a la tarea diariamente.</t>
  </si>
  <si>
    <t>Luis</t>
  </si>
  <si>
    <t>Marco</t>
  </si>
  <si>
    <t>A tiempo</t>
  </si>
  <si>
    <t>Tarde (Tol. 5 mins)</t>
  </si>
  <si>
    <t>Falta</t>
  </si>
  <si>
    <t>Total Actual Cost</t>
  </si>
  <si>
    <t>NOTA: Poner el valor de function points el día en el que se espera acabar la tarea.</t>
  </si>
  <si>
    <t>TBC</t>
  </si>
  <si>
    <t>Handbook de Arquitectura</t>
  </si>
  <si>
    <t>Salmon</t>
  </si>
  <si>
    <t>Pruebas de usabilidad iteración 1</t>
  </si>
  <si>
    <t>Total Budgeted Cost</t>
  </si>
  <si>
    <t>Project Performance 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</si>
</sst>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0.0000"/>
    <numFmt numFmtId="166" formatCode="0.000"/>
    <numFmt numFmtId="167" formatCode="d.m"/>
    <numFmt numFmtId="168" formatCode="d/MM/yyyy"/>
    <numFmt numFmtId="169" formatCode="dd/mm/yy"/>
    <numFmt numFmtId="170" formatCode="d/m/yy"/>
    <numFmt numFmtId="171" formatCode="H:mm:ss"/>
  </numFmts>
  <fonts count="26">
    <font>
      <sz val="10.0"/>
      <color rgb="FF000000"/>
      <name val="Arial"/>
    </font>
    <font>
      <sz val="16.0"/>
      <name val="Arial"/>
    </font>
    <font>
      <sz val="10.0"/>
      <name val="Arial"/>
    </font>
    <font>
      <b/>
      <sz val="12.0"/>
      <name val="Arial"/>
    </font>
    <font/>
    <font>
      <sz val="11.0"/>
      <color rgb="FF000000"/>
      <name val="Arial"/>
    </font>
    <font>
      <sz val="6.0"/>
      <color rgb="FFFFFFFF"/>
      <name val="Arial"/>
    </font>
    <font>
      <b/>
      <i/>
      <sz val="18.0"/>
      <name val="Arial"/>
    </font>
    <font>
      <b/>
      <sz val="10.0"/>
      <color rgb="FFFFFFFF"/>
      <name val="Arial"/>
    </font>
    <font>
      <name val="Arial"/>
    </font>
    <font>
      <b/>
    </font>
    <font>
      <sz val="10.0"/>
      <color rgb="FF666666"/>
      <name val="Arial"/>
    </font>
    <font>
      <color rgb="FF666666"/>
      <name val="Arial"/>
    </font>
    <font>
      <i/>
      <sz val="10.0"/>
      <name val="Arial"/>
    </font>
    <font>
      <u/>
      <sz val="10.0"/>
      <color rgb="FF0000FF"/>
      <name val="Arial"/>
    </font>
    <font>
      <sz val="8.0"/>
      <name val="Arial"/>
    </font>
    <font>
      <sz val="14.0"/>
      <name val="Arial"/>
    </font>
    <font>
      <b/>
      <sz val="10.0"/>
      <name val="Arial"/>
    </font>
    <font>
      <sz val="7.0"/>
    </font>
    <font>
      <i/>
      <sz val="8.0"/>
      <name val="Arial"/>
    </font>
    <font>
      <b/>
      <color rgb="FFFFFFFF"/>
    </font>
    <font>
      <u/>
      <sz val="10.0"/>
      <color rgb="FF0000FF"/>
      <name val="Arial"/>
    </font>
    <font>
      <i/>
      <sz val="10.0"/>
      <color rgb="FF000000"/>
      <name val="Arial"/>
    </font>
    <font>
      <color rgb="FF6AA84F"/>
    </font>
    <font>
      <color rgb="FF93C47D"/>
    </font>
    <font>
      <sz val="10.0"/>
      <color rgb="FF999999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EBEFF1"/>
        <bgColor rgb="FFEBEFF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3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C0C0C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/>
      <top/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0C0C0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left/>
      <right/>
      <bottom/>
    </border>
    <border>
      <left/>
      <right/>
      <top/>
      <bottom/>
    </border>
    <border>
      <top style="thin">
        <color rgb="FF000000"/>
      </top>
    </border>
    <border>
      <right style="thin">
        <color rgb="FFB7B7B7"/>
      </right>
      <bottom style="thin">
        <color rgb="FFB7B7B7"/>
      </bottom>
    </border>
    <border>
      <left/>
      <top/>
      <bottom/>
    </border>
    <border>
      <left style="thin">
        <color rgb="FFCCCCCC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horizontal="right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horizontal="left" readingOrder="0" shrinkToFit="0" vertical="bottom" wrapText="0"/>
    </xf>
    <xf borderId="2" fillId="0" fontId="4" numFmtId="0" xfId="0" applyBorder="1" applyFont="1"/>
    <xf borderId="0" fillId="0" fontId="2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3" fillId="2" fontId="8" numFmtId="0" xfId="0" applyAlignment="1" applyBorder="1" applyFill="1" applyFont="1">
      <alignment horizontal="left" shrinkToFit="0" vertical="center" wrapText="0"/>
    </xf>
    <xf borderId="3" fillId="2" fontId="8" numFmtId="0" xfId="0" applyAlignment="1" applyBorder="1" applyFont="1">
      <alignment shrinkToFit="0" vertical="center" wrapText="0"/>
    </xf>
    <xf borderId="3" fillId="2" fontId="8" numFmtId="2" xfId="0" applyAlignment="1" applyBorder="1" applyFont="1" applyNumberFormat="1">
      <alignment horizontal="center" readingOrder="0" shrinkToFit="0" vertical="center" wrapText="0"/>
    </xf>
    <xf borderId="3" fillId="2" fontId="8" numFmtId="4" xfId="0" applyAlignment="1" applyBorder="1" applyFont="1" applyNumberFormat="1">
      <alignment readingOrder="0" shrinkToFit="0" vertical="center" wrapText="0"/>
    </xf>
    <xf borderId="3" fillId="2" fontId="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9" numFmtId="165" xfId="0" applyAlignment="1" applyBorder="1" applyFont="1" applyNumberFormat="1">
      <alignment horizontal="center" shrinkToFit="0" vertical="center" wrapText="1"/>
    </xf>
    <xf borderId="0" fillId="0" fontId="4" numFmtId="166" xfId="0" applyAlignment="1" applyFont="1" applyNumberFormat="1">
      <alignment horizontal="center" readingOrder="0"/>
    </xf>
    <xf borderId="4" fillId="0" fontId="4" numFmtId="166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0"/>
    </xf>
    <xf borderId="3" fillId="2" fontId="8" numFmtId="0" xfId="0" applyAlignment="1" applyBorder="1" applyFont="1">
      <alignment horizontal="center" shrinkToFit="0" vertical="center" wrapText="0"/>
    </xf>
    <xf borderId="3" fillId="2" fontId="8" numFmtId="0" xfId="0" applyAlignment="1" applyBorder="1" applyFont="1">
      <alignment horizontal="center" readingOrder="0" shrinkToFit="0" vertical="center" wrapText="0"/>
    </xf>
    <xf borderId="0" fillId="2" fontId="8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4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shrinkToFit="0" vertical="bottom" wrapText="1"/>
    </xf>
    <xf borderId="5" fillId="0" fontId="9" numFmtId="166" xfId="0" applyAlignment="1" applyBorder="1" applyFont="1" applyNumberFormat="1">
      <alignment horizontal="center" shrinkToFit="0" vertical="bottom" wrapText="1"/>
    </xf>
    <xf borderId="4" fillId="0" fontId="9" numFmtId="165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4" fillId="0" fontId="4" numFmtId="166" xfId="0" applyAlignment="1" applyBorder="1" applyFont="1" applyNumberFormat="1">
      <alignment horizontal="center" readingOrder="0" vertical="center"/>
    </xf>
    <xf borderId="0" fillId="3" fontId="10" numFmtId="0" xfId="0" applyAlignment="1" applyFill="1" applyFont="1">
      <alignment horizontal="center" readingOrder="0" vertical="center"/>
    </xf>
    <xf borderId="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4" numFmtId="166" xfId="0" applyAlignment="1" applyBorder="1" applyFont="1" applyNumberFormat="1">
      <alignment horizontal="center" readingOrder="0" vertical="center"/>
    </xf>
    <xf borderId="0" fillId="0" fontId="9" numFmtId="165" xfId="0" applyAlignment="1" applyFont="1" applyNumberFormat="1">
      <alignment horizontal="center" shrinkToFit="0" vertical="center" wrapText="1"/>
    </xf>
    <xf borderId="10" fillId="0" fontId="4" numFmtId="166" xfId="0" applyAlignment="1" applyBorder="1" applyFont="1" applyNumberFormat="1">
      <alignment horizontal="center" vertical="center"/>
    </xf>
    <xf borderId="11" fillId="0" fontId="2" numFmtId="4" xfId="0" applyAlignment="1" applyBorder="1" applyFont="1" applyNumberForma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9" fillId="0" fontId="9" numFmtId="2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ill="1" applyFont="1">
      <alignment readingOrder="0"/>
    </xf>
    <xf borderId="11" fillId="0" fontId="2" numFmtId="0" xfId="0" applyAlignment="1" applyBorder="1" applyFont="1">
      <alignment horizontal="center" readingOrder="0" shrinkToFit="0" vertical="bottom" wrapText="0"/>
    </xf>
    <xf borderId="5" fillId="0" fontId="4" numFmtId="4" xfId="0" applyAlignment="1" applyBorder="1" applyFont="1" applyNumberFormat="1">
      <alignment readingOrder="0"/>
    </xf>
    <xf borderId="11" fillId="0" fontId="2" numFmtId="0" xfId="0" applyAlignment="1" applyBorder="1" applyFont="1">
      <alignment horizontal="center" shrinkToFit="0" vertical="bottom" wrapText="0"/>
    </xf>
    <xf borderId="11" fillId="0" fontId="11" numFmtId="0" xfId="0" applyAlignment="1" applyBorder="1" applyFont="1">
      <alignment horizontal="center" readingOrder="0" shrinkToFit="0" vertical="bottom" wrapText="0"/>
    </xf>
    <xf borderId="0" fillId="0" fontId="4" numFmtId="4" xfId="0" applyFont="1" applyNumberFormat="1"/>
    <xf borderId="11" fillId="0" fontId="11" numFmtId="2" xfId="0" applyAlignment="1" applyBorder="1" applyFont="1" applyNumberFormat="1">
      <alignment horizontal="center" shrinkToFit="0" vertical="bottom" wrapText="0"/>
    </xf>
    <xf borderId="12" fillId="0" fontId="9" numFmtId="0" xfId="0" applyAlignment="1" applyBorder="1" applyFont="1">
      <alignment horizontal="center" shrinkToFit="0" vertical="bottom" wrapText="1"/>
    </xf>
    <xf borderId="11" fillId="0" fontId="11" numFmtId="2" xfId="0" applyAlignment="1" applyBorder="1" applyFont="1" applyNumberFormat="1">
      <alignment horizontal="center" readingOrder="0" shrinkToFit="0" vertical="bottom" wrapText="0"/>
    </xf>
    <xf borderId="0" fillId="5" fontId="10" numFmtId="0" xfId="0" applyAlignment="1" applyFill="1" applyFont="1">
      <alignment horizontal="center" readingOrder="0" textRotation="45" vertical="center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4" xfId="0" applyAlignment="1" applyBorder="1" applyFont="1" applyNumberFormat="1">
      <alignment horizontal="center" shrinkToFit="0" vertical="bottom" wrapText="0"/>
    </xf>
    <xf borderId="9" fillId="0" fontId="9" numFmtId="4" xfId="0" applyAlignment="1" applyBorder="1" applyFont="1" applyNumberForma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vertical="center" wrapText="0"/>
    </xf>
    <xf borderId="11" fillId="0" fontId="11" numFmtId="4" xfId="0" applyAlignment="1" applyBorder="1" applyFont="1" applyNumberFormat="1">
      <alignment horizontal="center" readingOrder="0" shrinkToFit="0" vertical="bottom" wrapText="0"/>
    </xf>
    <xf borderId="9" fillId="0" fontId="9" numFmtId="4" xfId="0" applyAlignment="1" applyBorder="1" applyFont="1" applyNumberFormat="1">
      <alignment horizontal="center" shrinkToFit="0" vertical="center" wrapText="1"/>
    </xf>
    <xf borderId="14" fillId="0" fontId="2" numFmtId="0" xfId="0" applyAlignment="1" applyBorder="1" applyFont="1">
      <alignment horizontal="center" readingOrder="0" shrinkToFit="0" vertical="center" wrapText="0"/>
    </xf>
    <xf borderId="11" fillId="6" fontId="12" numFmtId="2" xfId="0" applyAlignment="1" applyBorder="1" applyFill="1" applyFont="1" applyNumberFormat="1">
      <alignment horizontal="center" vertical="bottom"/>
    </xf>
    <xf borderId="7" fillId="6" fontId="12" numFmtId="2" xfId="0" applyAlignment="1" applyBorder="1" applyFont="1" applyNumberFormat="1">
      <alignment horizontal="center" vertical="bottom"/>
    </xf>
    <xf borderId="0" fillId="7" fontId="10" numFmtId="0" xfId="0" applyAlignment="1" applyFill="1" applyFont="1">
      <alignment horizontal="center" readingOrder="0" textRotation="45" vertical="center"/>
    </xf>
    <xf borderId="7" fillId="8" fontId="12" numFmtId="2" xfId="0" applyAlignment="1" applyBorder="1" applyFill="1" applyFont="1" applyNumberFormat="1">
      <alignment horizontal="center" vertical="bottom"/>
    </xf>
    <xf borderId="9" fillId="0" fontId="9" numFmtId="165" xfId="0" applyAlignment="1" applyBorder="1" applyFont="1" applyNumberFormat="1">
      <alignment horizontal="center" shrinkToFit="0" vertical="center" wrapText="1"/>
    </xf>
    <xf borderId="11" fillId="0" fontId="2" numFmtId="4" xfId="0" applyAlignment="1" applyBorder="1" applyFont="1" applyNumberFormat="1">
      <alignment horizontal="center" readingOrder="0" shrinkToFit="0" vertical="bottom" wrapText="0"/>
    </xf>
    <xf borderId="9" fillId="0" fontId="4" numFmtId="166" xfId="0" applyAlignment="1" applyBorder="1" applyFont="1" applyNumberFormat="1">
      <alignment horizontal="center" vertical="center"/>
    </xf>
    <xf borderId="7" fillId="6" fontId="12" numFmtId="2" xfId="0" applyAlignment="1" applyBorder="1" applyFont="1" applyNumberFormat="1">
      <alignment horizontal="center" readingOrder="0" vertical="bottom"/>
    </xf>
    <xf borderId="5" fillId="0" fontId="4" numFmtId="0" xfId="0" applyAlignment="1" applyBorder="1" applyFont="1">
      <alignment readingOrder="0"/>
    </xf>
    <xf borderId="11" fillId="0" fontId="2" numFmtId="0" xfId="0" applyAlignment="1" applyBorder="1" applyFont="1">
      <alignment horizontal="center" shrinkToFit="0" vertical="bottom" wrapText="0"/>
    </xf>
    <xf borderId="9" fillId="0" fontId="9" numFmtId="2" xfId="0" applyAlignment="1" applyBorder="1" applyFont="1" applyNumberFormat="1">
      <alignment horizontal="center" readingOrder="0" shrinkToFit="0" vertical="center" wrapText="1"/>
    </xf>
    <xf borderId="11" fillId="0" fontId="11" numFmtId="167" xfId="0" applyAlignment="1" applyBorder="1" applyFont="1" applyNumberFormat="1">
      <alignment horizontal="center" readingOrder="0" shrinkToFit="0" vertical="bottom" wrapText="0"/>
    </xf>
    <xf borderId="5" fillId="0" fontId="4" numFmtId="9" xfId="0" applyAlignment="1" applyBorder="1" applyFont="1" applyNumberFormat="1">
      <alignment readingOrder="0"/>
    </xf>
    <xf borderId="11" fillId="6" fontId="12" numFmtId="2" xfId="0" applyAlignment="1" applyBorder="1" applyFont="1" applyNumberFormat="1">
      <alignment horizontal="center" readingOrder="0" vertical="bottom"/>
    </xf>
    <xf borderId="7" fillId="0" fontId="2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5" fillId="9" fontId="4" numFmtId="9" xfId="0" applyBorder="1" applyFill="1" applyFont="1" applyNumberFormat="1"/>
    <xf borderId="5" fillId="9" fontId="4" numFmtId="0" xfId="0" applyBorder="1" applyFont="1"/>
    <xf borderId="11" fillId="0" fontId="2" numFmtId="2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right" readingOrder="0"/>
    </xf>
    <xf borderId="13" fillId="0" fontId="2" numFmtId="0" xfId="0" applyAlignment="1" applyBorder="1" applyFont="1">
      <alignment horizontal="center" shrinkToFit="0" vertical="bottom" wrapText="0"/>
    </xf>
    <xf borderId="13" fillId="0" fontId="11" numFmtId="0" xfId="0" applyAlignment="1" applyBorder="1" applyFont="1">
      <alignment horizontal="center" readingOrder="0" shrinkToFit="0" vertical="bottom" wrapText="0"/>
    </xf>
    <xf borderId="6" fillId="8" fontId="12" numFmtId="2" xfId="0" applyAlignment="1" applyBorder="1" applyFont="1" applyNumberFormat="1">
      <alignment horizontal="center" vertical="bottom"/>
    </xf>
    <xf borderId="13" fillId="0" fontId="2" numFmtId="4" xfId="0" applyAlignment="1" applyBorder="1" applyFont="1" applyNumberFormat="1">
      <alignment horizontal="center"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4" fillId="8" fontId="12" numFmtId="2" xfId="0" applyAlignment="1" applyBorder="1" applyFont="1" applyNumberFormat="1">
      <alignment horizontal="center" readingOrder="0" vertical="bottom"/>
    </xf>
    <xf borderId="4" fillId="0" fontId="2" numFmtId="4" xfId="0" applyAlignment="1" applyBorder="1" applyFont="1" applyNumberForma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shrinkToFit="0" vertical="bottom" wrapText="0"/>
    </xf>
    <xf borderId="4" fillId="8" fontId="12" numFmtId="2" xfId="0" applyAlignment="1" applyBorder="1" applyFont="1" applyNumberFormat="1">
      <alignment horizontal="center" vertical="bottom"/>
    </xf>
    <xf borderId="0" fillId="0" fontId="15" numFmtId="0" xfId="0" applyAlignment="1" applyFont="1">
      <alignment horizontal="left" shrinkToFit="0" vertical="bottom" wrapText="0"/>
    </xf>
    <xf borderId="4" fillId="0" fontId="2" numFmtId="4" xfId="0" applyAlignment="1" applyBorder="1" applyFont="1" applyNumberFormat="1">
      <alignment horizontal="center" shrinkToFit="0" vertical="bottom" wrapText="0"/>
    </xf>
    <xf borderId="0" fillId="0" fontId="16" numFmtId="0" xfId="0" applyAlignment="1" applyFont="1">
      <alignment horizontal="right" shrinkToFit="0" vertical="bottom" wrapText="0"/>
    </xf>
    <xf borderId="0" fillId="8" fontId="12" numFmtId="2" xfId="0" applyAlignment="1" applyFont="1" applyNumberFormat="1">
      <alignment horizontal="center" vertical="bottom"/>
    </xf>
    <xf borderId="4" fillId="2" fontId="8" numFmtId="0" xfId="0" applyAlignment="1" applyBorder="1" applyFont="1">
      <alignment horizontal="left" shrinkToFit="0" vertical="center" wrapText="0"/>
    </xf>
    <xf borderId="0" fillId="10" fontId="2" numFmtId="0" xfId="0" applyAlignment="1" applyFill="1" applyFont="1">
      <alignment horizontal="center" shrinkToFit="0" vertical="bottom" wrapText="0"/>
    </xf>
    <xf borderId="4" fillId="2" fontId="8" numFmtId="0" xfId="0" applyAlignment="1" applyBorder="1" applyFont="1">
      <alignment shrinkToFit="0" vertical="center" wrapText="0"/>
    </xf>
    <xf borderId="4" fillId="2" fontId="8" numFmtId="0" xfId="0" applyAlignment="1" applyBorder="1" applyFont="1">
      <alignment readingOrder="0" shrinkToFit="0" vertical="center" wrapText="0"/>
    </xf>
    <xf borderId="0" fillId="10" fontId="11" numFmtId="0" xfId="0" applyAlignment="1" applyFont="1">
      <alignment horizontal="center" readingOrder="0" shrinkToFit="0" vertical="bottom" wrapText="0"/>
    </xf>
    <xf borderId="15" fillId="2" fontId="8" numFmtId="0" xfId="0" applyAlignment="1" applyBorder="1" applyFont="1">
      <alignment horizontal="center" shrinkToFit="0" vertical="center" wrapText="0"/>
    </xf>
    <xf borderId="0" fillId="10" fontId="12" numFmtId="2" xfId="0" applyAlignment="1" applyFont="1" applyNumberFormat="1">
      <alignment horizontal="center" vertical="bottom"/>
    </xf>
    <xf borderId="0" fillId="10" fontId="2" numFmtId="4" xfId="0" applyAlignment="1" applyFont="1" applyNumberFormat="1">
      <alignment horizontal="center" shrinkToFit="0" vertical="bottom" wrapText="0"/>
    </xf>
    <xf borderId="0" fillId="10" fontId="2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0" fillId="0" fontId="17" numFmtId="2" xfId="0" applyAlignment="1" applyFont="1" applyNumberFormat="1">
      <alignment horizontal="center" shrinkToFit="0" vertical="bottom" wrapText="0"/>
    </xf>
    <xf borderId="4" fillId="0" fontId="4" numFmtId="0" xfId="0" applyBorder="1" applyFont="1"/>
    <xf borderId="0" fillId="0" fontId="17" numFmtId="4" xfId="0" applyAlignment="1" applyFont="1" applyNumberFormat="1">
      <alignment horizontal="right" shrinkToFit="0" vertical="bottom" wrapText="0"/>
    </xf>
    <xf borderId="0" fillId="0" fontId="17" numFmtId="0" xfId="0" applyAlignment="1" applyFont="1">
      <alignment horizontal="right" shrinkToFit="0" vertical="bottom" wrapText="0"/>
    </xf>
    <xf borderId="4" fillId="0" fontId="2" numFmtId="165" xfId="0" applyAlignment="1" applyBorder="1" applyFont="1" applyNumberFormat="1">
      <alignment horizontal="left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4" fillId="0" fontId="4" numFmtId="166" xfId="0" applyBorder="1" applyFont="1" applyNumberFormat="1"/>
    <xf borderId="0" fillId="0" fontId="2" numFmtId="2" xfId="0" applyAlignment="1" applyFont="1" applyNumberFormat="1">
      <alignment shrinkToFit="0" vertical="bottom" wrapText="0"/>
    </xf>
    <xf borderId="16" fillId="0" fontId="2" numFmtId="9" xfId="0" applyAlignment="1" applyBorder="1" applyFont="1" applyNumberFormat="1">
      <alignment shrinkToFit="0" vertical="bottom" wrapText="0"/>
    </xf>
    <xf borderId="11" fillId="0" fontId="2" numFmtId="9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horizontal="center" readingOrder="0"/>
    </xf>
    <xf borderId="0" fillId="8" fontId="4" numFmtId="0" xfId="0" applyFont="1"/>
    <xf borderId="4" fillId="0" fontId="4" numFmtId="2" xfId="0" applyAlignment="1" applyBorder="1" applyFont="1" applyNumberFormat="1">
      <alignment horizontal="center" readingOrder="0"/>
    </xf>
    <xf borderId="12" fillId="0" fontId="9" numFmtId="0" xfId="0" applyAlignment="1" applyBorder="1" applyFont="1">
      <alignment horizontal="center" vertical="bottom"/>
    </xf>
    <xf borderId="4" fillId="0" fontId="4" numFmtId="4" xfId="0" applyAlignment="1" applyBorder="1" applyFont="1" applyNumberFormat="1">
      <alignment horizontal="center" readingOrder="0"/>
    </xf>
    <xf borderId="16" fillId="0" fontId="2" numFmtId="9" xfId="0" applyAlignment="1" applyBorder="1" applyFont="1" applyNumberFormat="1">
      <alignment readingOrder="0" shrinkToFit="0" vertical="bottom" wrapText="0"/>
    </xf>
    <xf borderId="0" fillId="0" fontId="4" numFmtId="2" xfId="0" applyFont="1" applyNumberFormat="1"/>
    <xf borderId="17" fillId="0" fontId="2" numFmtId="0" xfId="0" applyAlignment="1" applyBorder="1" applyFont="1">
      <alignment horizontal="center" readingOrder="0" shrinkToFit="0" vertical="center" wrapText="0"/>
    </xf>
    <xf borderId="0" fillId="4" fontId="4" numFmtId="168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 vertical="bottom"/>
    </xf>
    <xf borderId="0" fillId="0" fontId="17" numFmtId="2" xfId="0" applyAlignment="1" applyFont="1" applyNumberFormat="1">
      <alignment horizontal="right" shrinkToFit="0" vertical="bottom" wrapText="0"/>
    </xf>
    <xf borderId="18" fillId="0" fontId="2" numFmtId="2" xfId="0" applyAlignment="1" applyBorder="1" applyFont="1" applyNumberFormat="1">
      <alignment shrinkToFit="0" vertical="bottom" wrapText="0"/>
    </xf>
    <xf borderId="19" fillId="0" fontId="2" numFmtId="0" xfId="0" applyAlignment="1" applyBorder="1" applyFont="1">
      <alignment horizontal="center" readingOrder="0" shrinkToFit="0" vertical="center" wrapText="0"/>
    </xf>
    <xf borderId="11" fillId="0" fontId="2" numFmtId="9" xfId="0" applyAlignment="1" applyBorder="1" applyFont="1" applyNumberFormat="1">
      <alignment shrinkToFit="0" vertical="bottom" wrapText="0"/>
    </xf>
    <xf borderId="20" fillId="0" fontId="2" numFmtId="0" xfId="0" applyAlignment="1" applyBorder="1" applyFont="1">
      <alignment horizontal="center" readingOrder="0" shrinkToFit="0" vertical="center" wrapText="0"/>
    </xf>
    <xf borderId="21" fillId="0" fontId="9" numFmtId="165" xfId="0" applyAlignment="1" applyBorder="1" applyFont="1" applyNumberFormat="1">
      <alignment horizontal="center" shrinkToFit="0" vertical="center" wrapText="1"/>
    </xf>
    <xf borderId="6" fillId="0" fontId="2" numFmtId="2" xfId="0" applyAlignment="1" applyBorder="1" applyFont="1" applyNumberFormat="1">
      <alignment shrinkToFit="0" vertical="bottom" wrapText="0"/>
    </xf>
    <xf borderId="21" fillId="0" fontId="4" numFmtId="166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center" readingOrder="0" vertical="center"/>
    </xf>
    <xf borderId="14" fillId="8" fontId="2" numFmtId="0" xfId="0" applyAlignment="1" applyBorder="1" applyFont="1">
      <alignment horizontal="center" readingOrder="0" shrinkToFit="0" vertical="bottom" wrapText="0"/>
    </xf>
    <xf borderId="0" fillId="8" fontId="2" numFmtId="0" xfId="0" applyAlignment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center" wrapText="0"/>
    </xf>
    <xf borderId="0" fillId="0" fontId="4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4" fillId="7" fontId="2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right" shrinkToFit="0" vertical="bottom" wrapText="0"/>
    </xf>
    <xf borderId="0" fillId="4" fontId="2" numFmtId="2" xfId="0" applyAlignment="1" applyFont="1" applyNumberFormat="1">
      <alignment shrinkToFit="0" vertical="bottom" wrapText="0"/>
    </xf>
    <xf borderId="4" fillId="7" fontId="4" numFmtId="0" xfId="0" applyBorder="1" applyFont="1"/>
    <xf borderId="0" fillId="0" fontId="9" numFmtId="166" xfId="0" applyAlignment="1" applyFont="1" applyNumberFormat="1">
      <alignment horizontal="center" shrinkToFit="0" vertical="bottom" wrapText="1"/>
    </xf>
    <xf borderId="0" fillId="0" fontId="17" numFmtId="2" xfId="0" applyAlignment="1" applyFont="1" applyNumberFormat="1">
      <alignment horizontal="right" readingOrder="0" shrinkToFit="0" vertical="bottom" wrapText="0"/>
    </xf>
    <xf borderId="4" fillId="7" fontId="2" numFmtId="165" xfId="0" applyAlignment="1" applyBorder="1" applyFont="1" applyNumberFormat="1">
      <alignment horizontal="left" shrinkToFit="0" vertical="bottom" wrapText="0"/>
    </xf>
    <xf borderId="7" fillId="0" fontId="2" numFmtId="2" xfId="0" applyAlignment="1" applyBorder="1" applyFont="1" applyNumberFormat="1">
      <alignment shrinkToFit="0" vertical="bottom" wrapText="0"/>
    </xf>
    <xf borderId="4" fillId="7" fontId="4" numFmtId="166" xfId="0" applyBorder="1" applyFont="1" applyNumberFormat="1"/>
    <xf borderId="0" fillId="0" fontId="4" numFmtId="166" xfId="0" applyFont="1" applyNumberFormat="1"/>
    <xf borderId="16" fillId="7" fontId="2" numFmtId="9" xfId="0" applyAlignment="1" applyBorder="1" applyFont="1" applyNumberFormat="1">
      <alignment shrinkToFit="0" vertical="bottom" wrapText="0"/>
    </xf>
    <xf borderId="0" fillId="11" fontId="10" numFmtId="0" xfId="0" applyAlignment="1" applyFill="1" applyFont="1">
      <alignment horizontal="center" readingOrder="0" textRotation="45" vertical="center"/>
    </xf>
    <xf borderId="11" fillId="7" fontId="2" numFmtId="9" xfId="0" applyAlignment="1" applyBorder="1" applyFont="1" applyNumberFormat="1">
      <alignment shrinkToFit="0" vertical="bottom" wrapText="0"/>
    </xf>
    <xf borderId="13" fillId="0" fontId="2" numFmtId="2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center" wrapText="0"/>
    </xf>
    <xf borderId="11" fillId="7" fontId="2" numFmtId="9" xfId="0" applyAlignment="1" applyBorder="1" applyFont="1" applyNumberFormat="1">
      <alignment readingOrder="0" shrinkToFit="0" vertical="bottom" wrapText="0"/>
    </xf>
    <xf borderId="0" fillId="0" fontId="2" numFmtId="4" xfId="0" applyAlignment="1" applyFont="1" applyNumberFormat="1">
      <alignment horizontal="center" shrinkToFit="0" vertical="center" wrapText="0"/>
    </xf>
    <xf borderId="14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6" fillId="0" fontId="2" numFmtId="0" xfId="0" applyAlignment="1" applyBorder="1" applyFont="1">
      <alignment horizontal="center" readingOrder="0" shrinkToFit="0" vertical="center" wrapText="0"/>
    </xf>
    <xf borderId="4" fillId="0" fontId="2" numFmtId="2" xfId="0" applyAlignment="1" applyBorder="1" applyFont="1" applyNumberFormat="1">
      <alignment horizontal="left" shrinkToFit="0" vertical="bottom" wrapText="0"/>
    </xf>
    <xf borderId="4" fillId="0" fontId="4" numFmtId="2" xfId="0" applyBorder="1" applyFont="1" applyNumberFormat="1"/>
    <xf borderId="22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readingOrder="0" shrinkToFit="0" vertical="center" wrapText="0"/>
    </xf>
    <xf borderId="0" fillId="0" fontId="2" numFmtId="165" xfId="0" applyAlignment="1" applyFont="1" applyNumberForma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4" fillId="0" fontId="2" numFmtId="2" xfId="0" applyAlignment="1" applyBorder="1" applyFont="1" applyNumberFormat="1">
      <alignment horizontal="right" shrinkToFit="0" vertical="bottom" wrapText="0"/>
    </xf>
    <xf borderId="1" fillId="0" fontId="2" numFmtId="165" xfId="0" applyAlignment="1" applyBorder="1" applyFont="1" applyNumberFormat="1">
      <alignment horizontal="center" readingOrder="0" shrinkToFit="0" vertical="center" wrapText="0"/>
    </xf>
    <xf borderId="1" fillId="0" fontId="2" numFmtId="4" xfId="0" applyAlignment="1" applyBorder="1" applyFont="1" applyNumberFormat="1">
      <alignment horizontal="center" shrinkToFit="0" vertical="center" wrapText="0"/>
    </xf>
    <xf borderId="0" fillId="12" fontId="10" numFmtId="0" xfId="0" applyAlignment="1" applyFill="1" applyFont="1">
      <alignment horizontal="center" readingOrder="0" shrinkToFit="0" textRotation="45" vertical="center" wrapText="1"/>
    </xf>
    <xf borderId="0" fillId="0" fontId="10" numFmtId="0" xfId="0" applyAlignment="1" applyFont="1">
      <alignment horizontal="right" readingOrder="0"/>
    </xf>
    <xf borderId="25" fillId="6" fontId="9" numFmtId="0" xfId="0" applyAlignment="1" applyBorder="1" applyFont="1">
      <alignment horizontal="center" vertical="center"/>
    </xf>
    <xf borderId="4" fillId="0" fontId="4" numFmtId="2" xfId="0" applyAlignment="1" applyBorder="1" applyFont="1" applyNumberFormat="1">
      <alignment horizontal="right"/>
    </xf>
    <xf borderId="18" fillId="0" fontId="2" numFmtId="165" xfId="0" applyAlignment="1" applyBorder="1" applyFont="1" applyNumberFormat="1">
      <alignment horizontal="center" shrinkToFit="0" vertical="center" wrapText="0"/>
    </xf>
    <xf borderId="4" fillId="0" fontId="4" numFmtId="4" xfId="0" applyBorder="1" applyFont="1" applyNumberFormat="1"/>
    <xf borderId="0" fillId="0" fontId="4" numFmtId="0" xfId="0" applyAlignment="1" applyFont="1">
      <alignment horizontal="center" readingOrder="0" shrinkToFit="0" vertical="center" wrapText="1"/>
    </xf>
    <xf borderId="25" fillId="8" fontId="9" numFmtId="0" xfId="0" applyAlignment="1" applyBorder="1" applyFont="1">
      <alignment horizontal="center" vertical="center"/>
    </xf>
    <xf borderId="4" fillId="0" fontId="4" numFmtId="2" xfId="0" applyBorder="1" applyFont="1" applyNumberFormat="1"/>
    <xf borderId="0" fillId="0" fontId="18" numFmtId="2" xfId="0" applyAlignment="1" applyFont="1" applyNumberFormat="1">
      <alignment horizontal="center" readingOrder="0"/>
    </xf>
    <xf borderId="26" fillId="6" fontId="9" numFmtId="0" xfId="0" applyAlignment="1" applyBorder="1" applyFont="1">
      <alignment horizontal="center" vertical="center"/>
    </xf>
    <xf borderId="0" fillId="0" fontId="4" numFmtId="2" xfId="0" applyAlignment="1" applyFont="1" applyNumberFormat="1">
      <alignment horizontal="center"/>
    </xf>
    <xf borderId="27" fillId="0" fontId="2" numFmtId="165" xfId="0" applyAlignment="1" applyBorder="1" applyFont="1" applyNumberFormat="1">
      <alignment horizontal="center" shrinkToFit="0" vertical="center" wrapText="0"/>
    </xf>
    <xf borderId="4" fillId="0" fontId="4" numFmtId="0" xfId="0" applyBorder="1" applyFont="1"/>
    <xf borderId="0" fillId="13" fontId="10" numFmtId="0" xfId="0" applyAlignment="1" applyFill="1" applyFont="1">
      <alignment horizontal="center" readingOrder="0" shrinkToFit="0" textRotation="45" vertical="center" wrapText="1"/>
    </xf>
    <xf borderId="4" fillId="7" fontId="2" numFmtId="2" xfId="0" applyAlignment="1" applyBorder="1" applyFont="1" applyNumberFormat="1">
      <alignment horizontal="left" shrinkToFit="0" vertical="bottom" wrapText="0"/>
    </xf>
    <xf borderId="6" fillId="0" fontId="2" numFmtId="166" xfId="0" applyAlignment="1" applyBorder="1" applyFont="1" applyNumberFormat="1">
      <alignment horizontal="center" shrinkToFit="0" vertical="center" wrapText="0"/>
    </xf>
    <xf borderId="4" fillId="7" fontId="4" numFmtId="2" xfId="0" applyBorder="1" applyFont="1" applyNumberFormat="1"/>
    <xf borderId="0" fillId="0" fontId="2" numFmtId="165" xfId="0" applyAlignment="1" applyFont="1" applyNumberFormat="1">
      <alignment horizontal="center" readingOrder="0" shrinkToFit="0" vertical="bottom" wrapText="0"/>
    </xf>
    <xf borderId="6" fillId="0" fontId="2" numFmtId="165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8" fillId="0" fontId="2" numFmtId="165" xfId="0" applyAlignment="1" applyBorder="1" applyFont="1" applyNumberFormat="1">
      <alignment horizontal="center" shrinkToFit="0" vertical="center" wrapText="0"/>
    </xf>
    <xf borderId="28" fillId="0" fontId="2" numFmtId="165" xfId="0" applyAlignment="1" applyBorder="1" applyFont="1" applyNumberFormat="1">
      <alignment horizontal="center" shrinkToFit="0" vertical="bottom" wrapText="0"/>
    </xf>
    <xf borderId="7" fillId="0" fontId="2" numFmtId="4" xfId="0" applyAlignment="1" applyBorder="1" applyFont="1" applyNumberFormat="1">
      <alignment horizontal="center" shrinkToFit="0" vertical="bottom" wrapText="0"/>
    </xf>
    <xf borderId="11" fillId="0" fontId="2" numFmtId="165" xfId="0" applyAlignment="1" applyBorder="1" applyFont="1" applyNumberFormat="1">
      <alignment horizontal="center" shrinkToFit="0" vertical="bottom" wrapText="0"/>
    </xf>
    <xf borderId="11" fillId="0" fontId="17" numFmtId="4" xfId="0" applyAlignment="1" applyBorder="1" applyFont="1" applyNumberFormat="1">
      <alignment horizontal="center" readingOrder="0" shrinkToFit="0" vertical="bottom" wrapText="0"/>
    </xf>
    <xf borderId="16" fillId="0" fontId="2" numFmtId="165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vertical="bottom"/>
    </xf>
    <xf borderId="29" fillId="0" fontId="2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left"/>
    </xf>
    <xf borderId="0" fillId="0" fontId="9" numFmtId="0" xfId="0" applyAlignment="1" applyFont="1">
      <alignment readingOrder="0" vertical="bottom"/>
    </xf>
    <xf borderId="4" fillId="0" fontId="4" numFmtId="2" xfId="0" applyAlignment="1" applyBorder="1" applyFont="1" applyNumberFormat="1">
      <alignment horizontal="left"/>
    </xf>
    <xf borderId="4" fillId="0" fontId="4" numFmtId="4" xfId="0" applyAlignment="1" applyBorder="1" applyFont="1" applyNumberFormat="1">
      <alignment horizontal="right"/>
    </xf>
    <xf borderId="4" fillId="7" fontId="4" numFmtId="4" xfId="0" applyBorder="1" applyFont="1" applyNumberFormat="1"/>
    <xf borderId="11" fillId="0" fontId="2" numFmtId="10" xfId="0" applyAlignment="1" applyBorder="1" applyFont="1" applyNumberFormat="1">
      <alignment horizontal="center" shrinkToFit="0" vertical="bottom" wrapText="0"/>
    </xf>
    <xf borderId="16" fillId="7" fontId="2" numFmtId="9" xfId="0" applyAlignment="1" applyBorder="1" applyFont="1" applyNumberFormat="1">
      <alignment readingOrder="0" shrinkToFit="0" vertical="bottom" wrapText="0"/>
    </xf>
    <xf borderId="30" fillId="14" fontId="19" numFmtId="0" xfId="0" applyAlignment="1" applyBorder="1" applyFill="1" applyFont="1">
      <alignment shrinkToFit="0" vertical="bottom" wrapText="0"/>
    </xf>
    <xf borderId="30" fillId="14" fontId="2" numFmtId="0" xfId="0" applyAlignment="1" applyBorder="1" applyFont="1">
      <alignment shrinkToFit="0" vertical="bottom" wrapText="0"/>
    </xf>
    <xf borderId="31" fillId="14" fontId="2" numFmtId="0" xfId="0" applyAlignment="1" applyBorder="1" applyFont="1">
      <alignment shrinkToFit="0" vertical="bottom" wrapText="0"/>
    </xf>
    <xf borderId="32" fillId="0" fontId="2" numFmtId="166" xfId="0" applyAlignment="1" applyBorder="1" applyFont="1" applyNumberFormat="1">
      <alignment shrinkToFit="0" vertical="bottom" wrapText="0"/>
    </xf>
    <xf borderId="31" fillId="15" fontId="2" numFmtId="2" xfId="0" applyAlignment="1" applyBorder="1" applyFill="1" applyFont="1" applyNumberFormat="1">
      <alignment shrinkToFit="0" vertical="bottom" wrapText="0"/>
    </xf>
    <xf borderId="0" fillId="0" fontId="4" numFmtId="0" xfId="0" applyAlignment="1" applyFont="1">
      <alignment vertical="center"/>
    </xf>
    <xf borderId="5" fillId="2" fontId="20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69" xfId="0" applyAlignment="1" applyBorder="1" applyFont="1" applyNumberFormat="1">
      <alignment horizontal="center" readingOrder="0" shrinkToFit="0" vertical="center" wrapText="1"/>
    </xf>
    <xf borderId="5" fillId="0" fontId="4" numFmtId="20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5" fillId="0" fontId="4" numFmtId="168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readingOrder="0" shrinkToFit="0" vertical="bottom" wrapText="0"/>
    </xf>
    <xf borderId="0" fillId="0" fontId="21" numFmtId="2" xfId="0" applyAlignment="1" applyFont="1" applyNumberFormat="1">
      <alignment shrinkToFit="0" vertical="bottom" wrapText="0"/>
    </xf>
    <xf borderId="0" fillId="0" fontId="15" numFmtId="2" xfId="0" applyAlignment="1" applyFont="1" applyNumberFormat="1">
      <alignment horizontal="left" shrinkToFit="0" vertical="bottom" wrapText="0"/>
    </xf>
    <xf borderId="0" fillId="0" fontId="22" numFmtId="2" xfId="0" applyAlignment="1" applyFont="1" applyNumberFormat="1">
      <alignment shrinkToFit="0" vertical="bottom" wrapText="0"/>
    </xf>
    <xf borderId="0" fillId="0" fontId="7" numFmtId="2" xfId="0" applyAlignment="1" applyFont="1" applyNumberFormat="1">
      <alignment readingOrder="0" shrinkToFit="0" vertical="bottom" wrapText="0"/>
    </xf>
    <xf borderId="0" fillId="0" fontId="16" numFmtId="2" xfId="0" applyAlignment="1" applyFont="1" applyNumberFormat="1">
      <alignment horizontal="right" shrinkToFit="0" vertical="bottom" wrapText="0"/>
    </xf>
    <xf borderId="4" fillId="2" fontId="8" numFmtId="1" xfId="0" applyAlignment="1" applyBorder="1" applyFont="1" applyNumberFormat="1">
      <alignment horizontal="center" shrinkToFit="0" vertical="center" wrapText="0"/>
    </xf>
    <xf borderId="4" fillId="2" fontId="8" numFmtId="1" xfId="0" applyAlignment="1" applyBorder="1" applyFont="1" applyNumberFormat="1">
      <alignment horizontal="center" readingOrder="0" shrinkToFit="0" vertical="center" wrapText="0"/>
    </xf>
    <xf borderId="4" fillId="0" fontId="2" numFmtId="2" xfId="0" applyAlignment="1" applyBorder="1" applyFont="1" applyNumberFormat="1">
      <alignment shrinkToFit="0" vertical="bottom" wrapText="0"/>
    </xf>
    <xf borderId="4" fillId="0" fontId="2" numFmtId="2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2" xfId="0" applyAlignment="1" applyBorder="1" applyFont="1" applyNumberFormat="1">
      <alignment horizontal="right" readingOrder="0" shrinkToFit="0" vertical="bottom" wrapText="0"/>
    </xf>
    <xf borderId="4" fillId="0" fontId="2" numFmtId="4" xfId="0" applyAlignment="1" applyBorder="1" applyFont="1" applyNumberFormat="1">
      <alignment horizontal="right" shrinkToFit="0" vertical="bottom" wrapText="0"/>
    </xf>
    <xf borderId="0" fillId="0" fontId="4" numFmtId="169" xfId="0" applyAlignment="1" applyFont="1" applyNumberFormat="1">
      <alignment readingOrder="0"/>
    </xf>
    <xf borderId="0" fillId="0" fontId="4" numFmtId="170" xfId="0" applyAlignment="1" applyFont="1" applyNumberFormat="1">
      <alignment readingOrder="0"/>
    </xf>
    <xf borderId="0" fillId="0" fontId="4" numFmtId="171" xfId="0" applyAlignment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16" fontId="23" numFmtId="0" xfId="0" applyFill="1" applyFont="1"/>
    <xf borderId="0" fillId="16" fontId="24" numFmtId="0" xfId="0" applyFont="1"/>
    <xf borderId="0" fillId="16" fontId="4" numFmtId="0" xfId="0" applyFont="1"/>
    <xf borderId="0" fillId="17" fontId="23" numFmtId="0" xfId="0" applyFill="1" applyFont="1"/>
    <xf borderId="0" fillId="18" fontId="4" numFmtId="0" xfId="0" applyFill="1" applyFont="1"/>
    <xf borderId="0" fillId="16" fontId="4" numFmtId="0" xfId="0" applyAlignment="1" applyFont="1">
      <alignment readingOrder="0"/>
    </xf>
    <xf borderId="0" fillId="17" fontId="4" numFmtId="0" xfId="0" applyAlignment="1" applyFont="1">
      <alignment readingOrder="0"/>
    </xf>
    <xf borderId="0" fillId="19" fontId="4" numFmtId="0" xfId="0" applyAlignment="1" applyFill="1" applyFont="1">
      <alignment readingOrder="0"/>
    </xf>
    <xf borderId="11" fillId="0" fontId="2" numFmtId="2" xfId="0" applyAlignment="1" applyBorder="1" applyFont="1" applyNumberFormat="1">
      <alignment readingOrder="0" shrinkToFit="0" vertical="bottom" wrapText="0"/>
    </xf>
    <xf borderId="11" fillId="0" fontId="2" numFmtId="2" xfId="0" applyAlignment="1" applyBorder="1" applyFont="1" applyNumberFormat="1">
      <alignment shrinkToFit="0" vertical="bottom" wrapText="0"/>
    </xf>
    <xf borderId="4" fillId="0" fontId="9" numFmtId="2" xfId="0" applyAlignment="1" applyBorder="1" applyFont="1" applyNumberFormat="1">
      <alignment horizontal="right" vertical="bottom"/>
    </xf>
    <xf borderId="23" fillId="0" fontId="9" numFmtId="2" xfId="0" applyAlignment="1" applyBorder="1" applyFont="1" applyNumberFormat="1">
      <alignment vertical="bottom"/>
    </xf>
    <xf borderId="18" fillId="0" fontId="9" numFmtId="2" xfId="0" applyAlignment="1" applyBorder="1" applyFont="1" applyNumberFormat="1">
      <alignment vertical="bottom"/>
    </xf>
    <xf borderId="33" fillId="0" fontId="9" numFmtId="2" xfId="0" applyAlignment="1" applyBorder="1" applyFont="1" applyNumberFormat="1">
      <alignment vertical="bottom"/>
    </xf>
    <xf borderId="33" fillId="0" fontId="9" numFmtId="2" xfId="0" applyAlignment="1" applyBorder="1" applyFont="1" applyNumberFormat="1">
      <alignment horizontal="right" vertical="bottom"/>
    </xf>
    <xf borderId="30" fillId="14" fontId="2" numFmtId="2" xfId="0" applyAlignment="1" applyBorder="1" applyFont="1" applyNumberFormat="1">
      <alignment shrinkToFit="0" vertical="bottom" wrapText="0"/>
    </xf>
    <xf borderId="32" fillId="0" fontId="2" numFmtId="2" xfId="0" applyAlignment="1" applyBorder="1" applyFont="1" applyNumberFormat="1">
      <alignment shrinkToFit="0" vertical="bottom" wrapText="0"/>
    </xf>
    <xf borderId="3" fillId="2" fontId="8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center" wrapText="0"/>
    </xf>
    <xf borderId="11" fillId="0" fontId="2" numFmtId="0" xfId="0" applyAlignment="1" applyBorder="1" applyFont="1">
      <alignment horizontal="left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31" fillId="14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11" fillId="0" fontId="11" numFmtId="167" xfId="0" applyAlignment="1" applyBorder="1" applyFont="1" applyNumberFormat="1">
      <alignment horizontal="left" readingOrder="0" shrinkToFit="0" vertical="bottom" wrapText="0"/>
    </xf>
    <xf borderId="11" fillId="0" fontId="11" numFmtId="0" xfId="0" applyAlignment="1" applyBorder="1" applyFont="1">
      <alignment readingOrder="0" shrinkToFit="0" vertical="bottom" wrapText="0"/>
    </xf>
    <xf borderId="11" fillId="0" fontId="25" numFmtId="4" xfId="0" applyAlignment="1" applyBorder="1" applyFont="1" applyNumberFormat="1">
      <alignment horizontal="center" shrinkToFit="0" vertical="bottom" wrapText="0"/>
    </xf>
    <xf borderId="11" fillId="0" fontId="2" numFmtId="165" xfId="0" applyAlignment="1" applyBorder="1" applyFont="1" applyNumberFormat="1">
      <alignment shrinkToFit="0" vertical="bottom" wrapText="0"/>
    </xf>
    <xf borderId="11" fillId="0" fontId="2" numFmtId="2" xfId="0" applyAlignment="1" applyBorder="1" applyFont="1" applyNumberFormat="1">
      <alignment horizontal="center" readingOrder="0" shrinkToFit="0" vertical="bottom" wrapText="0"/>
    </xf>
    <xf borderId="7" fillId="0" fontId="2" numFmtId="0" xfId="0" applyAlignment="1" applyBorder="1" applyFont="1">
      <alignment horizontal="left"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left" shrinkToFit="0" vertical="bottom" wrapText="0"/>
    </xf>
    <xf borderId="7" fillId="0" fontId="2" numFmtId="0" xfId="0" applyAlignment="1" applyBorder="1" applyFont="1">
      <alignment horizontal="left" shrinkToFit="0" vertical="bottom" wrapText="0"/>
    </xf>
    <xf borderId="4" fillId="0" fontId="11" numFmtId="4" xfId="0" applyAlignment="1" applyBorder="1" applyFont="1" applyNumberFormat="1">
      <alignment horizontal="center" readingOrder="0" shrinkToFit="0" vertical="bottom" wrapText="0"/>
    </xf>
    <xf borderId="13" fillId="0" fontId="2" numFmtId="0" xfId="0" applyAlignment="1" applyBorder="1" applyFont="1">
      <alignment shrinkToFit="0" vertical="bottom" wrapText="0"/>
    </xf>
    <xf borderId="34" fillId="14" fontId="2" numFmtId="0" xfId="0" applyAlignment="1" applyBorder="1" applyFont="1">
      <alignment shrinkToFit="0" vertical="bottom" wrapText="0"/>
    </xf>
    <xf borderId="9" fillId="0" fontId="4" numFmtId="0" xfId="0" applyBorder="1" applyFont="1"/>
    <xf borderId="16" fillId="0" fontId="2" numFmtId="0" xfId="0" applyAlignment="1" applyBorder="1" applyFont="1">
      <alignment readingOrder="0" shrinkToFit="0" vertical="bottom" wrapText="0"/>
    </xf>
    <xf borderId="16" fillId="0" fontId="2" numFmtId="0" xfId="0" applyAlignment="1" applyBorder="1" applyFont="1">
      <alignment shrinkToFit="0" vertical="bottom" wrapText="0"/>
    </xf>
    <xf borderId="9" fillId="0" fontId="4" numFmtId="4" xfId="0" applyAlignment="1" applyBorder="1" applyFont="1" applyNumberFormat="1">
      <alignment horizontal="center" vertical="center"/>
    </xf>
    <xf borderId="35" fillId="0" fontId="9" numFmtId="2" xfId="0" applyAlignment="1" applyBorder="1" applyFont="1" applyNumberFormat="1">
      <alignment horizontal="center" readingOrder="0" shrinkToFit="0" vertical="center" wrapText="1"/>
    </xf>
    <xf borderId="4" fillId="0" fontId="4" numFmtId="4" xfId="0" applyAlignment="1" applyBorder="1" applyFont="1" applyNumberFormat="1">
      <alignment horizontal="center" vertical="center"/>
    </xf>
    <xf borderId="13" fillId="0" fontId="11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center" wrapText="0"/>
    </xf>
    <xf borderId="4" fillId="6" fontId="9" numFmtId="0" xfId="0" applyAlignment="1" applyBorder="1" applyFont="1">
      <alignment horizontal="left" vertical="center"/>
    </xf>
    <xf borderId="4" fillId="8" fontId="9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left" readingOrder="0" shrinkToFit="0" vertical="center" wrapText="0"/>
    </xf>
    <xf borderId="4" fillId="0" fontId="9" numFmtId="0" xfId="0" applyAlignment="1" applyBorder="1" applyFont="1">
      <alignment horizontal="left" vertical="bottom"/>
    </xf>
    <xf borderId="7" fillId="0" fontId="11" numFmtId="0" xfId="0" applyAlignment="1" applyBorder="1" applyFont="1">
      <alignment readingOrder="0" shrinkToFit="0" vertical="bottom" wrapText="0"/>
    </xf>
    <xf borderId="31" fillId="14" fontId="19" numFmtId="0" xfId="0" applyAlignment="1" applyBorder="1" applyFont="1">
      <alignment shrinkToFit="0" vertical="bottom" wrapText="0"/>
    </xf>
    <xf borderId="31" fillId="14" fontId="2" numFmtId="2" xfId="0" applyAlignment="1" applyBorder="1" applyFont="1" applyNumberFormat="1">
      <alignment horizontal="center" shrinkToFit="0" vertical="bottom" wrapText="0"/>
    </xf>
    <xf borderId="31" fillId="14" fontId="2" numFmtId="4" xfId="0" applyAlignment="1" applyBorder="1" applyFont="1" applyNumberFormat="1">
      <alignment shrinkToFit="0" vertical="bottom" wrapText="0"/>
    </xf>
    <xf borderId="0" fillId="14" fontId="2" numFmtId="0" xfId="0" applyAlignment="1" applyFont="1">
      <alignment shrinkToFit="0" vertical="bottom" wrapText="0"/>
    </xf>
    <xf borderId="0" fillId="14" fontId="2" numFmtId="0" xfId="0" applyAlignment="1" applyFont="1">
      <alignment horizontal="right" shrinkToFit="0" vertical="bottom" wrapText="0"/>
    </xf>
    <xf borderId="32" fillId="0" fontId="17" numFmtId="2" xfId="0" applyAlignment="1" applyBorder="1" applyFont="1" applyNumberForma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4" fontId="4" numFmtId="2" xfId="0" applyFont="1" applyNumberFormat="1"/>
    <xf borderId="0" fillId="0" fontId="15" numFmtId="0" xfId="0" applyAlignment="1" applyFont="1">
      <alignment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9"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7BDD6B"/>
          <bgColor rgb="FF7BDD6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  <tableStyles count="7">
    <tableStyle count="3" pivot="0" name="Report -style">
      <tableStyleElement dxfId="4" type="headerRow"/>
      <tableStyleElement dxfId="5" type="firstRowStripe"/>
      <tableStyleElement dxfId="6" type="secondRowStripe"/>
    </tableStyle>
    <tableStyle count="2" pivot="0" name="WBS-style">
      <tableStyleElement dxfId="5" type="firstRowStripe"/>
      <tableStyleElement dxfId="6" type="secondRowStripe"/>
    </tableStyle>
    <tableStyle count="2" pivot="0" name="WBS-style 2">
      <tableStyleElement dxfId="5" type="firstRowStripe"/>
      <tableStyleElement dxfId="6" type="secondRowStripe"/>
    </tableStyle>
    <tableStyle count="3" pivot="0" name="WBS-style 3">
      <tableStyleElement dxfId="4" type="headerRow"/>
      <tableStyleElement dxfId="5" type="firstRowStripe"/>
      <tableStyleElement dxfId="6" type="secondRowStripe"/>
    </tableStyle>
    <tableStyle count="3" pivot="0" name="EV-style">
      <tableStyleElement dxfId="4" type="headerRow"/>
      <tableStyleElement dxfId="5" type="firstRowStripe"/>
      <tableStyleElement dxfId="6" type="secondRowStripe"/>
    </tableStyle>
    <tableStyle count="3" pivot="0" name="AC-style">
      <tableStyleElement dxfId="4" type="headerRow"/>
      <tableStyleElement dxfId="5" type="firstRowStripe"/>
      <tableStyleElement dxfId="6" type="secondRowStripe"/>
    </tableStyle>
    <tableStyle count="3" pivot="0" name="ITEM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PV(azul) vs EV(rojo)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'!$A$109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'!$B$109:$P$109</c:f>
            </c:numRef>
          </c:val>
          <c:smooth val="1"/>
        </c:ser>
        <c:ser>
          <c:idx val="1"/>
          <c:order val="1"/>
          <c:tx>
            <c:strRef>
              <c:f>'Report '!$A$110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'!$B$110:$P$110</c:f>
            </c:numRef>
          </c:val>
          <c:smooth val="1"/>
        </c:ser>
        <c:axId val="2114593747"/>
        <c:axId val="1134416569"/>
      </c:lineChart>
      <c:catAx>
        <c:axId val="21145937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4416569"/>
      </c:catAx>
      <c:valAx>
        <c:axId val="1134416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45937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EC(Azul) vs AC(rojo)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'!$B$112:$P$112</c:f>
            </c:numRef>
          </c:val>
          <c:smooth val="1"/>
        </c:ser>
        <c:ser>
          <c:idx val="1"/>
          <c:order val="1"/>
          <c:tx>
            <c:strRef>
              <c:f>'Report '!$A$113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'!$B$113:$P$113</c:f>
            </c:numRef>
          </c:val>
          <c:smooth val="1"/>
        </c:ser>
        <c:axId val="1432602245"/>
        <c:axId val="164109815"/>
      </c:lineChart>
      <c:catAx>
        <c:axId val="14326022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109815"/>
      </c:catAx>
      <c:valAx>
        <c:axId val="16410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2602245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18</xdr:col>
      <xdr:colOff>0</xdr:colOff>
      <xdr:row>0</xdr:row>
      <xdr:rowOff>95250</xdr:rowOff>
    </xdr:from>
    <xdr:to>
      <xdr:col>20</xdr:col>
      <xdr:colOff>266700</xdr:colOff>
      <xdr:row>1</xdr:row>
      <xdr:rowOff>133350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14450" cy="29527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M2:O49" displayName="Table_2" id="2">
  <tableColumns count="3">
    <tableColumn name="Column1" id="1"/>
    <tableColumn name="Column2" id="2"/>
    <tableColumn name="Column3" id="3"/>
  </tableColumns>
  <tableStyleInfo name="WBS-style" showColumnStripes="0" showFirstColumn="1" showLastColumn="1" showRowStripes="1"/>
</table>
</file>

<file path=xl/tables/table2.xml><?xml version="1.0" encoding="utf-8"?>
<table xmlns="http://schemas.openxmlformats.org/spreadsheetml/2006/main" headerRowCount="0" ref="I48:L71" displayName="Table_3" id="3">
  <tableColumns count="4">
    <tableColumn name="Column1" id="1"/>
    <tableColumn name="Column2" id="2"/>
    <tableColumn name="Column3" id="3"/>
    <tableColumn name="Column4" id="4"/>
  </tableColumns>
  <tableStyleInfo name="WBS-style 2" showColumnStripes="0" showFirstColumn="1" showLastColumn="1" showRowStripes="1"/>
</table>
</file>

<file path=xl/tables/table3.xml><?xml version="1.0" encoding="utf-8"?>
<table xmlns="http://schemas.openxmlformats.org/spreadsheetml/2006/main" ref="B2:G142" displayName="Table_4" id="4">
  <tableColumns count="6">
    <tableColumn name="WBS" id="1"/>
    <tableColumn name="Task Name" id="2"/>
    <tableColumn name="Porcentaje" id="3"/>
    <tableColumn name="Tiempo" id="4"/>
    <tableColumn name="FP" id="5"/>
    <tableColumn name="Listo" id="6"/>
  </tableColumns>
  <tableStyleInfo name="WBS-style 3" showColumnStripes="0" showFirstColumn="1" showLastColumn="1" showRowStripes="1"/>
</table>
</file>

<file path=xl/tables/table4.xml><?xml version="1.0" encoding="utf-8"?>
<table xmlns="http://schemas.openxmlformats.org/spreadsheetml/2006/main" ref="A10:E103" displayName="Table_1" id="1">
  <tableColumns count="5">
    <tableColumn name="WBS" id="1"/>
    <tableColumn name="Task Name" id="2"/>
    <tableColumn name="Porcentaje" id="3"/>
    <tableColumn name="Tiempo Estimado" id="4"/>
    <tableColumn name="Asignación" id="5"/>
  </tableColumns>
  <tableStyleInfo name="Report -style" showColumnStripes="0" showFirstColumn="1" showLastColumn="1" showRowStripes="1"/>
</table>
</file>

<file path=xl/tables/table5.xml><?xml version="1.0" encoding="utf-8"?>
<table xmlns="http://schemas.openxmlformats.org/spreadsheetml/2006/main" headerRowCount="0" ref="A8:T8" displayName="Table_5" id="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EV-style" showColumnStripes="0" showFirstColumn="1" showLastColumn="1" showRowStripes="1"/>
</table>
</file>

<file path=xl/tables/table6.xml><?xml version="1.0" encoding="utf-8"?>
<table xmlns="http://schemas.openxmlformats.org/spreadsheetml/2006/main" headerRowCount="0" ref="A6:T6" displayName="Table_6" id="6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AC-style" showColumnStripes="0" showFirstColumn="1" showLastColumn="1" showRowStripes="1"/>
</table>
</file>

<file path=xl/tables/table7.xml><?xml version="1.0" encoding="utf-8"?>
<table xmlns="http://schemas.openxmlformats.org/spreadsheetml/2006/main" headerRowCount="0" ref="A10:AF308" displayName="Table_7" id="7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ITEM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vertex42.com/ExcelTemplates/earned-value-management.html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Relationship Id="rId6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57"/>
    <col customWidth="1" min="3" max="3" width="30.43"/>
    <col customWidth="1" min="8" max="8" width="20.86"/>
    <col customWidth="1" min="11" max="13" width="15.86"/>
  </cols>
  <sheetData>
    <row r="1">
      <c r="O1" s="26" t="s">
        <v>12</v>
      </c>
      <c r="P1" s="28" t="s">
        <v>16</v>
      </c>
      <c r="Q1" s="28" t="s">
        <v>18</v>
      </c>
    </row>
    <row r="2">
      <c r="A2" s="30"/>
      <c r="B2" s="32" t="s">
        <v>10</v>
      </c>
      <c r="C2" s="32" t="s">
        <v>11</v>
      </c>
      <c r="D2" s="33" t="s">
        <v>12</v>
      </c>
      <c r="E2" s="33" t="s">
        <v>16</v>
      </c>
      <c r="F2" s="33" t="s">
        <v>18</v>
      </c>
      <c r="G2" s="34" t="s">
        <v>24</v>
      </c>
      <c r="I2" s="35"/>
      <c r="M2" s="37" t="s">
        <v>25</v>
      </c>
      <c r="N2" s="38">
        <v>3.0</v>
      </c>
      <c r="O2" s="39">
        <f t="shared" ref="O2:O4" si="1">(Q2*100)/$I$4</f>
        <v>0.4</v>
      </c>
      <c r="P2" s="41">
        <f t="shared" ref="P2:P4" si="2">$I$16*Q2</f>
        <v>2.71488</v>
      </c>
      <c r="Q2" s="41">
        <f t="shared" ref="Q2:Q4" si="3">$I$15*N2</f>
        <v>0.45248</v>
      </c>
    </row>
    <row r="3">
      <c r="A3" s="43" t="s">
        <v>30</v>
      </c>
      <c r="B3" s="45">
        <v>1.0</v>
      </c>
      <c r="C3" s="45" t="s">
        <v>32</v>
      </c>
      <c r="D3" s="47">
        <v>15.0</v>
      </c>
      <c r="E3" s="50">
        <f>I3*0.15</f>
        <v>101.808</v>
      </c>
      <c r="F3" s="53">
        <f>I9*K14</f>
        <v>16.968</v>
      </c>
      <c r="G3" s="55">
        <v>1.0</v>
      </c>
      <c r="H3" s="57" t="s">
        <v>35</v>
      </c>
      <c r="I3" s="59">
        <v>678.72</v>
      </c>
      <c r="J3" s="35" t="s">
        <v>36</v>
      </c>
      <c r="K3" s="62">
        <f>I3-E3-E4</f>
        <v>461.5296</v>
      </c>
      <c r="M3" s="37" t="s">
        <v>38</v>
      </c>
      <c r="N3" s="64">
        <v>3.0</v>
      </c>
      <c r="O3" s="39">
        <f t="shared" si="1"/>
        <v>0.4</v>
      </c>
      <c r="P3" s="41">
        <f t="shared" si="2"/>
        <v>2.71488</v>
      </c>
      <c r="Q3" s="41">
        <f t="shared" si="3"/>
        <v>0.45248</v>
      </c>
    </row>
    <row r="4" ht="23.25" customHeight="1">
      <c r="A4" s="66" t="s">
        <v>40</v>
      </c>
      <c r="B4" s="67">
        <v>2.0</v>
      </c>
      <c r="C4" s="67" t="s">
        <v>34</v>
      </c>
      <c r="D4" s="69">
        <f>85*I8</f>
        <v>17</v>
      </c>
      <c r="E4" s="71">
        <f>I3*0.17</f>
        <v>115.3824</v>
      </c>
      <c r="F4" s="55">
        <f>(D4/100)*K14</f>
        <v>19.2304</v>
      </c>
      <c r="G4" s="55">
        <v>1.0</v>
      </c>
      <c r="H4" s="57" t="s">
        <v>45</v>
      </c>
      <c r="I4" s="59">
        <v>113.12</v>
      </c>
      <c r="J4" s="35"/>
      <c r="K4" s="35"/>
      <c r="L4" s="35"/>
      <c r="M4" s="37" t="s">
        <v>46</v>
      </c>
      <c r="N4" s="64">
        <v>5.0</v>
      </c>
      <c r="O4" s="39">
        <f t="shared" si="1"/>
        <v>0.6666666667</v>
      </c>
      <c r="P4" s="41">
        <f t="shared" si="2"/>
        <v>4.5248</v>
      </c>
      <c r="Q4" s="41">
        <f t="shared" si="3"/>
        <v>0.7541333333</v>
      </c>
    </row>
    <row r="5" ht="22.5" customHeight="1">
      <c r="B5" s="67">
        <v>3.0</v>
      </c>
      <c r="C5" s="74" t="s">
        <v>47</v>
      </c>
      <c r="D5" s="69">
        <f>15*I11</f>
        <v>3</v>
      </c>
      <c r="E5" s="55">
        <f>I3*0.03</f>
        <v>20.3616</v>
      </c>
      <c r="F5" s="55">
        <f>(D5/100)*K14</f>
        <v>3.3936</v>
      </c>
      <c r="G5" s="55">
        <v>0.0</v>
      </c>
      <c r="H5" s="57"/>
      <c r="I5" s="59"/>
      <c r="J5" s="35"/>
      <c r="K5" s="35"/>
      <c r="L5" s="35"/>
      <c r="M5" s="37"/>
      <c r="N5" s="64"/>
      <c r="O5" s="39"/>
      <c r="P5" s="41"/>
      <c r="Q5" s="41"/>
    </row>
    <row r="6">
      <c r="A6" s="77" t="s">
        <v>49</v>
      </c>
      <c r="B6" s="45">
        <v>4.0</v>
      </c>
      <c r="C6" s="74" t="s">
        <v>25</v>
      </c>
      <c r="D6" s="79">
        <f t="shared" ref="D6:D48" si="4">(F6*100)/$I$4</f>
        <v>0.4</v>
      </c>
      <c r="E6" s="81">
        <f t="shared" ref="E6:E48" si="5">(D6*$I$3) / 100</f>
        <v>2.71488</v>
      </c>
      <c r="F6" s="81">
        <f t="shared" ref="F6:F8" si="6">$I$15*N2</f>
        <v>0.45248</v>
      </c>
      <c r="G6" s="55">
        <v>0.0</v>
      </c>
      <c r="H6" s="57" t="s">
        <v>52</v>
      </c>
      <c r="I6" s="83">
        <v>225.0</v>
      </c>
      <c r="J6" s="35"/>
      <c r="K6" s="35"/>
      <c r="L6" s="35"/>
      <c r="M6" s="37" t="s">
        <v>53</v>
      </c>
      <c r="N6" s="64">
        <v>5.0</v>
      </c>
      <c r="O6" s="39">
        <f t="shared" ref="O6:O48" si="7">(Q6*100)/$I$4</f>
        <v>0.6666666667</v>
      </c>
      <c r="P6" s="41">
        <f t="shared" ref="P6:P48" si="8">$I$16*Q6</f>
        <v>4.5248</v>
      </c>
      <c r="Q6" s="41">
        <f t="shared" ref="Q6:Q48" si="9">$I$15*N6</f>
        <v>0.7541333333</v>
      </c>
    </row>
    <row r="7">
      <c r="B7" s="67">
        <v>5.0</v>
      </c>
      <c r="C7" s="74" t="s">
        <v>38</v>
      </c>
      <c r="D7" s="79">
        <f t="shared" si="4"/>
        <v>0.4</v>
      </c>
      <c r="E7" s="81">
        <f t="shared" si="5"/>
        <v>2.71488</v>
      </c>
      <c r="F7" s="81">
        <f t="shared" si="6"/>
        <v>0.45248</v>
      </c>
      <c r="G7" s="55">
        <v>0.0</v>
      </c>
      <c r="J7" s="28" t="s">
        <v>35</v>
      </c>
      <c r="K7" s="28" t="s">
        <v>45</v>
      </c>
      <c r="L7" s="35"/>
      <c r="M7" s="37" t="s">
        <v>55</v>
      </c>
      <c r="N7" s="64">
        <v>3.0</v>
      </c>
      <c r="O7" s="39">
        <f t="shared" si="7"/>
        <v>0.4</v>
      </c>
      <c r="P7" s="41">
        <f t="shared" si="8"/>
        <v>2.71488</v>
      </c>
      <c r="Q7" s="41">
        <f t="shared" si="9"/>
        <v>0.45248</v>
      </c>
    </row>
    <row r="8">
      <c r="B8" s="67">
        <v>6.0</v>
      </c>
      <c r="C8" s="74" t="s">
        <v>46</v>
      </c>
      <c r="D8" s="79">
        <f t="shared" si="4"/>
        <v>0.6666666667</v>
      </c>
      <c r="E8" s="81">
        <f t="shared" si="5"/>
        <v>4.5248</v>
      </c>
      <c r="F8" s="81">
        <f t="shared" si="6"/>
        <v>0.7541333333</v>
      </c>
      <c r="G8" s="55">
        <v>0.0</v>
      </c>
      <c r="H8" s="57" t="s">
        <v>34</v>
      </c>
      <c r="I8" s="87">
        <v>0.2</v>
      </c>
      <c r="J8" s="41">
        <f t="shared" ref="J8:J12" si="10">$I$3*I8</f>
        <v>135.744</v>
      </c>
      <c r="K8" s="41">
        <f t="shared" ref="K8:K14" si="11">$I$4*I8</f>
        <v>22.624</v>
      </c>
      <c r="M8" s="37" t="s">
        <v>56</v>
      </c>
      <c r="N8" s="64">
        <v>3.0</v>
      </c>
      <c r="O8" s="39">
        <f t="shared" si="7"/>
        <v>0.4</v>
      </c>
      <c r="P8" s="41">
        <f t="shared" si="8"/>
        <v>2.71488</v>
      </c>
      <c r="Q8" s="41">
        <f t="shared" si="9"/>
        <v>0.45248</v>
      </c>
    </row>
    <row r="9">
      <c r="B9" s="45">
        <v>7.0</v>
      </c>
      <c r="C9" s="74" t="s">
        <v>53</v>
      </c>
      <c r="D9" s="79">
        <f t="shared" si="4"/>
        <v>0.6666666667</v>
      </c>
      <c r="E9" s="81">
        <f t="shared" si="5"/>
        <v>4.5248</v>
      </c>
      <c r="F9" s="81">
        <f t="shared" ref="F9:F48" si="12">$I$15*N6</f>
        <v>0.7541333333</v>
      </c>
      <c r="G9" s="55">
        <v>0.0</v>
      </c>
      <c r="H9" s="57" t="s">
        <v>32</v>
      </c>
      <c r="I9" s="87">
        <v>0.15</v>
      </c>
      <c r="J9" s="41">
        <f t="shared" si="10"/>
        <v>101.808</v>
      </c>
      <c r="K9" s="41">
        <f t="shared" si="11"/>
        <v>16.968</v>
      </c>
      <c r="M9" s="37" t="s">
        <v>58</v>
      </c>
      <c r="N9" s="64">
        <v>3.0</v>
      </c>
      <c r="O9" s="39">
        <f t="shared" si="7"/>
        <v>0.4</v>
      </c>
      <c r="P9" s="41">
        <f t="shared" si="8"/>
        <v>2.71488</v>
      </c>
      <c r="Q9" s="41">
        <f t="shared" si="9"/>
        <v>0.45248</v>
      </c>
    </row>
    <row r="10">
      <c r="B10" s="67">
        <v>8.0</v>
      </c>
      <c r="C10" s="74" t="s">
        <v>55</v>
      </c>
      <c r="D10" s="79">
        <f t="shared" si="4"/>
        <v>0.4</v>
      </c>
      <c r="E10" s="81">
        <f t="shared" si="5"/>
        <v>2.71488</v>
      </c>
      <c r="F10" s="81">
        <f t="shared" si="12"/>
        <v>0.45248</v>
      </c>
      <c r="G10" s="55">
        <v>0.0</v>
      </c>
      <c r="H10" s="57" t="s">
        <v>60</v>
      </c>
      <c r="I10" s="87">
        <v>0.3</v>
      </c>
      <c r="J10" s="41">
        <f t="shared" si="10"/>
        <v>203.616</v>
      </c>
      <c r="K10" s="41">
        <f t="shared" si="11"/>
        <v>33.936</v>
      </c>
      <c r="M10" s="37" t="s">
        <v>61</v>
      </c>
      <c r="N10" s="64">
        <v>3.0</v>
      </c>
      <c r="O10" s="39">
        <f t="shared" si="7"/>
        <v>0.4</v>
      </c>
      <c r="P10" s="41">
        <f t="shared" si="8"/>
        <v>2.71488</v>
      </c>
      <c r="Q10" s="41">
        <f t="shared" si="9"/>
        <v>0.45248</v>
      </c>
    </row>
    <row r="11">
      <c r="B11" s="67">
        <v>9.0</v>
      </c>
      <c r="C11" s="74" t="s">
        <v>56</v>
      </c>
      <c r="D11" s="79">
        <f t="shared" si="4"/>
        <v>0.4</v>
      </c>
      <c r="E11" s="81">
        <f t="shared" si="5"/>
        <v>2.71488</v>
      </c>
      <c r="F11" s="81">
        <f t="shared" si="12"/>
        <v>0.45248</v>
      </c>
      <c r="G11" s="55">
        <v>0.0</v>
      </c>
      <c r="H11" s="57" t="s">
        <v>62</v>
      </c>
      <c r="I11" s="87">
        <v>0.2</v>
      </c>
      <c r="J11" s="41">
        <f t="shared" si="10"/>
        <v>135.744</v>
      </c>
      <c r="K11" s="41">
        <f t="shared" si="11"/>
        <v>22.624</v>
      </c>
      <c r="M11" s="37" t="s">
        <v>63</v>
      </c>
      <c r="N11" s="64">
        <v>5.0</v>
      </c>
      <c r="O11" s="39">
        <f t="shared" si="7"/>
        <v>0.6666666667</v>
      </c>
      <c r="P11" s="41">
        <f t="shared" si="8"/>
        <v>4.5248</v>
      </c>
      <c r="Q11" s="41">
        <f t="shared" si="9"/>
        <v>0.7541333333</v>
      </c>
    </row>
    <row r="12">
      <c r="B12" s="45">
        <v>10.0</v>
      </c>
      <c r="C12" s="74" t="s">
        <v>58</v>
      </c>
      <c r="D12" s="79">
        <f t="shared" si="4"/>
        <v>0.4</v>
      </c>
      <c r="E12" s="81">
        <f t="shared" si="5"/>
        <v>2.71488</v>
      </c>
      <c r="F12" s="81">
        <f t="shared" si="12"/>
        <v>0.45248</v>
      </c>
      <c r="G12" s="55">
        <v>0.0</v>
      </c>
      <c r="H12" s="57" t="s">
        <v>44</v>
      </c>
      <c r="I12" s="87">
        <v>0.1</v>
      </c>
      <c r="J12" s="41">
        <f t="shared" si="10"/>
        <v>67.872</v>
      </c>
      <c r="K12" s="41">
        <f t="shared" si="11"/>
        <v>11.312</v>
      </c>
      <c r="M12" s="37" t="s">
        <v>64</v>
      </c>
      <c r="N12" s="64">
        <v>5.0</v>
      </c>
      <c r="O12" s="39">
        <f t="shared" si="7"/>
        <v>0.6666666667</v>
      </c>
      <c r="P12" s="41">
        <f t="shared" si="8"/>
        <v>4.5248</v>
      </c>
      <c r="Q12" s="41">
        <f t="shared" si="9"/>
        <v>0.7541333333</v>
      </c>
    </row>
    <row r="13">
      <c r="B13" s="67">
        <v>11.0</v>
      </c>
      <c r="C13" s="74" t="s">
        <v>61</v>
      </c>
      <c r="D13" s="79">
        <f t="shared" si="4"/>
        <v>0.4</v>
      </c>
      <c r="E13" s="81">
        <f t="shared" si="5"/>
        <v>2.71488</v>
      </c>
      <c r="F13" s="81">
        <f t="shared" si="12"/>
        <v>0.45248</v>
      </c>
      <c r="G13" s="55">
        <v>0.0</v>
      </c>
      <c r="H13" s="57" t="s">
        <v>66</v>
      </c>
      <c r="I13" s="87">
        <v>0.05</v>
      </c>
      <c r="J13" s="41">
        <f>I3*I13</f>
        <v>33.936</v>
      </c>
      <c r="K13" s="41">
        <f t="shared" si="11"/>
        <v>5.656</v>
      </c>
      <c r="M13" s="37" t="s">
        <v>67</v>
      </c>
      <c r="N13" s="64">
        <v>5.0</v>
      </c>
      <c r="O13" s="39">
        <f t="shared" si="7"/>
        <v>0.6666666667</v>
      </c>
      <c r="P13" s="41">
        <f t="shared" si="8"/>
        <v>4.5248</v>
      </c>
      <c r="Q13" s="41">
        <f t="shared" si="9"/>
        <v>0.7541333333</v>
      </c>
    </row>
    <row r="14">
      <c r="B14" s="67">
        <v>12.0</v>
      </c>
      <c r="C14" s="74" t="s">
        <v>63</v>
      </c>
      <c r="D14" s="79">
        <f t="shared" si="4"/>
        <v>0.6666666667</v>
      </c>
      <c r="E14" s="81">
        <f t="shared" si="5"/>
        <v>4.5248</v>
      </c>
      <c r="F14" s="81">
        <f t="shared" si="12"/>
        <v>0.7541333333</v>
      </c>
      <c r="G14" s="55">
        <v>0.0</v>
      </c>
      <c r="I14" s="91">
        <f>SUM(I8:I13)</f>
        <v>1</v>
      </c>
      <c r="J14" s="92">
        <f>$I$3*I14</f>
        <v>678.72</v>
      </c>
      <c r="K14" s="92">
        <f t="shared" si="11"/>
        <v>113.12</v>
      </c>
      <c r="M14" s="37" t="s">
        <v>51</v>
      </c>
      <c r="N14" s="64">
        <v>8.0</v>
      </c>
      <c r="O14" s="39">
        <f t="shared" si="7"/>
        <v>1.066666667</v>
      </c>
      <c r="P14" s="41">
        <f t="shared" si="8"/>
        <v>7.23968</v>
      </c>
      <c r="Q14" s="41">
        <f t="shared" si="9"/>
        <v>1.206613333</v>
      </c>
    </row>
    <row r="15">
      <c r="B15" s="45">
        <v>13.0</v>
      </c>
      <c r="C15" s="74" t="s">
        <v>64</v>
      </c>
      <c r="D15" s="79">
        <f t="shared" si="4"/>
        <v>0.6666666667</v>
      </c>
      <c r="E15" s="81">
        <f t="shared" si="5"/>
        <v>4.5248</v>
      </c>
      <c r="F15" s="81">
        <f t="shared" si="12"/>
        <v>0.7541333333</v>
      </c>
      <c r="G15" s="55">
        <v>0.0</v>
      </c>
      <c r="H15" s="94" t="s">
        <v>68</v>
      </c>
      <c r="I15" s="28">
        <f>K10/I6</f>
        <v>0.1508266667</v>
      </c>
      <c r="J15" s="35" t="s">
        <v>18</v>
      </c>
      <c r="K15" s="35"/>
      <c r="L15" s="35"/>
      <c r="M15" s="37" t="s">
        <v>59</v>
      </c>
      <c r="N15" s="64">
        <v>5.0</v>
      </c>
      <c r="O15" s="39">
        <f t="shared" si="7"/>
        <v>0.6666666667</v>
      </c>
      <c r="P15" s="41">
        <f t="shared" si="8"/>
        <v>4.5248</v>
      </c>
      <c r="Q15" s="41">
        <f t="shared" si="9"/>
        <v>0.7541333333</v>
      </c>
    </row>
    <row r="16">
      <c r="B16" s="67">
        <v>14.0</v>
      </c>
      <c r="C16" s="74" t="s">
        <v>67</v>
      </c>
      <c r="D16" s="79">
        <f t="shared" si="4"/>
        <v>0.6666666667</v>
      </c>
      <c r="E16" s="81">
        <f t="shared" si="5"/>
        <v>4.5248</v>
      </c>
      <c r="F16" s="81">
        <f t="shared" si="12"/>
        <v>0.7541333333</v>
      </c>
      <c r="G16" s="55">
        <v>0.0</v>
      </c>
      <c r="H16" s="94" t="s">
        <v>69</v>
      </c>
      <c r="I16" s="35">
        <v>6.0</v>
      </c>
      <c r="J16" s="35" t="s">
        <v>70</v>
      </c>
      <c r="M16" s="37" t="s">
        <v>71</v>
      </c>
      <c r="N16" s="64">
        <v>3.0</v>
      </c>
      <c r="O16" s="39">
        <f t="shared" si="7"/>
        <v>0.4</v>
      </c>
      <c r="P16" s="41">
        <f t="shared" si="8"/>
        <v>2.71488</v>
      </c>
      <c r="Q16" s="41">
        <f t="shared" si="9"/>
        <v>0.45248</v>
      </c>
    </row>
    <row r="17">
      <c r="B17" s="67">
        <v>15.0</v>
      </c>
      <c r="C17" s="74" t="s">
        <v>51</v>
      </c>
      <c r="D17" s="79">
        <f t="shared" si="4"/>
        <v>1.066666667</v>
      </c>
      <c r="E17" s="81">
        <f t="shared" si="5"/>
        <v>7.23968</v>
      </c>
      <c r="F17" s="81">
        <f t="shared" si="12"/>
        <v>1.206613333</v>
      </c>
      <c r="G17" s="55">
        <v>0.0</v>
      </c>
      <c r="H17" s="35"/>
      <c r="M17" s="37" t="s">
        <v>72</v>
      </c>
      <c r="N17" s="64">
        <v>3.0</v>
      </c>
      <c r="O17" s="39">
        <f t="shared" si="7"/>
        <v>0.4</v>
      </c>
      <c r="P17" s="41">
        <f t="shared" si="8"/>
        <v>2.71488</v>
      </c>
      <c r="Q17" s="41">
        <f t="shared" si="9"/>
        <v>0.45248</v>
      </c>
    </row>
    <row r="18">
      <c r="B18" s="45">
        <v>16.0</v>
      </c>
      <c r="C18" s="74" t="s">
        <v>59</v>
      </c>
      <c r="D18" s="79">
        <f t="shared" si="4"/>
        <v>0.6666666667</v>
      </c>
      <c r="E18" s="81">
        <f t="shared" si="5"/>
        <v>4.5248</v>
      </c>
      <c r="F18" s="81">
        <f t="shared" si="12"/>
        <v>0.7541333333</v>
      </c>
      <c r="G18" s="55">
        <v>0.0</v>
      </c>
      <c r="H18" s="35"/>
      <c r="M18" s="37" t="s">
        <v>73</v>
      </c>
      <c r="N18" s="64">
        <v>3.0</v>
      </c>
      <c r="O18" s="39">
        <f t="shared" si="7"/>
        <v>0.4</v>
      </c>
      <c r="P18" s="41">
        <f t="shared" si="8"/>
        <v>2.71488</v>
      </c>
      <c r="Q18" s="41">
        <f t="shared" si="9"/>
        <v>0.45248</v>
      </c>
    </row>
    <row r="19">
      <c r="B19" s="67">
        <v>17.0</v>
      </c>
      <c r="C19" s="74" t="s">
        <v>71</v>
      </c>
      <c r="D19" s="79">
        <f t="shared" si="4"/>
        <v>0.4</v>
      </c>
      <c r="E19" s="81">
        <f t="shared" si="5"/>
        <v>2.71488</v>
      </c>
      <c r="F19" s="81">
        <f t="shared" si="12"/>
        <v>0.45248</v>
      </c>
      <c r="G19" s="55">
        <v>0.0</v>
      </c>
      <c r="H19" s="35"/>
      <c r="M19" s="37" t="s">
        <v>74</v>
      </c>
      <c r="N19" s="64">
        <v>3.0</v>
      </c>
      <c r="O19" s="39">
        <f t="shared" si="7"/>
        <v>0.4</v>
      </c>
      <c r="P19" s="41">
        <f t="shared" si="8"/>
        <v>2.71488</v>
      </c>
      <c r="Q19" s="41">
        <f t="shared" si="9"/>
        <v>0.45248</v>
      </c>
    </row>
    <row r="20">
      <c r="B20" s="67">
        <v>18.0</v>
      </c>
      <c r="C20" s="74" t="s">
        <v>72</v>
      </c>
      <c r="D20" s="79">
        <f t="shared" si="4"/>
        <v>0.4</v>
      </c>
      <c r="E20" s="81">
        <f t="shared" si="5"/>
        <v>2.71488</v>
      </c>
      <c r="F20" s="81">
        <f t="shared" si="12"/>
        <v>0.45248</v>
      </c>
      <c r="G20" s="55">
        <v>0.0</v>
      </c>
      <c r="J20" s="35"/>
      <c r="M20" s="37" t="s">
        <v>76</v>
      </c>
      <c r="N20" s="64">
        <v>5.0</v>
      </c>
      <c r="O20" s="39">
        <f t="shared" si="7"/>
        <v>0.6666666667</v>
      </c>
      <c r="P20" s="41">
        <f t="shared" si="8"/>
        <v>4.5248</v>
      </c>
      <c r="Q20" s="41">
        <f t="shared" si="9"/>
        <v>0.7541333333</v>
      </c>
    </row>
    <row r="21">
      <c r="B21" s="45">
        <v>19.0</v>
      </c>
      <c r="C21" s="74" t="s">
        <v>73</v>
      </c>
      <c r="D21" s="79">
        <f t="shared" si="4"/>
        <v>0.4</v>
      </c>
      <c r="E21" s="81">
        <f t="shared" si="5"/>
        <v>2.71488</v>
      </c>
      <c r="F21" s="81">
        <f t="shared" si="12"/>
        <v>0.45248</v>
      </c>
      <c r="G21" s="55">
        <v>0.0</v>
      </c>
      <c r="M21" s="37" t="s">
        <v>78</v>
      </c>
      <c r="N21" s="64">
        <v>5.0</v>
      </c>
      <c r="O21" s="39">
        <f t="shared" si="7"/>
        <v>0.6666666667</v>
      </c>
      <c r="P21" s="41">
        <f t="shared" si="8"/>
        <v>4.5248</v>
      </c>
      <c r="Q21" s="41">
        <f t="shared" si="9"/>
        <v>0.7541333333</v>
      </c>
    </row>
    <row r="22">
      <c r="B22" s="67">
        <v>20.0</v>
      </c>
      <c r="C22" s="74" t="s">
        <v>74</v>
      </c>
      <c r="D22" s="79">
        <f t="shared" si="4"/>
        <v>0.4</v>
      </c>
      <c r="E22" s="81">
        <f t="shared" si="5"/>
        <v>2.71488</v>
      </c>
      <c r="F22" s="81">
        <f t="shared" si="12"/>
        <v>0.45248</v>
      </c>
      <c r="G22" s="55">
        <v>0.0</v>
      </c>
      <c r="J22" s="35"/>
      <c r="M22" s="37" t="s">
        <v>80</v>
      </c>
      <c r="N22" s="64">
        <v>8.0</v>
      </c>
      <c r="O22" s="39">
        <f t="shared" si="7"/>
        <v>1.066666667</v>
      </c>
      <c r="P22" s="41">
        <f t="shared" si="8"/>
        <v>7.23968</v>
      </c>
      <c r="Q22" s="41">
        <f t="shared" si="9"/>
        <v>1.206613333</v>
      </c>
    </row>
    <row r="23">
      <c r="B23" s="67">
        <v>21.0</v>
      </c>
      <c r="C23" s="74" t="s">
        <v>76</v>
      </c>
      <c r="D23" s="79">
        <f t="shared" si="4"/>
        <v>0.6666666667</v>
      </c>
      <c r="E23" s="81">
        <f t="shared" si="5"/>
        <v>4.5248</v>
      </c>
      <c r="F23" s="81">
        <f t="shared" si="12"/>
        <v>0.7541333333</v>
      </c>
      <c r="G23" s="55">
        <v>0.0</v>
      </c>
      <c r="J23" s="35"/>
      <c r="M23" s="37" t="s">
        <v>82</v>
      </c>
      <c r="N23" s="64">
        <v>5.0</v>
      </c>
      <c r="O23" s="39">
        <f t="shared" si="7"/>
        <v>0.6666666667</v>
      </c>
      <c r="P23" s="41">
        <f t="shared" si="8"/>
        <v>4.5248</v>
      </c>
      <c r="Q23" s="41">
        <f t="shared" si="9"/>
        <v>0.7541333333</v>
      </c>
    </row>
    <row r="24">
      <c r="B24" s="45">
        <v>22.0</v>
      </c>
      <c r="C24" s="74" t="s">
        <v>78</v>
      </c>
      <c r="D24" s="79">
        <f t="shared" si="4"/>
        <v>0.6666666667</v>
      </c>
      <c r="E24" s="81">
        <f t="shared" si="5"/>
        <v>4.5248</v>
      </c>
      <c r="F24" s="81">
        <f t="shared" si="12"/>
        <v>0.7541333333</v>
      </c>
      <c r="G24" s="55">
        <v>0.0</v>
      </c>
      <c r="M24" s="37" t="s">
        <v>85</v>
      </c>
      <c r="N24" s="64">
        <v>5.0</v>
      </c>
      <c r="O24" s="39">
        <f t="shared" si="7"/>
        <v>0.6666666667</v>
      </c>
      <c r="P24" s="41">
        <f t="shared" si="8"/>
        <v>4.5248</v>
      </c>
      <c r="Q24" s="41">
        <f t="shared" si="9"/>
        <v>0.7541333333</v>
      </c>
    </row>
    <row r="25">
      <c r="B25" s="67">
        <v>23.0</v>
      </c>
      <c r="C25" s="74" t="s">
        <v>80</v>
      </c>
      <c r="D25" s="79">
        <f t="shared" si="4"/>
        <v>1.066666667</v>
      </c>
      <c r="E25" s="81">
        <f t="shared" si="5"/>
        <v>7.23968</v>
      </c>
      <c r="F25" s="81">
        <f t="shared" si="12"/>
        <v>1.206613333</v>
      </c>
      <c r="G25" s="55">
        <v>0.0</v>
      </c>
      <c r="M25" s="37" t="s">
        <v>87</v>
      </c>
      <c r="N25" s="64">
        <v>3.0</v>
      </c>
      <c r="O25" s="39">
        <f t="shared" si="7"/>
        <v>0.4</v>
      </c>
      <c r="P25" s="41">
        <f t="shared" si="8"/>
        <v>2.71488</v>
      </c>
      <c r="Q25" s="41">
        <f t="shared" si="9"/>
        <v>0.45248</v>
      </c>
    </row>
    <row r="26">
      <c r="B26" s="67">
        <v>24.0</v>
      </c>
      <c r="C26" s="74" t="s">
        <v>82</v>
      </c>
      <c r="D26" s="79">
        <f t="shared" si="4"/>
        <v>0.6666666667</v>
      </c>
      <c r="E26" s="81">
        <f t="shared" si="5"/>
        <v>4.5248</v>
      </c>
      <c r="F26" s="81">
        <f t="shared" si="12"/>
        <v>0.7541333333</v>
      </c>
      <c r="G26" s="55">
        <v>0.0</v>
      </c>
      <c r="M26" s="37" t="s">
        <v>26</v>
      </c>
      <c r="N26" s="64">
        <v>8.0</v>
      </c>
      <c r="O26" s="39">
        <f t="shared" si="7"/>
        <v>1.066666667</v>
      </c>
      <c r="P26" s="41">
        <f t="shared" si="8"/>
        <v>7.23968</v>
      </c>
      <c r="Q26" s="41">
        <f t="shared" si="9"/>
        <v>1.206613333</v>
      </c>
    </row>
    <row r="27">
      <c r="B27" s="45">
        <v>25.0</v>
      </c>
      <c r="C27" s="74" t="s">
        <v>85</v>
      </c>
      <c r="D27" s="79">
        <f t="shared" si="4"/>
        <v>0.6666666667</v>
      </c>
      <c r="E27" s="81">
        <f t="shared" si="5"/>
        <v>4.5248</v>
      </c>
      <c r="F27" s="81">
        <f t="shared" si="12"/>
        <v>0.7541333333</v>
      </c>
      <c r="G27" s="55">
        <v>0.0</v>
      </c>
      <c r="M27" s="37" t="s">
        <v>90</v>
      </c>
      <c r="N27" s="64">
        <v>8.0</v>
      </c>
      <c r="O27" s="39">
        <f t="shared" si="7"/>
        <v>1.066666667</v>
      </c>
      <c r="P27" s="41">
        <f t="shared" si="8"/>
        <v>7.23968</v>
      </c>
      <c r="Q27" s="41">
        <f t="shared" si="9"/>
        <v>1.206613333</v>
      </c>
    </row>
    <row r="28">
      <c r="B28" s="67">
        <v>26.0</v>
      </c>
      <c r="C28" s="74" t="s">
        <v>87</v>
      </c>
      <c r="D28" s="79">
        <f t="shared" si="4"/>
        <v>0.4</v>
      </c>
      <c r="E28" s="81">
        <f t="shared" si="5"/>
        <v>2.71488</v>
      </c>
      <c r="F28" s="81">
        <f t="shared" si="12"/>
        <v>0.45248</v>
      </c>
      <c r="G28" s="55">
        <v>0.0</v>
      </c>
      <c r="M28" s="37" t="s">
        <v>65</v>
      </c>
      <c r="N28" s="64">
        <v>8.0</v>
      </c>
      <c r="O28" s="39">
        <f t="shared" si="7"/>
        <v>1.066666667</v>
      </c>
      <c r="P28" s="41">
        <f t="shared" si="8"/>
        <v>7.23968</v>
      </c>
      <c r="Q28" s="41">
        <f t="shared" si="9"/>
        <v>1.206613333</v>
      </c>
    </row>
    <row r="29">
      <c r="B29" s="67">
        <v>27.0</v>
      </c>
      <c r="C29" s="74" t="s">
        <v>26</v>
      </c>
      <c r="D29" s="79">
        <f t="shared" si="4"/>
        <v>1.066666667</v>
      </c>
      <c r="E29" s="81">
        <f t="shared" si="5"/>
        <v>7.23968</v>
      </c>
      <c r="F29" s="81">
        <f t="shared" si="12"/>
        <v>1.206613333</v>
      </c>
      <c r="G29" s="55">
        <v>0.0</v>
      </c>
      <c r="M29" s="37" t="s">
        <v>91</v>
      </c>
      <c r="N29" s="64">
        <v>3.0</v>
      </c>
      <c r="O29" s="39">
        <f t="shared" si="7"/>
        <v>0.4</v>
      </c>
      <c r="P29" s="41">
        <f t="shared" si="8"/>
        <v>2.71488</v>
      </c>
      <c r="Q29" s="41">
        <f t="shared" si="9"/>
        <v>0.45248</v>
      </c>
    </row>
    <row r="30">
      <c r="B30" s="45">
        <v>28.0</v>
      </c>
      <c r="C30" s="74" t="s">
        <v>90</v>
      </c>
      <c r="D30" s="79">
        <f t="shared" si="4"/>
        <v>1.066666667</v>
      </c>
      <c r="E30" s="81">
        <f t="shared" si="5"/>
        <v>7.23968</v>
      </c>
      <c r="F30" s="81">
        <f t="shared" si="12"/>
        <v>1.206613333</v>
      </c>
      <c r="G30" s="55">
        <v>0.0</v>
      </c>
      <c r="M30" s="37" t="s">
        <v>92</v>
      </c>
      <c r="N30" s="64">
        <v>3.0</v>
      </c>
      <c r="O30" s="39">
        <f t="shared" si="7"/>
        <v>0.4</v>
      </c>
      <c r="P30" s="41">
        <f t="shared" si="8"/>
        <v>2.71488</v>
      </c>
      <c r="Q30" s="41">
        <f t="shared" si="9"/>
        <v>0.45248</v>
      </c>
    </row>
    <row r="31">
      <c r="B31" s="67">
        <v>29.0</v>
      </c>
      <c r="C31" s="74" t="s">
        <v>65</v>
      </c>
      <c r="D31" s="79">
        <f t="shared" si="4"/>
        <v>1.066666667</v>
      </c>
      <c r="E31" s="81">
        <f t="shared" si="5"/>
        <v>7.23968</v>
      </c>
      <c r="F31" s="81">
        <f t="shared" si="12"/>
        <v>1.206613333</v>
      </c>
      <c r="G31" s="55">
        <v>0.0</v>
      </c>
      <c r="M31" s="37" t="s">
        <v>75</v>
      </c>
      <c r="N31" s="64">
        <v>3.0</v>
      </c>
      <c r="O31" s="39">
        <f t="shared" si="7"/>
        <v>0.4</v>
      </c>
      <c r="P31" s="41">
        <f t="shared" si="8"/>
        <v>2.71488</v>
      </c>
      <c r="Q31" s="41">
        <f t="shared" si="9"/>
        <v>0.45248</v>
      </c>
    </row>
    <row r="32">
      <c r="B32" s="67">
        <v>30.0</v>
      </c>
      <c r="C32" s="74" t="s">
        <v>91</v>
      </c>
      <c r="D32" s="79">
        <f t="shared" si="4"/>
        <v>0.4</v>
      </c>
      <c r="E32" s="81">
        <f t="shared" si="5"/>
        <v>2.71488</v>
      </c>
      <c r="F32" s="81">
        <f t="shared" si="12"/>
        <v>0.45248</v>
      </c>
      <c r="G32" s="55">
        <v>0.0</v>
      </c>
      <c r="M32" s="37" t="s">
        <v>93</v>
      </c>
      <c r="N32" s="64">
        <v>3.0</v>
      </c>
      <c r="O32" s="39">
        <f t="shared" si="7"/>
        <v>0.4</v>
      </c>
      <c r="P32" s="41">
        <f t="shared" si="8"/>
        <v>2.71488</v>
      </c>
      <c r="Q32" s="41">
        <f t="shared" si="9"/>
        <v>0.45248</v>
      </c>
    </row>
    <row r="33">
      <c r="B33" s="45">
        <v>31.0</v>
      </c>
      <c r="C33" s="74" t="s">
        <v>92</v>
      </c>
      <c r="D33" s="79">
        <f t="shared" si="4"/>
        <v>0.4</v>
      </c>
      <c r="E33" s="81">
        <f t="shared" si="5"/>
        <v>2.71488</v>
      </c>
      <c r="F33" s="81">
        <f t="shared" si="12"/>
        <v>0.45248</v>
      </c>
      <c r="G33" s="55">
        <v>0.0</v>
      </c>
      <c r="M33" s="37" t="s">
        <v>94</v>
      </c>
      <c r="N33" s="64">
        <v>8.0</v>
      </c>
      <c r="O33" s="39">
        <f t="shared" si="7"/>
        <v>1.066666667</v>
      </c>
      <c r="P33" s="41">
        <f t="shared" si="8"/>
        <v>7.23968</v>
      </c>
      <c r="Q33" s="41">
        <f t="shared" si="9"/>
        <v>1.206613333</v>
      </c>
    </row>
    <row r="34">
      <c r="B34" s="67">
        <v>32.0</v>
      </c>
      <c r="C34" s="74" t="s">
        <v>75</v>
      </c>
      <c r="D34" s="79">
        <f t="shared" si="4"/>
        <v>0.4</v>
      </c>
      <c r="E34" s="81">
        <f t="shared" si="5"/>
        <v>2.71488</v>
      </c>
      <c r="F34" s="81">
        <f t="shared" si="12"/>
        <v>0.45248</v>
      </c>
      <c r="G34" s="55">
        <v>0.0</v>
      </c>
      <c r="M34" s="37" t="s">
        <v>28</v>
      </c>
      <c r="N34" s="64">
        <v>5.0</v>
      </c>
      <c r="O34" s="39">
        <f t="shared" si="7"/>
        <v>0.6666666667</v>
      </c>
      <c r="P34" s="41">
        <f t="shared" si="8"/>
        <v>4.5248</v>
      </c>
      <c r="Q34" s="41">
        <f t="shared" si="9"/>
        <v>0.7541333333</v>
      </c>
    </row>
    <row r="35">
      <c r="B35" s="67">
        <v>33.0</v>
      </c>
      <c r="C35" s="74" t="s">
        <v>93</v>
      </c>
      <c r="D35" s="79">
        <f t="shared" si="4"/>
        <v>0.4</v>
      </c>
      <c r="E35" s="81">
        <f t="shared" si="5"/>
        <v>2.71488</v>
      </c>
      <c r="F35" s="81">
        <f t="shared" si="12"/>
        <v>0.45248</v>
      </c>
      <c r="G35" s="55">
        <v>0.0</v>
      </c>
      <c r="M35" s="37" t="s">
        <v>95</v>
      </c>
      <c r="N35" s="64">
        <v>3.0</v>
      </c>
      <c r="O35" s="39">
        <f t="shared" si="7"/>
        <v>0.4</v>
      </c>
      <c r="P35" s="41">
        <f t="shared" si="8"/>
        <v>2.71488</v>
      </c>
      <c r="Q35" s="41">
        <f t="shared" si="9"/>
        <v>0.45248</v>
      </c>
    </row>
    <row r="36">
      <c r="B36" s="45">
        <v>34.0</v>
      </c>
      <c r="C36" s="74" t="s">
        <v>94</v>
      </c>
      <c r="D36" s="79">
        <f t="shared" si="4"/>
        <v>1.066666667</v>
      </c>
      <c r="E36" s="81">
        <f t="shared" si="5"/>
        <v>7.23968</v>
      </c>
      <c r="F36" s="81">
        <f t="shared" si="12"/>
        <v>1.206613333</v>
      </c>
      <c r="G36" s="55">
        <v>0.0</v>
      </c>
      <c r="M36" s="37" t="s">
        <v>97</v>
      </c>
      <c r="N36" s="64">
        <v>3.0</v>
      </c>
      <c r="O36" s="39">
        <f t="shared" si="7"/>
        <v>0.4</v>
      </c>
      <c r="P36" s="41">
        <f t="shared" si="8"/>
        <v>2.71488</v>
      </c>
      <c r="Q36" s="41">
        <f t="shared" si="9"/>
        <v>0.45248</v>
      </c>
    </row>
    <row r="37">
      <c r="B37" s="67">
        <v>35.0</v>
      </c>
      <c r="C37" s="74" t="s">
        <v>28</v>
      </c>
      <c r="D37" s="79">
        <f t="shared" si="4"/>
        <v>0.6666666667</v>
      </c>
      <c r="E37" s="81">
        <f t="shared" si="5"/>
        <v>4.5248</v>
      </c>
      <c r="F37" s="81">
        <f t="shared" si="12"/>
        <v>0.7541333333</v>
      </c>
      <c r="G37" s="55">
        <v>0.0</v>
      </c>
      <c r="M37" s="37" t="s">
        <v>98</v>
      </c>
      <c r="N37" s="64">
        <v>3.0</v>
      </c>
      <c r="O37" s="39">
        <f t="shared" si="7"/>
        <v>0.4</v>
      </c>
      <c r="P37" s="41">
        <f t="shared" si="8"/>
        <v>2.71488</v>
      </c>
      <c r="Q37" s="41">
        <f t="shared" si="9"/>
        <v>0.45248</v>
      </c>
    </row>
    <row r="38">
      <c r="B38" s="67">
        <v>36.0</v>
      </c>
      <c r="C38" s="74" t="s">
        <v>95</v>
      </c>
      <c r="D38" s="79">
        <f t="shared" si="4"/>
        <v>0.4</v>
      </c>
      <c r="E38" s="81">
        <f t="shared" si="5"/>
        <v>2.71488</v>
      </c>
      <c r="F38" s="81">
        <f t="shared" si="12"/>
        <v>0.45248</v>
      </c>
      <c r="G38" s="55">
        <v>0.0</v>
      </c>
      <c r="H38" s="35" t="s">
        <v>99</v>
      </c>
      <c r="M38" s="37" t="s">
        <v>100</v>
      </c>
      <c r="N38" s="64">
        <v>3.0</v>
      </c>
      <c r="O38" s="39">
        <f t="shared" si="7"/>
        <v>0.4</v>
      </c>
      <c r="P38" s="41">
        <f t="shared" si="8"/>
        <v>2.71488</v>
      </c>
      <c r="Q38" s="41">
        <f t="shared" si="9"/>
        <v>0.45248</v>
      </c>
    </row>
    <row r="39">
      <c r="B39" s="45">
        <v>37.0</v>
      </c>
      <c r="C39" s="74" t="s">
        <v>97</v>
      </c>
      <c r="D39" s="79">
        <f t="shared" si="4"/>
        <v>0.4</v>
      </c>
      <c r="E39" s="81">
        <f t="shared" si="5"/>
        <v>2.71488</v>
      </c>
      <c r="F39" s="81">
        <f t="shared" si="12"/>
        <v>0.45248</v>
      </c>
      <c r="G39" s="55">
        <v>0.0</v>
      </c>
      <c r="H39" s="35" t="s">
        <v>101</v>
      </c>
      <c r="M39" s="37" t="s">
        <v>102</v>
      </c>
      <c r="N39" s="64">
        <v>8.0</v>
      </c>
      <c r="O39" s="39">
        <f t="shared" si="7"/>
        <v>1.066666667</v>
      </c>
      <c r="P39" s="41">
        <f t="shared" si="8"/>
        <v>7.23968</v>
      </c>
      <c r="Q39" s="41">
        <f t="shared" si="9"/>
        <v>1.206613333</v>
      </c>
    </row>
    <row r="40">
      <c r="B40" s="67">
        <v>38.0</v>
      </c>
      <c r="C40" s="74" t="s">
        <v>98</v>
      </c>
      <c r="D40" s="79">
        <f t="shared" si="4"/>
        <v>0.4</v>
      </c>
      <c r="E40" s="81">
        <f t="shared" si="5"/>
        <v>2.71488</v>
      </c>
      <c r="F40" s="81">
        <f t="shared" si="12"/>
        <v>0.45248</v>
      </c>
      <c r="G40" s="55">
        <v>0.0</v>
      </c>
      <c r="H40" s="35" t="s">
        <v>104</v>
      </c>
      <c r="M40" s="37" t="s">
        <v>105</v>
      </c>
      <c r="N40" s="64">
        <v>8.0</v>
      </c>
      <c r="O40" s="39">
        <f t="shared" si="7"/>
        <v>1.066666667</v>
      </c>
      <c r="P40" s="41">
        <f t="shared" si="8"/>
        <v>7.23968</v>
      </c>
      <c r="Q40" s="41">
        <f t="shared" si="9"/>
        <v>1.206613333</v>
      </c>
    </row>
    <row r="41">
      <c r="B41" s="67">
        <v>39.0</v>
      </c>
      <c r="C41" s="74" t="s">
        <v>100</v>
      </c>
      <c r="D41" s="79">
        <f t="shared" si="4"/>
        <v>0.4</v>
      </c>
      <c r="E41" s="81">
        <f t="shared" si="5"/>
        <v>2.71488</v>
      </c>
      <c r="F41" s="81">
        <f t="shared" si="12"/>
        <v>0.45248</v>
      </c>
      <c r="G41" s="55">
        <v>0.0</v>
      </c>
      <c r="H41" s="35" t="s">
        <v>106</v>
      </c>
      <c r="M41" s="37" t="s">
        <v>107</v>
      </c>
      <c r="N41" s="64">
        <v>5.0</v>
      </c>
      <c r="O41" s="39">
        <f t="shared" si="7"/>
        <v>0.6666666667</v>
      </c>
      <c r="P41" s="41">
        <f t="shared" si="8"/>
        <v>4.5248</v>
      </c>
      <c r="Q41" s="41">
        <f t="shared" si="9"/>
        <v>0.7541333333</v>
      </c>
    </row>
    <row r="42">
      <c r="B42" s="45">
        <v>40.0</v>
      </c>
      <c r="C42" s="74" t="s">
        <v>102</v>
      </c>
      <c r="D42" s="79">
        <f t="shared" si="4"/>
        <v>1.066666667</v>
      </c>
      <c r="E42" s="81">
        <f t="shared" si="5"/>
        <v>7.23968</v>
      </c>
      <c r="F42" s="81">
        <f t="shared" si="12"/>
        <v>1.206613333</v>
      </c>
      <c r="G42" s="55">
        <v>0.0</v>
      </c>
      <c r="H42" s="35" t="s">
        <v>108</v>
      </c>
      <c r="M42" s="37" t="s">
        <v>109</v>
      </c>
      <c r="N42" s="64">
        <v>3.0</v>
      </c>
      <c r="O42" s="39">
        <f t="shared" si="7"/>
        <v>0.4</v>
      </c>
      <c r="P42" s="41">
        <f t="shared" si="8"/>
        <v>2.71488</v>
      </c>
      <c r="Q42" s="41">
        <f t="shared" si="9"/>
        <v>0.45248</v>
      </c>
    </row>
    <row r="43">
      <c r="B43" s="67">
        <v>41.0</v>
      </c>
      <c r="C43" s="74" t="s">
        <v>105</v>
      </c>
      <c r="D43" s="79">
        <f t="shared" si="4"/>
        <v>1.066666667</v>
      </c>
      <c r="E43" s="81">
        <f t="shared" si="5"/>
        <v>7.23968</v>
      </c>
      <c r="F43" s="81">
        <f t="shared" si="12"/>
        <v>1.206613333</v>
      </c>
      <c r="G43" s="55">
        <v>0.0</v>
      </c>
      <c r="H43" s="35" t="s">
        <v>111</v>
      </c>
      <c r="M43" s="37" t="s">
        <v>112</v>
      </c>
      <c r="N43" s="64">
        <v>8.0</v>
      </c>
      <c r="O43" s="39">
        <f t="shared" si="7"/>
        <v>1.066666667</v>
      </c>
      <c r="P43" s="41">
        <f t="shared" si="8"/>
        <v>7.23968</v>
      </c>
      <c r="Q43" s="41">
        <f t="shared" si="9"/>
        <v>1.206613333</v>
      </c>
    </row>
    <row r="44">
      <c r="B44" s="67">
        <v>42.0</v>
      </c>
      <c r="C44" s="74" t="s">
        <v>107</v>
      </c>
      <c r="D44" s="79">
        <f t="shared" si="4"/>
        <v>0.6666666667</v>
      </c>
      <c r="E44" s="81">
        <f t="shared" si="5"/>
        <v>4.5248</v>
      </c>
      <c r="F44" s="81">
        <f t="shared" si="12"/>
        <v>0.7541333333</v>
      </c>
      <c r="G44" s="55">
        <v>0.0</v>
      </c>
      <c r="H44" s="35" t="s">
        <v>113</v>
      </c>
      <c r="M44" s="37" t="s">
        <v>114</v>
      </c>
      <c r="N44" s="64">
        <v>5.0</v>
      </c>
      <c r="O44" s="39">
        <f t="shared" si="7"/>
        <v>0.6666666667</v>
      </c>
      <c r="P44" s="41">
        <f t="shared" si="8"/>
        <v>4.5248</v>
      </c>
      <c r="Q44" s="41">
        <f t="shared" si="9"/>
        <v>0.7541333333</v>
      </c>
    </row>
    <row r="45">
      <c r="B45" s="45">
        <v>43.0</v>
      </c>
      <c r="C45" s="74" t="s">
        <v>109</v>
      </c>
      <c r="D45" s="79">
        <f t="shared" si="4"/>
        <v>0.4</v>
      </c>
      <c r="E45" s="81">
        <f t="shared" si="5"/>
        <v>2.71488</v>
      </c>
      <c r="F45" s="81">
        <f t="shared" si="12"/>
        <v>0.45248</v>
      </c>
      <c r="G45" s="55">
        <v>0.0</v>
      </c>
      <c r="I45" s="134"/>
      <c r="M45" s="37" t="s">
        <v>57</v>
      </c>
      <c r="N45" s="136">
        <v>12.0</v>
      </c>
      <c r="O45" s="39">
        <f t="shared" si="7"/>
        <v>1.6</v>
      </c>
      <c r="P45" s="41">
        <f t="shared" si="8"/>
        <v>10.85952</v>
      </c>
      <c r="Q45" s="41">
        <f t="shared" si="9"/>
        <v>1.80992</v>
      </c>
    </row>
    <row r="46">
      <c r="B46" s="67">
        <v>44.0</v>
      </c>
      <c r="C46" s="74" t="s">
        <v>112</v>
      </c>
      <c r="D46" s="79">
        <f t="shared" si="4"/>
        <v>1.066666667</v>
      </c>
      <c r="E46" s="81">
        <f t="shared" si="5"/>
        <v>7.23968</v>
      </c>
      <c r="F46" s="81">
        <f t="shared" si="12"/>
        <v>1.206613333</v>
      </c>
      <c r="G46" s="55">
        <v>0.0</v>
      </c>
      <c r="I46" s="134"/>
      <c r="M46" s="140" t="s">
        <v>15</v>
      </c>
      <c r="N46" s="142">
        <v>8.0</v>
      </c>
      <c r="O46" s="39">
        <f t="shared" si="7"/>
        <v>1.066666667</v>
      </c>
      <c r="P46" s="41">
        <f t="shared" si="8"/>
        <v>7.23968</v>
      </c>
      <c r="Q46" s="41">
        <f t="shared" si="9"/>
        <v>1.206613333</v>
      </c>
    </row>
    <row r="47">
      <c r="B47" s="67">
        <v>45.0</v>
      </c>
      <c r="C47" s="74" t="s">
        <v>114</v>
      </c>
      <c r="D47" s="79">
        <f t="shared" si="4"/>
        <v>0.6666666667</v>
      </c>
      <c r="E47" s="81">
        <f t="shared" si="5"/>
        <v>4.5248</v>
      </c>
      <c r="F47" s="81">
        <f t="shared" si="12"/>
        <v>0.7541333333</v>
      </c>
      <c r="G47" s="55">
        <v>0.0</v>
      </c>
      <c r="I47" s="134"/>
      <c r="M47" s="140" t="s">
        <v>19</v>
      </c>
      <c r="N47" s="142">
        <v>5.0</v>
      </c>
      <c r="O47" s="39">
        <f t="shared" si="7"/>
        <v>0.6666666667</v>
      </c>
      <c r="P47" s="41">
        <f t="shared" si="8"/>
        <v>4.5248</v>
      </c>
      <c r="Q47" s="41">
        <f t="shared" si="9"/>
        <v>0.7541333333</v>
      </c>
    </row>
    <row r="48">
      <c r="B48" s="145">
        <v>46.0</v>
      </c>
      <c r="C48" s="147" t="s">
        <v>57</v>
      </c>
      <c r="D48" s="148">
        <f t="shared" si="4"/>
        <v>1.6</v>
      </c>
      <c r="E48" s="81">
        <f t="shared" si="5"/>
        <v>10.85952</v>
      </c>
      <c r="F48" s="150">
        <f t="shared" si="12"/>
        <v>1.80992</v>
      </c>
      <c r="G48" s="55">
        <v>0.0</v>
      </c>
      <c r="H48" s="152"/>
      <c r="I48" s="153"/>
      <c r="J48" s="154"/>
      <c r="K48" s="154"/>
      <c r="L48" s="154"/>
      <c r="M48" s="140" t="s">
        <v>21</v>
      </c>
      <c r="N48" s="142">
        <v>3.0</v>
      </c>
      <c r="O48" s="39">
        <f t="shared" si="7"/>
        <v>0.4</v>
      </c>
      <c r="P48" s="41">
        <f t="shared" si="8"/>
        <v>2.71488</v>
      </c>
      <c r="Q48" s="41">
        <f t="shared" si="9"/>
        <v>0.45248</v>
      </c>
    </row>
    <row r="49">
      <c r="A49" s="77"/>
      <c r="B49" s="155">
        <v>47.0</v>
      </c>
      <c r="C49" s="140" t="s">
        <v>15</v>
      </c>
      <c r="D49" s="48">
        <v>1.0666666666666667</v>
      </c>
      <c r="E49" s="81">
        <v>7.23968</v>
      </c>
      <c r="F49" s="156">
        <v>1.2066133333333333</v>
      </c>
      <c r="G49" s="55">
        <v>1.0</v>
      </c>
      <c r="H49" s="152"/>
      <c r="I49" s="153"/>
      <c r="J49" s="154"/>
      <c r="K49" s="154"/>
      <c r="L49" s="154"/>
      <c r="M49" s="157"/>
      <c r="N49" s="159">
        <f t="shared" ref="N49:Q49" si="13">SUM(N2:N48)</f>
        <v>225</v>
      </c>
      <c r="O49" s="163">
        <f t="shared" si="13"/>
        <v>30</v>
      </c>
      <c r="P49">
        <f t="shared" si="13"/>
        <v>203.616</v>
      </c>
      <c r="Q49">
        <f t="shared" si="13"/>
        <v>33.936</v>
      </c>
    </row>
    <row r="50">
      <c r="A50" s="77"/>
      <c r="B50" s="155">
        <v>48.0</v>
      </c>
      <c r="C50" s="140" t="s">
        <v>19</v>
      </c>
      <c r="D50" s="48">
        <v>0.6666666666666666</v>
      </c>
      <c r="E50" s="81">
        <v>4.5248</v>
      </c>
      <c r="F50" s="156">
        <v>0.7541333333333333</v>
      </c>
      <c r="G50" s="55">
        <v>1.0</v>
      </c>
      <c r="H50" s="152"/>
      <c r="I50" s="153"/>
      <c r="J50" s="154"/>
      <c r="K50" s="154"/>
      <c r="L50" s="154"/>
      <c r="O50" s="168"/>
    </row>
    <row r="51">
      <c r="A51" s="77"/>
      <c r="B51" s="155">
        <v>49.0</v>
      </c>
      <c r="C51" s="140" t="s">
        <v>21</v>
      </c>
      <c r="D51" s="48">
        <v>0.39999999999999997</v>
      </c>
      <c r="E51" s="81">
        <v>2.71488</v>
      </c>
      <c r="F51" s="156">
        <v>0.45248</v>
      </c>
      <c r="G51" s="55">
        <v>1.0</v>
      </c>
      <c r="H51" s="152"/>
      <c r="I51" s="153"/>
      <c r="J51" s="154"/>
      <c r="K51" s="154"/>
      <c r="L51" s="154"/>
      <c r="O51" s="168"/>
    </row>
    <row r="52">
      <c r="A52" s="170" t="s">
        <v>117</v>
      </c>
      <c r="B52" s="45">
        <v>47.0</v>
      </c>
      <c r="C52" s="71" t="s">
        <v>119</v>
      </c>
      <c r="D52" s="173">
        <f>(0.05*I$11)*100</f>
        <v>1</v>
      </c>
      <c r="E52" s="81">
        <f t="shared" ref="E52:E56" si="14">(D52*$I$3) / 100</f>
        <v>6.7872</v>
      </c>
      <c r="F52" s="175">
        <f t="shared" ref="F52:F56" si="15">($D52/100)*I$4</f>
        <v>1.1312</v>
      </c>
      <c r="G52" s="55">
        <v>1.0</v>
      </c>
      <c r="H52" s="152"/>
      <c r="I52" s="176"/>
      <c r="J52" s="177"/>
      <c r="K52" s="177"/>
      <c r="L52" s="177"/>
      <c r="O52" s="168"/>
    </row>
    <row r="53">
      <c r="B53" s="45">
        <v>48.0</v>
      </c>
      <c r="C53" s="55" t="s">
        <v>120</v>
      </c>
      <c r="D53" s="173">
        <f>(0.6*I11)*100</f>
        <v>12</v>
      </c>
      <c r="E53" s="81">
        <f t="shared" si="14"/>
        <v>81.4464</v>
      </c>
      <c r="F53" s="175">
        <f t="shared" si="15"/>
        <v>13.5744</v>
      </c>
      <c r="G53" s="55">
        <v>0.0</v>
      </c>
      <c r="H53" s="152"/>
      <c r="I53" s="176"/>
      <c r="J53" s="177"/>
      <c r="K53" s="177"/>
      <c r="L53" s="177"/>
      <c r="O53" s="168"/>
    </row>
    <row r="54">
      <c r="B54" s="67">
        <v>49.0</v>
      </c>
      <c r="C54" s="55" t="s">
        <v>122</v>
      </c>
      <c r="D54" s="173">
        <f>(0.05*I$11)*100</f>
        <v>1</v>
      </c>
      <c r="E54" s="81">
        <f t="shared" si="14"/>
        <v>6.7872</v>
      </c>
      <c r="F54" s="175">
        <f t="shared" si="15"/>
        <v>1.1312</v>
      </c>
      <c r="G54" s="55">
        <v>0.0</v>
      </c>
      <c r="H54" s="152"/>
      <c r="I54" s="176"/>
      <c r="J54" s="177"/>
      <c r="K54" s="177"/>
      <c r="L54" s="177"/>
      <c r="O54" s="168"/>
    </row>
    <row r="55">
      <c r="B55" s="45">
        <v>50.0</v>
      </c>
      <c r="C55" s="178" t="s">
        <v>123</v>
      </c>
      <c r="D55" s="173">
        <f>(0.1*I$11)*100</f>
        <v>2</v>
      </c>
      <c r="E55" s="81">
        <f t="shared" si="14"/>
        <v>13.5744</v>
      </c>
      <c r="F55" s="175">
        <f t="shared" si="15"/>
        <v>2.2624</v>
      </c>
      <c r="G55" s="55">
        <v>0.0</v>
      </c>
      <c r="H55" s="152"/>
      <c r="I55" s="176"/>
      <c r="J55" s="101" t="s">
        <v>125</v>
      </c>
      <c r="K55" s="101" t="s">
        <v>126</v>
      </c>
      <c r="L55" s="101" t="s">
        <v>16</v>
      </c>
      <c r="O55" s="168"/>
    </row>
    <row r="56">
      <c r="B56" s="67">
        <v>51.0</v>
      </c>
      <c r="C56" s="181" t="s">
        <v>127</v>
      </c>
      <c r="D56" s="173">
        <f>(0.05*I$11)*100</f>
        <v>1</v>
      </c>
      <c r="E56" s="81">
        <f t="shared" si="14"/>
        <v>6.7872</v>
      </c>
      <c r="F56" s="175">
        <f t="shared" si="15"/>
        <v>1.1312</v>
      </c>
      <c r="G56" s="55">
        <v>0.0</v>
      </c>
      <c r="H56" s="152"/>
      <c r="I56" s="176"/>
      <c r="J56" s="101" t="s">
        <v>129</v>
      </c>
      <c r="K56" s="177">
        <v>0.27906976744186046</v>
      </c>
      <c r="L56" s="177">
        <f>E53/43</f>
        <v>1.894102326</v>
      </c>
      <c r="O56" s="168"/>
    </row>
    <row r="57">
      <c r="B57" s="45" t="s">
        <v>29</v>
      </c>
      <c r="C57" s="182"/>
      <c r="D57" s="173"/>
      <c r="E57" s="81"/>
      <c r="F57" s="175"/>
      <c r="G57" s="55">
        <v>0.0</v>
      </c>
      <c r="H57" s="152"/>
      <c r="I57" s="54"/>
      <c r="J57" s="101" t="s">
        <v>131</v>
      </c>
      <c r="K57" s="177">
        <v>0.16279069767441862</v>
      </c>
      <c r="L57" s="54">
        <v>1.104893023255814</v>
      </c>
      <c r="O57" s="168"/>
    </row>
    <row r="58">
      <c r="B58" s="67">
        <v>53.0</v>
      </c>
      <c r="C58" s="182" t="s">
        <v>132</v>
      </c>
      <c r="D58" s="183">
        <v>1.5</v>
      </c>
      <c r="E58" s="81">
        <f t="shared" ref="E58:E68" si="16">(D58*$I$3) / 100</f>
        <v>10.1808</v>
      </c>
      <c r="F58" s="175">
        <f t="shared" ref="F58:F68" si="17">($D58/100)*I$4</f>
        <v>1.6968</v>
      </c>
      <c r="G58" s="55">
        <v>0.0</v>
      </c>
      <c r="H58" s="152"/>
      <c r="I58" s="54"/>
      <c r="J58" s="177"/>
      <c r="K58" s="177"/>
      <c r="L58" s="177"/>
      <c r="O58" s="168"/>
    </row>
    <row r="59">
      <c r="B59" s="145">
        <v>54.0</v>
      </c>
      <c r="C59" s="184" t="s">
        <v>134</v>
      </c>
      <c r="D59" s="186">
        <v>1.5</v>
      </c>
      <c r="E59" s="81">
        <f t="shared" si="16"/>
        <v>10.1808</v>
      </c>
      <c r="F59" s="187">
        <f t="shared" si="17"/>
        <v>1.6968</v>
      </c>
      <c r="G59" s="55">
        <v>0.0</v>
      </c>
      <c r="H59" s="152"/>
      <c r="I59" s="54"/>
      <c r="J59" s="177"/>
      <c r="K59" s="177"/>
      <c r="L59" s="177"/>
      <c r="O59" s="168"/>
    </row>
    <row r="60">
      <c r="A60" s="188" t="s">
        <v>135</v>
      </c>
      <c r="B60" s="45">
        <v>55.0</v>
      </c>
      <c r="C60" s="190" t="s">
        <v>137</v>
      </c>
      <c r="D60" s="192">
        <f>(0.3*I$12)*100</f>
        <v>3</v>
      </c>
      <c r="E60" s="81">
        <f t="shared" si="16"/>
        <v>20.3616</v>
      </c>
      <c r="F60" s="175">
        <f t="shared" si="17"/>
        <v>3.3936</v>
      </c>
      <c r="G60" s="55">
        <v>0.0</v>
      </c>
      <c r="H60" s="194"/>
      <c r="I60" s="54"/>
      <c r="J60" s="177"/>
      <c r="K60" s="177"/>
      <c r="L60" s="177"/>
      <c r="O60" s="168"/>
    </row>
    <row r="61">
      <c r="B61" s="45">
        <v>56.0</v>
      </c>
      <c r="C61" s="195" t="s">
        <v>123</v>
      </c>
      <c r="D61" s="192">
        <f>(0.4*I$12)*100</f>
        <v>4</v>
      </c>
      <c r="E61" s="81">
        <f t="shared" si="16"/>
        <v>27.1488</v>
      </c>
      <c r="F61" s="175">
        <f t="shared" si="17"/>
        <v>4.5248</v>
      </c>
      <c r="G61" s="55">
        <v>0.0</v>
      </c>
      <c r="H61" s="194"/>
      <c r="I61" s="54"/>
      <c r="J61" s="177"/>
      <c r="K61" s="177"/>
      <c r="L61" s="177"/>
      <c r="O61" s="168"/>
    </row>
    <row r="62">
      <c r="B62" s="67">
        <v>57.0</v>
      </c>
      <c r="C62" s="198" t="s">
        <v>139</v>
      </c>
      <c r="D62" s="200">
        <f>(0.3*I$12)*100</f>
        <v>3</v>
      </c>
      <c r="E62" s="81">
        <f t="shared" si="16"/>
        <v>20.3616</v>
      </c>
      <c r="F62" s="187">
        <f t="shared" si="17"/>
        <v>3.3936</v>
      </c>
      <c r="G62" s="55">
        <v>0.0</v>
      </c>
      <c r="H62" s="194"/>
      <c r="I62" s="54"/>
      <c r="J62" s="101" t="s">
        <v>44</v>
      </c>
      <c r="K62" s="101" t="s">
        <v>39</v>
      </c>
      <c r="L62" s="101" t="s">
        <v>142</v>
      </c>
      <c r="O62" s="168"/>
    </row>
    <row r="63" ht="21.75" customHeight="1">
      <c r="A63" s="202" t="s">
        <v>143</v>
      </c>
      <c r="B63" s="45">
        <v>58.0</v>
      </c>
      <c r="C63" s="181" t="s">
        <v>144</v>
      </c>
      <c r="D63" s="204">
        <f t="shared" ref="D63:D64" si="18">(0.2*$I$13)*100</f>
        <v>1</v>
      </c>
      <c r="E63" s="81">
        <f t="shared" si="16"/>
        <v>6.7872</v>
      </c>
      <c r="F63" s="175">
        <f t="shared" si="17"/>
        <v>1.1312</v>
      </c>
      <c r="G63" s="55">
        <v>0.0</v>
      </c>
      <c r="H63" s="194"/>
      <c r="I63" s="54" t="s">
        <v>145</v>
      </c>
      <c r="J63" s="177">
        <f>K57*13</f>
        <v>2.11627907</v>
      </c>
      <c r="K63" s="177">
        <f>K56*13</f>
        <v>3.627906977</v>
      </c>
      <c r="L63" s="206">
        <f>D6+D7+D18+D48+D31+D34+D9+D14+D17+D12+D8+D37+D29+D49+D50+D51+D66</f>
        <v>12.36666667</v>
      </c>
      <c r="O63" s="168"/>
    </row>
    <row r="64" ht="21.0" customHeight="1">
      <c r="B64" s="67">
        <v>59.0</v>
      </c>
      <c r="C64" s="55" t="s">
        <v>146</v>
      </c>
      <c r="D64" s="207">
        <f t="shared" si="18"/>
        <v>1</v>
      </c>
      <c r="E64" s="81">
        <f t="shared" si="16"/>
        <v>6.7872</v>
      </c>
      <c r="F64" s="175">
        <f t="shared" si="17"/>
        <v>1.1312</v>
      </c>
      <c r="G64" s="55">
        <v>0.0</v>
      </c>
      <c r="H64" s="194"/>
      <c r="I64" s="54" t="s">
        <v>147</v>
      </c>
      <c r="J64" s="177">
        <f>SUM(J63:L63)</f>
        <v>18.11085271</v>
      </c>
      <c r="K64" s="177"/>
      <c r="L64" s="177"/>
      <c r="O64" s="168"/>
    </row>
    <row r="65" ht="18.0" customHeight="1">
      <c r="B65" s="45">
        <v>60.0</v>
      </c>
      <c r="C65" s="208" t="s">
        <v>148</v>
      </c>
      <c r="D65" s="207">
        <f>(0.3*$I$13)*100</f>
        <v>1.5</v>
      </c>
      <c r="E65" s="81">
        <f t="shared" si="16"/>
        <v>10.1808</v>
      </c>
      <c r="F65" s="175">
        <f t="shared" si="17"/>
        <v>1.6968</v>
      </c>
      <c r="G65" s="55">
        <v>0.0</v>
      </c>
      <c r="H65" s="194"/>
      <c r="I65" s="54"/>
      <c r="J65" s="177"/>
      <c r="K65" s="177"/>
      <c r="L65" s="100"/>
      <c r="O65" s="168"/>
    </row>
    <row r="66" ht="18.0" customHeight="1">
      <c r="B66" s="67">
        <v>61.0</v>
      </c>
      <c r="C66" s="209" t="s">
        <v>23</v>
      </c>
      <c r="D66" s="207">
        <f t="shared" ref="D66:D68" si="19">(0.1*$I$13)*100</f>
        <v>0.5</v>
      </c>
      <c r="E66" s="81">
        <f t="shared" si="16"/>
        <v>3.3936</v>
      </c>
      <c r="F66" s="175">
        <f t="shared" si="17"/>
        <v>0.5656</v>
      </c>
      <c r="G66" s="55">
        <v>0.0</v>
      </c>
      <c r="I66" s="54"/>
      <c r="J66" s="177"/>
      <c r="K66" s="177"/>
      <c r="L66" s="100"/>
      <c r="O66" s="168"/>
    </row>
    <row r="67">
      <c r="B67" s="45">
        <v>62.0</v>
      </c>
      <c r="C67" s="209" t="s">
        <v>149</v>
      </c>
      <c r="D67" s="207">
        <f t="shared" si="19"/>
        <v>0.5</v>
      </c>
      <c r="E67" s="81">
        <f t="shared" si="16"/>
        <v>3.3936</v>
      </c>
      <c r="F67" s="175">
        <f t="shared" si="17"/>
        <v>0.5656</v>
      </c>
      <c r="G67" s="55">
        <v>0.0</v>
      </c>
      <c r="I67" s="54"/>
      <c r="J67" s="177"/>
      <c r="K67" s="177"/>
      <c r="L67" s="177"/>
      <c r="O67" s="168"/>
    </row>
    <row r="68">
      <c r="B68" s="67">
        <v>63.0</v>
      </c>
      <c r="C68" s="210" t="s">
        <v>150</v>
      </c>
      <c r="D68" s="211">
        <f t="shared" si="19"/>
        <v>0.5</v>
      </c>
      <c r="E68" s="81">
        <f t="shared" si="16"/>
        <v>3.3936</v>
      </c>
      <c r="F68" s="175">
        <f t="shared" si="17"/>
        <v>0.5656</v>
      </c>
      <c r="G68" s="55">
        <v>0.0</v>
      </c>
      <c r="H68" s="194"/>
      <c r="I68" s="54"/>
      <c r="J68" s="177"/>
      <c r="K68" s="177"/>
      <c r="L68" s="177"/>
      <c r="O68" s="168"/>
    </row>
    <row r="69">
      <c r="A69" s="194"/>
      <c r="B69" s="89"/>
      <c r="C69" s="89"/>
      <c r="D69" s="212">
        <f t="shared" ref="D69:F69" si="20">SUM(D3:D68)</f>
        <v>100</v>
      </c>
      <c r="E69" s="213">
        <f t="shared" si="20"/>
        <v>678.72</v>
      </c>
      <c r="F69" s="213">
        <f t="shared" si="20"/>
        <v>113.12</v>
      </c>
      <c r="G69" s="55">
        <v>0.0</v>
      </c>
      <c r="I69" s="54"/>
      <c r="J69" s="177"/>
      <c r="K69" s="177"/>
      <c r="L69" s="177"/>
      <c r="O69" s="168"/>
    </row>
    <row r="70">
      <c r="B70" s="89"/>
      <c r="C70" s="54"/>
      <c r="D70" s="214"/>
      <c r="E70" s="60"/>
      <c r="F70" s="215" t="s">
        <v>151</v>
      </c>
      <c r="G70" s="100">
        <f>SUMPRODUCT(G3:G68,D3:D68)</f>
        <v>35.13333333</v>
      </c>
      <c r="I70" s="54"/>
      <c r="J70" s="177"/>
      <c r="K70" s="177"/>
      <c r="L70" s="177"/>
      <c r="O70" s="168"/>
    </row>
    <row r="71">
      <c r="A71" s="35"/>
      <c r="B71" s="54"/>
      <c r="C71" s="54"/>
      <c r="D71" s="214"/>
      <c r="E71" s="60"/>
      <c r="F71" s="68"/>
      <c r="G71" s="100"/>
      <c r="I71" s="54"/>
      <c r="J71" s="177"/>
      <c r="K71" s="177"/>
      <c r="L71" s="177"/>
      <c r="O71" s="168"/>
    </row>
    <row r="72">
      <c r="B72" s="54"/>
      <c r="C72" s="54"/>
      <c r="D72" s="214"/>
      <c r="E72" s="60"/>
      <c r="F72" s="68"/>
      <c r="G72" s="100"/>
      <c r="O72" s="168"/>
    </row>
    <row r="73">
      <c r="B73" s="54"/>
      <c r="C73" s="89"/>
      <c r="D73" s="214"/>
      <c r="E73" s="60"/>
      <c r="F73" s="68"/>
      <c r="G73" s="100"/>
      <c r="H73">
        <f>D61/43</f>
        <v>0.09302325581</v>
      </c>
      <c r="O73" s="168"/>
    </row>
    <row r="74">
      <c r="B74" s="54"/>
      <c r="C74" s="101"/>
      <c r="D74" s="214"/>
      <c r="E74" s="60"/>
      <c r="F74" s="68"/>
      <c r="G74" s="100"/>
      <c r="O74" s="168"/>
    </row>
    <row r="75">
      <c r="B75" s="176"/>
      <c r="C75" s="101"/>
      <c r="D75" s="216"/>
      <c r="E75" s="60"/>
      <c r="F75" s="68"/>
      <c r="G75" s="100"/>
      <c r="O75" s="168"/>
    </row>
    <row r="76">
      <c r="B76" s="176"/>
      <c r="C76" s="101"/>
      <c r="D76" s="216"/>
      <c r="E76" s="60"/>
      <c r="F76" s="68"/>
      <c r="G76" s="100"/>
      <c r="O76" s="168"/>
    </row>
    <row r="77">
      <c r="B77" s="176"/>
      <c r="C77" s="217"/>
      <c r="D77" s="216"/>
      <c r="E77" s="60"/>
      <c r="F77" s="68"/>
      <c r="G77" s="100"/>
      <c r="O77" s="168"/>
    </row>
    <row r="78">
      <c r="B78" s="218"/>
      <c r="C78" s="217"/>
      <c r="D78" s="216"/>
      <c r="E78" s="60"/>
      <c r="F78" s="68"/>
      <c r="G78" s="100"/>
      <c r="O78" s="168"/>
    </row>
    <row r="79">
      <c r="B79" s="176"/>
      <c r="C79" s="220"/>
      <c r="D79" s="216"/>
      <c r="E79" s="60"/>
      <c r="F79" s="68"/>
      <c r="G79" s="100"/>
      <c r="O79" s="168"/>
    </row>
    <row r="80">
      <c r="B80" s="176"/>
      <c r="C80" s="217"/>
      <c r="D80" s="216"/>
      <c r="E80" s="60"/>
      <c r="F80" s="68"/>
      <c r="G80" s="100"/>
      <c r="O80" s="168"/>
    </row>
    <row r="81">
      <c r="B81" s="176"/>
      <c r="C81" s="217"/>
      <c r="D81" s="216"/>
      <c r="E81" s="60"/>
      <c r="F81" s="68"/>
      <c r="G81" s="100"/>
      <c r="O81" s="168"/>
    </row>
    <row r="82">
      <c r="B82" s="218"/>
      <c r="C82" s="217"/>
      <c r="D82" s="216"/>
      <c r="E82" s="60"/>
      <c r="F82" s="68"/>
      <c r="G82" s="100"/>
      <c r="O82" s="168"/>
    </row>
    <row r="83">
      <c r="B83" s="54"/>
      <c r="C83" s="90"/>
      <c r="D83" s="214"/>
      <c r="E83" s="60"/>
      <c r="F83" s="68"/>
      <c r="G83" s="100"/>
      <c r="O83" s="168"/>
    </row>
    <row r="84">
      <c r="B84" s="54"/>
      <c r="C84" s="60"/>
      <c r="D84" s="214"/>
      <c r="E84" s="60"/>
      <c r="F84" s="68"/>
      <c r="G84" s="100"/>
      <c r="O84" s="168"/>
    </row>
    <row r="85">
      <c r="B85" s="54"/>
      <c r="C85" s="60"/>
      <c r="D85" s="214"/>
      <c r="E85" s="60"/>
      <c r="F85" s="68"/>
      <c r="G85" s="100"/>
      <c r="O85" s="168"/>
    </row>
    <row r="86">
      <c r="B86" s="89"/>
      <c r="C86" s="90"/>
      <c r="D86" s="214"/>
      <c r="E86" s="60"/>
      <c r="F86" s="68"/>
      <c r="G86" s="100"/>
      <c r="O86" s="168"/>
    </row>
    <row r="87">
      <c r="B87" s="54"/>
      <c r="C87" s="60"/>
      <c r="D87" s="214"/>
      <c r="E87" s="60"/>
      <c r="F87" s="68"/>
      <c r="G87" s="100"/>
      <c r="O87" s="168"/>
    </row>
    <row r="88">
      <c r="B88" s="54"/>
      <c r="C88" s="60"/>
      <c r="D88" s="214"/>
      <c r="E88" s="60"/>
      <c r="F88" s="68"/>
      <c r="G88" s="100"/>
      <c r="O88" s="168"/>
    </row>
    <row r="89">
      <c r="B89" s="54"/>
      <c r="C89" s="60"/>
      <c r="D89" s="214"/>
      <c r="E89" s="60"/>
      <c r="F89" s="68"/>
      <c r="G89" s="100"/>
      <c r="O89" s="168"/>
    </row>
    <row r="90">
      <c r="B90" s="89"/>
      <c r="C90" s="60"/>
      <c r="D90" s="214"/>
      <c r="E90" s="60"/>
      <c r="F90" s="68"/>
      <c r="G90" s="100"/>
      <c r="O90" s="168"/>
    </row>
    <row r="91">
      <c r="B91" s="54"/>
      <c r="C91" s="60"/>
      <c r="D91" s="214"/>
      <c r="E91" s="60"/>
      <c r="F91" s="68"/>
      <c r="G91" s="100"/>
      <c r="O91" s="168"/>
    </row>
    <row r="92">
      <c r="B92" s="54"/>
      <c r="C92" s="60"/>
      <c r="D92" s="214"/>
      <c r="E92" s="60"/>
      <c r="F92" s="68"/>
      <c r="G92" s="100"/>
      <c r="O92" s="168"/>
    </row>
    <row r="93">
      <c r="B93" s="89"/>
      <c r="C93" s="60"/>
      <c r="D93" s="214"/>
      <c r="E93" s="60"/>
      <c r="F93" s="68"/>
      <c r="G93" s="100"/>
      <c r="O93" s="168"/>
    </row>
    <row r="94">
      <c r="B94" s="54"/>
      <c r="C94" s="60"/>
      <c r="D94" s="214"/>
      <c r="E94" s="60"/>
      <c r="F94" s="68"/>
      <c r="G94" s="100"/>
      <c r="O94" s="168"/>
    </row>
    <row r="95">
      <c r="B95" s="54"/>
      <c r="C95" s="60"/>
      <c r="D95" s="214"/>
      <c r="E95" s="60"/>
      <c r="F95" s="68"/>
      <c r="G95" s="100"/>
      <c r="O95" s="168"/>
    </row>
    <row r="96">
      <c r="B96" s="54"/>
      <c r="C96" s="60"/>
      <c r="D96" s="214"/>
      <c r="E96" s="60"/>
      <c r="F96" s="68"/>
      <c r="G96" s="100"/>
      <c r="O96" s="168"/>
    </row>
    <row r="97">
      <c r="B97" s="89"/>
      <c r="C97" s="60"/>
      <c r="D97" s="214"/>
      <c r="E97" s="60"/>
      <c r="F97" s="68"/>
      <c r="G97" s="100"/>
      <c r="O97" s="168"/>
    </row>
    <row r="98">
      <c r="B98" s="54"/>
      <c r="C98" s="90"/>
      <c r="D98" s="214"/>
      <c r="E98" s="60"/>
      <c r="F98" s="68"/>
      <c r="G98" s="100"/>
      <c r="O98" s="168"/>
    </row>
    <row r="99">
      <c r="B99" s="54"/>
      <c r="C99" s="60"/>
      <c r="D99" s="214"/>
      <c r="E99" s="60"/>
      <c r="F99" s="68"/>
      <c r="G99" s="100"/>
      <c r="O99" s="168"/>
    </row>
    <row r="100">
      <c r="B100" s="54"/>
      <c r="C100" s="60"/>
      <c r="D100" s="214"/>
      <c r="E100" s="60"/>
      <c r="F100" s="68"/>
      <c r="G100" s="100"/>
      <c r="O100" s="168"/>
    </row>
    <row r="101">
      <c r="B101" s="89"/>
      <c r="C101" s="60"/>
      <c r="D101" s="214"/>
      <c r="E101" s="60"/>
      <c r="F101" s="68"/>
      <c r="G101" s="100"/>
      <c r="O101" s="168"/>
    </row>
    <row r="102">
      <c r="B102" s="54"/>
      <c r="C102" s="60"/>
      <c r="D102" s="214"/>
      <c r="E102" s="60"/>
      <c r="F102" s="68"/>
      <c r="G102" s="100"/>
      <c r="O102" s="168"/>
    </row>
    <row r="103">
      <c r="B103" s="54"/>
      <c r="C103" s="60"/>
      <c r="D103" s="214"/>
      <c r="E103" s="60"/>
      <c r="F103" s="68"/>
      <c r="G103" s="100"/>
      <c r="O103" s="168"/>
    </row>
    <row r="104">
      <c r="B104" s="54"/>
      <c r="C104" s="60"/>
      <c r="D104" s="214"/>
      <c r="E104" s="60"/>
      <c r="F104" s="68"/>
      <c r="G104" s="100"/>
      <c r="O104" s="168"/>
    </row>
    <row r="105">
      <c r="B105" s="89"/>
      <c r="C105" s="60"/>
      <c r="D105" s="214"/>
      <c r="E105" s="60"/>
      <c r="F105" s="68"/>
      <c r="G105" s="100"/>
      <c r="O105" s="168"/>
    </row>
    <row r="106">
      <c r="B106" s="54"/>
      <c r="C106" s="60"/>
      <c r="D106" s="214"/>
      <c r="E106" s="60"/>
      <c r="F106" s="68"/>
      <c r="G106" s="100"/>
      <c r="O106" s="168"/>
    </row>
    <row r="107">
      <c r="B107" s="54"/>
      <c r="C107" s="60"/>
      <c r="D107" s="214"/>
      <c r="E107" s="60"/>
      <c r="F107" s="68"/>
      <c r="G107" s="100"/>
      <c r="O107" s="168"/>
    </row>
    <row r="108">
      <c r="B108" s="89"/>
      <c r="C108" s="60"/>
      <c r="D108" s="214"/>
      <c r="E108" s="60"/>
      <c r="F108" s="68"/>
      <c r="G108" s="100"/>
      <c r="O108" s="168"/>
    </row>
    <row r="109">
      <c r="B109" s="54"/>
      <c r="C109" s="60"/>
      <c r="D109" s="214"/>
      <c r="E109" s="60"/>
      <c r="F109" s="68"/>
      <c r="G109" s="100"/>
      <c r="O109" s="168"/>
    </row>
    <row r="110">
      <c r="B110" s="54"/>
      <c r="C110" s="90"/>
      <c r="D110" s="214"/>
      <c r="E110" s="60"/>
      <c r="F110" s="68"/>
      <c r="G110" s="100"/>
      <c r="O110" s="168"/>
    </row>
    <row r="111">
      <c r="B111" s="54"/>
      <c r="C111" s="60"/>
      <c r="D111" s="214"/>
      <c r="E111" s="60"/>
      <c r="F111" s="68"/>
      <c r="G111" s="100"/>
      <c r="O111" s="168"/>
    </row>
    <row r="112">
      <c r="B112" s="89"/>
      <c r="C112" s="60"/>
      <c r="D112" s="214"/>
      <c r="E112" s="60"/>
      <c r="F112" s="68"/>
      <c r="G112" s="100"/>
      <c r="O112" s="168"/>
    </row>
    <row r="113">
      <c r="B113" s="54"/>
      <c r="C113" s="60"/>
      <c r="D113" s="214"/>
      <c r="E113" s="60"/>
      <c r="F113" s="68"/>
      <c r="G113" s="100"/>
      <c r="O113" s="168"/>
    </row>
    <row r="114">
      <c r="B114" s="54"/>
      <c r="C114" s="60"/>
      <c r="D114" s="214"/>
      <c r="E114" s="60"/>
      <c r="F114" s="68"/>
      <c r="G114" s="100"/>
      <c r="O114" s="168"/>
    </row>
    <row r="115">
      <c r="B115" s="54"/>
      <c r="C115" s="60"/>
      <c r="D115" s="214"/>
      <c r="E115" s="60"/>
      <c r="F115" s="68"/>
      <c r="G115" s="100"/>
      <c r="O115" s="168"/>
    </row>
    <row r="116">
      <c r="B116" s="89"/>
      <c r="C116" s="60"/>
      <c r="D116" s="214"/>
      <c r="E116" s="60"/>
      <c r="F116" s="68"/>
      <c r="G116" s="100"/>
      <c r="O116" s="168"/>
    </row>
    <row r="117">
      <c r="B117" s="54"/>
      <c r="C117" s="60"/>
      <c r="D117" s="214"/>
      <c r="E117" s="60"/>
      <c r="F117" s="68"/>
      <c r="G117" s="100"/>
      <c r="O117" s="168"/>
    </row>
    <row r="118">
      <c r="B118" s="54"/>
      <c r="C118" s="60"/>
      <c r="D118" s="214"/>
      <c r="E118" s="60"/>
      <c r="F118" s="68"/>
      <c r="G118" s="100"/>
      <c r="O118" s="168"/>
    </row>
    <row r="119">
      <c r="B119" s="54"/>
      <c r="C119" s="60"/>
      <c r="D119" s="214"/>
      <c r="E119" s="60"/>
      <c r="F119" s="68"/>
      <c r="G119" s="100"/>
      <c r="O119" s="168"/>
    </row>
    <row r="120">
      <c r="B120" s="89"/>
      <c r="C120" s="60"/>
      <c r="D120" s="214"/>
      <c r="E120" s="60"/>
      <c r="F120" s="68"/>
      <c r="G120" s="100"/>
      <c r="O120" s="168"/>
    </row>
    <row r="121">
      <c r="B121" s="54"/>
      <c r="C121" s="60"/>
      <c r="D121" s="214"/>
      <c r="E121" s="60"/>
      <c r="F121" s="68"/>
      <c r="G121" s="100"/>
      <c r="O121" s="168"/>
    </row>
    <row r="122">
      <c r="B122" s="54"/>
      <c r="C122" s="90"/>
      <c r="D122" s="214"/>
      <c r="E122" s="60"/>
      <c r="F122" s="68"/>
      <c r="G122" s="100"/>
      <c r="O122" s="168"/>
    </row>
    <row r="123">
      <c r="B123" s="89"/>
      <c r="C123" s="60"/>
      <c r="D123" s="214"/>
      <c r="E123" s="60"/>
      <c r="F123" s="68"/>
      <c r="G123" s="100"/>
      <c r="O123" s="168"/>
    </row>
    <row r="124">
      <c r="B124" s="54"/>
      <c r="C124" s="60"/>
      <c r="D124" s="214"/>
      <c r="E124" s="60"/>
      <c r="F124" s="68"/>
      <c r="G124" s="100"/>
      <c r="O124" s="168"/>
    </row>
    <row r="125">
      <c r="B125" s="54"/>
      <c r="C125" s="60"/>
      <c r="D125" s="214"/>
      <c r="E125" s="60"/>
      <c r="F125" s="68"/>
      <c r="G125" s="100"/>
      <c r="O125" s="168"/>
    </row>
    <row r="126">
      <c r="B126" s="54"/>
      <c r="C126" s="60"/>
      <c r="D126" s="214"/>
      <c r="E126" s="60"/>
      <c r="F126" s="68"/>
      <c r="G126" s="100"/>
      <c r="O126" s="168"/>
    </row>
    <row r="127">
      <c r="B127" s="89"/>
      <c r="C127" s="60"/>
      <c r="D127" s="214"/>
      <c r="E127" s="60"/>
      <c r="F127" s="68"/>
      <c r="G127" s="100"/>
      <c r="O127" s="168"/>
    </row>
    <row r="128">
      <c r="B128" s="54"/>
      <c r="C128" s="60"/>
      <c r="D128" s="214"/>
      <c r="E128" s="60"/>
      <c r="F128" s="68"/>
      <c r="G128" s="100"/>
      <c r="O128" s="168"/>
    </row>
    <row r="129">
      <c r="B129" s="54"/>
      <c r="C129" s="60"/>
      <c r="D129" s="214"/>
      <c r="E129" s="60"/>
      <c r="F129" s="68"/>
      <c r="G129" s="100"/>
      <c r="O129" s="168"/>
    </row>
    <row r="130">
      <c r="B130" s="54"/>
      <c r="C130" s="60"/>
      <c r="D130" s="214"/>
      <c r="E130" s="60"/>
      <c r="F130" s="68"/>
      <c r="G130" s="100"/>
      <c r="O130" s="168"/>
    </row>
    <row r="131">
      <c r="B131" s="89"/>
      <c r="C131" s="60"/>
      <c r="D131" s="214"/>
      <c r="E131" s="60"/>
      <c r="F131" s="68"/>
      <c r="G131" s="100"/>
      <c r="O131" s="168"/>
    </row>
    <row r="132">
      <c r="B132" s="54"/>
      <c r="C132" s="60"/>
      <c r="D132" s="214"/>
      <c r="E132" s="60"/>
      <c r="F132" s="68"/>
      <c r="G132" s="100"/>
      <c r="O132" s="168"/>
    </row>
    <row r="133">
      <c r="B133" s="54"/>
      <c r="C133" s="60"/>
      <c r="D133" s="214"/>
      <c r="E133" s="60"/>
      <c r="F133" s="68"/>
      <c r="G133" s="100"/>
      <c r="O133" s="168"/>
    </row>
    <row r="134">
      <c r="B134" s="54"/>
      <c r="C134" s="90"/>
      <c r="D134" s="214"/>
      <c r="E134" s="60"/>
      <c r="F134" s="68"/>
      <c r="G134" s="100"/>
      <c r="O134" s="168"/>
    </row>
    <row r="135">
      <c r="B135" s="89"/>
      <c r="C135" s="60"/>
      <c r="D135" s="214"/>
      <c r="E135" s="60"/>
      <c r="F135" s="68"/>
      <c r="G135" s="100"/>
      <c r="O135" s="168"/>
    </row>
    <row r="136">
      <c r="B136" s="54"/>
      <c r="C136" s="60"/>
      <c r="D136" s="214"/>
      <c r="E136" s="60"/>
      <c r="F136" s="68"/>
      <c r="G136" s="100"/>
      <c r="O136" s="168"/>
    </row>
    <row r="137">
      <c r="B137" s="54"/>
      <c r="C137" s="60"/>
      <c r="D137" s="214"/>
      <c r="E137" s="60"/>
      <c r="F137" s="68"/>
      <c r="G137" s="100"/>
      <c r="O137" s="168"/>
    </row>
    <row r="138">
      <c r="B138" s="89"/>
      <c r="C138" s="60"/>
      <c r="D138" s="214"/>
      <c r="E138" s="60"/>
      <c r="F138" s="68"/>
      <c r="G138" s="100"/>
      <c r="O138" s="168"/>
    </row>
    <row r="139">
      <c r="B139" s="54"/>
      <c r="C139" s="60"/>
      <c r="D139" s="214"/>
      <c r="E139" s="60"/>
      <c r="F139" s="68"/>
      <c r="G139" s="100"/>
      <c r="O139" s="168"/>
    </row>
    <row r="140">
      <c r="B140" s="54"/>
      <c r="C140" s="60"/>
      <c r="D140" s="214"/>
      <c r="E140" s="60"/>
      <c r="F140" s="68"/>
      <c r="G140" s="100"/>
      <c r="O140" s="168"/>
    </row>
    <row r="141">
      <c r="B141" s="54"/>
      <c r="C141" s="60"/>
      <c r="D141" s="214"/>
      <c r="E141" s="60"/>
      <c r="F141" s="68"/>
      <c r="G141" s="100"/>
      <c r="O141" s="168"/>
    </row>
    <row r="142">
      <c r="B142" s="60"/>
      <c r="C142" s="60"/>
      <c r="D142" s="224"/>
      <c r="E142" s="60"/>
      <c r="F142" s="68"/>
      <c r="G142" s="100"/>
      <c r="O142" s="168"/>
    </row>
    <row r="143">
      <c r="O143" s="168"/>
    </row>
    <row r="144">
      <c r="O144" s="168"/>
    </row>
    <row r="145">
      <c r="O145" s="168"/>
    </row>
    <row r="146">
      <c r="O146" s="168"/>
    </row>
    <row r="147">
      <c r="O147" s="168"/>
    </row>
    <row r="148">
      <c r="O148" s="168"/>
    </row>
    <row r="149">
      <c r="O149" s="168"/>
    </row>
    <row r="150">
      <c r="O150" s="168"/>
    </row>
    <row r="151">
      <c r="O151" s="168"/>
    </row>
    <row r="152">
      <c r="O152" s="168"/>
    </row>
    <row r="153">
      <c r="O153" s="168"/>
    </row>
    <row r="154">
      <c r="O154" s="168"/>
    </row>
    <row r="155">
      <c r="O155" s="168"/>
    </row>
    <row r="156">
      <c r="O156" s="168"/>
    </row>
    <row r="157">
      <c r="O157" s="168"/>
    </row>
    <row r="158">
      <c r="O158" s="168"/>
    </row>
    <row r="159">
      <c r="O159" s="168"/>
    </row>
    <row r="160">
      <c r="O160" s="168"/>
    </row>
    <row r="161">
      <c r="O161" s="168"/>
    </row>
    <row r="162">
      <c r="O162" s="168"/>
    </row>
    <row r="163">
      <c r="O163" s="168"/>
    </row>
    <row r="164">
      <c r="O164" s="168"/>
    </row>
    <row r="165">
      <c r="O165" s="168"/>
    </row>
    <row r="166">
      <c r="O166" s="168"/>
    </row>
    <row r="167">
      <c r="O167" s="168"/>
    </row>
    <row r="168">
      <c r="O168" s="168"/>
    </row>
    <row r="169">
      <c r="O169" s="168"/>
    </row>
    <row r="170">
      <c r="O170" s="168"/>
    </row>
    <row r="171">
      <c r="O171" s="168"/>
    </row>
    <row r="172">
      <c r="O172" s="168"/>
    </row>
    <row r="173">
      <c r="O173" s="168"/>
    </row>
    <row r="174">
      <c r="O174" s="168"/>
    </row>
    <row r="175">
      <c r="O175" s="168"/>
    </row>
    <row r="176">
      <c r="O176" s="168"/>
    </row>
    <row r="177">
      <c r="O177" s="168"/>
    </row>
    <row r="178">
      <c r="O178" s="168"/>
    </row>
    <row r="179">
      <c r="O179" s="168"/>
    </row>
    <row r="180">
      <c r="O180" s="168"/>
    </row>
    <row r="181">
      <c r="O181" s="168"/>
    </row>
    <row r="182">
      <c r="O182" s="168"/>
    </row>
    <row r="183">
      <c r="O183" s="168"/>
    </row>
    <row r="184">
      <c r="O184" s="168"/>
    </row>
    <row r="185">
      <c r="O185" s="168"/>
    </row>
    <row r="186">
      <c r="O186" s="168"/>
    </row>
    <row r="187">
      <c r="O187" s="168"/>
    </row>
    <row r="188">
      <c r="O188" s="168"/>
    </row>
    <row r="189">
      <c r="O189" s="168"/>
    </row>
    <row r="190">
      <c r="O190" s="168"/>
    </row>
    <row r="191">
      <c r="O191" s="168"/>
    </row>
    <row r="192">
      <c r="O192" s="168"/>
    </row>
    <row r="193">
      <c r="O193" s="168"/>
    </row>
    <row r="194">
      <c r="O194" s="168"/>
    </row>
    <row r="195">
      <c r="O195" s="168"/>
    </row>
    <row r="196">
      <c r="O196" s="168"/>
    </row>
    <row r="197">
      <c r="O197" s="168"/>
    </row>
    <row r="198">
      <c r="O198" s="168"/>
    </row>
    <row r="199">
      <c r="O199" s="168"/>
    </row>
    <row r="200">
      <c r="O200" s="168"/>
    </row>
    <row r="201">
      <c r="O201" s="168"/>
    </row>
    <row r="202">
      <c r="O202" s="168"/>
    </row>
    <row r="203">
      <c r="O203" s="168"/>
    </row>
    <row r="204">
      <c r="O204" s="168"/>
    </row>
    <row r="205">
      <c r="O205" s="168"/>
    </row>
    <row r="206">
      <c r="O206" s="168"/>
    </row>
    <row r="207">
      <c r="O207" s="168"/>
    </row>
    <row r="208">
      <c r="O208" s="168"/>
    </row>
    <row r="209">
      <c r="O209" s="168"/>
    </row>
    <row r="210">
      <c r="O210" s="168"/>
    </row>
    <row r="211">
      <c r="O211" s="168"/>
    </row>
    <row r="212">
      <c r="O212" s="168"/>
    </row>
    <row r="213">
      <c r="O213" s="168"/>
    </row>
    <row r="214">
      <c r="O214" s="168"/>
    </row>
    <row r="215">
      <c r="O215" s="168"/>
    </row>
    <row r="216">
      <c r="O216" s="168"/>
    </row>
    <row r="217">
      <c r="O217" s="168"/>
    </row>
    <row r="218">
      <c r="O218" s="168"/>
    </row>
    <row r="219">
      <c r="O219" s="168"/>
    </row>
    <row r="220">
      <c r="O220" s="168"/>
    </row>
    <row r="221">
      <c r="O221" s="168"/>
    </row>
    <row r="222">
      <c r="O222" s="168"/>
    </row>
    <row r="223">
      <c r="O223" s="168"/>
    </row>
    <row r="224">
      <c r="O224" s="168"/>
    </row>
    <row r="225">
      <c r="O225" s="168"/>
    </row>
    <row r="226">
      <c r="O226" s="168"/>
    </row>
    <row r="227">
      <c r="O227" s="168"/>
    </row>
    <row r="228">
      <c r="O228" s="168"/>
    </row>
    <row r="229">
      <c r="O229" s="168"/>
    </row>
    <row r="230">
      <c r="O230" s="168"/>
    </row>
    <row r="231">
      <c r="O231" s="168"/>
    </row>
    <row r="232">
      <c r="O232" s="168"/>
    </row>
    <row r="233">
      <c r="O233" s="168"/>
    </row>
    <row r="234">
      <c r="O234" s="168"/>
    </row>
    <row r="235">
      <c r="O235" s="168"/>
    </row>
    <row r="236">
      <c r="O236" s="168"/>
    </row>
    <row r="237">
      <c r="O237" s="168"/>
    </row>
    <row r="238">
      <c r="O238" s="168"/>
    </row>
    <row r="239">
      <c r="O239" s="168"/>
    </row>
    <row r="240">
      <c r="O240" s="168"/>
    </row>
    <row r="241">
      <c r="O241" s="168"/>
    </row>
    <row r="242">
      <c r="O242" s="168"/>
    </row>
    <row r="243">
      <c r="O243" s="168"/>
    </row>
    <row r="244">
      <c r="O244" s="168"/>
    </row>
    <row r="245">
      <c r="O245" s="168"/>
    </row>
    <row r="246">
      <c r="O246" s="168"/>
    </row>
    <row r="247">
      <c r="O247" s="168"/>
    </row>
    <row r="248">
      <c r="O248" s="168"/>
    </row>
    <row r="249">
      <c r="O249" s="168"/>
    </row>
    <row r="250">
      <c r="O250" s="168"/>
    </row>
    <row r="251">
      <c r="O251" s="168"/>
    </row>
    <row r="252">
      <c r="O252" s="168"/>
    </row>
    <row r="253">
      <c r="O253" s="168"/>
    </row>
    <row r="254">
      <c r="O254" s="168"/>
    </row>
    <row r="255">
      <c r="O255" s="168"/>
    </row>
    <row r="256">
      <c r="O256" s="168"/>
    </row>
    <row r="257">
      <c r="O257" s="168"/>
    </row>
    <row r="258">
      <c r="O258" s="168"/>
    </row>
    <row r="259">
      <c r="O259" s="168"/>
    </row>
    <row r="260">
      <c r="O260" s="168"/>
    </row>
    <row r="261">
      <c r="O261" s="168"/>
    </row>
    <row r="262">
      <c r="O262" s="168"/>
    </row>
    <row r="263">
      <c r="O263" s="168"/>
    </row>
    <row r="264">
      <c r="O264" s="168"/>
    </row>
    <row r="265">
      <c r="O265" s="168"/>
    </row>
    <row r="266">
      <c r="O266" s="168"/>
    </row>
    <row r="267">
      <c r="O267" s="168"/>
    </row>
    <row r="268">
      <c r="O268" s="168"/>
    </row>
    <row r="269">
      <c r="O269" s="168"/>
    </row>
    <row r="270">
      <c r="O270" s="168"/>
    </row>
    <row r="271">
      <c r="O271" s="168"/>
    </row>
    <row r="272">
      <c r="O272" s="168"/>
    </row>
    <row r="273">
      <c r="O273" s="168"/>
    </row>
    <row r="274">
      <c r="O274" s="168"/>
    </row>
    <row r="275">
      <c r="O275" s="168"/>
    </row>
    <row r="276">
      <c r="O276" s="168"/>
    </row>
    <row r="277">
      <c r="O277" s="168"/>
    </row>
    <row r="278">
      <c r="O278" s="168"/>
    </row>
    <row r="279">
      <c r="O279" s="168"/>
    </row>
    <row r="280">
      <c r="O280" s="168"/>
    </row>
    <row r="281">
      <c r="O281" s="168"/>
    </row>
    <row r="282">
      <c r="O282" s="168"/>
    </row>
    <row r="283">
      <c r="O283" s="168"/>
    </row>
    <row r="284">
      <c r="O284" s="168"/>
    </row>
    <row r="285">
      <c r="O285" s="168"/>
    </row>
    <row r="286">
      <c r="O286" s="168"/>
    </row>
    <row r="287">
      <c r="O287" s="168"/>
    </row>
    <row r="288">
      <c r="O288" s="168"/>
    </row>
    <row r="289">
      <c r="O289" s="168"/>
    </row>
    <row r="290">
      <c r="O290" s="168"/>
    </row>
    <row r="291">
      <c r="O291" s="168"/>
    </row>
    <row r="292">
      <c r="O292" s="168"/>
    </row>
    <row r="293">
      <c r="O293" s="168"/>
    </row>
    <row r="294">
      <c r="O294" s="168"/>
    </row>
    <row r="295">
      <c r="O295" s="168"/>
    </row>
    <row r="296">
      <c r="O296" s="168"/>
    </row>
    <row r="297">
      <c r="O297" s="168"/>
    </row>
    <row r="298">
      <c r="O298" s="168"/>
    </row>
    <row r="299">
      <c r="O299" s="168"/>
    </row>
    <row r="300">
      <c r="O300" s="168"/>
    </row>
    <row r="301">
      <c r="O301" s="168"/>
    </row>
    <row r="302">
      <c r="O302" s="168"/>
    </row>
    <row r="303">
      <c r="O303" s="168"/>
    </row>
    <row r="304">
      <c r="O304" s="168"/>
    </row>
    <row r="305">
      <c r="O305" s="168"/>
    </row>
    <row r="306">
      <c r="O306" s="168"/>
    </row>
    <row r="307">
      <c r="O307" s="168"/>
    </row>
    <row r="308">
      <c r="O308" s="168"/>
    </row>
    <row r="309">
      <c r="O309" s="168"/>
    </row>
    <row r="310">
      <c r="O310" s="168"/>
    </row>
    <row r="311">
      <c r="O311" s="168"/>
    </row>
    <row r="312">
      <c r="O312" s="168"/>
    </row>
    <row r="313">
      <c r="O313" s="168"/>
    </row>
    <row r="314">
      <c r="O314" s="168"/>
    </row>
    <row r="315">
      <c r="O315" s="168"/>
    </row>
    <row r="316">
      <c r="O316" s="168"/>
    </row>
    <row r="317">
      <c r="O317" s="168"/>
    </row>
    <row r="318">
      <c r="O318" s="168"/>
    </row>
    <row r="319">
      <c r="O319" s="168"/>
    </row>
    <row r="320">
      <c r="O320" s="168"/>
    </row>
    <row r="321">
      <c r="O321" s="168"/>
    </row>
    <row r="322">
      <c r="O322" s="168"/>
    </row>
    <row r="323">
      <c r="O323" s="168"/>
    </row>
    <row r="324">
      <c r="O324" s="168"/>
    </row>
    <row r="325">
      <c r="O325" s="168"/>
    </row>
    <row r="326">
      <c r="O326" s="168"/>
    </row>
    <row r="327">
      <c r="O327" s="168"/>
    </row>
    <row r="328">
      <c r="O328" s="168"/>
    </row>
    <row r="329">
      <c r="O329" s="168"/>
    </row>
    <row r="330">
      <c r="O330" s="168"/>
    </row>
    <row r="331">
      <c r="O331" s="168"/>
    </row>
    <row r="332">
      <c r="O332" s="168"/>
    </row>
    <row r="333">
      <c r="O333" s="168"/>
    </row>
    <row r="334">
      <c r="O334" s="168"/>
    </row>
    <row r="335">
      <c r="O335" s="168"/>
    </row>
    <row r="336">
      <c r="O336" s="168"/>
    </row>
    <row r="337">
      <c r="O337" s="168"/>
    </row>
    <row r="338">
      <c r="O338" s="168"/>
    </row>
    <row r="339">
      <c r="O339" s="168"/>
    </row>
    <row r="340">
      <c r="O340" s="168"/>
    </row>
    <row r="341">
      <c r="O341" s="168"/>
    </row>
    <row r="342">
      <c r="O342" s="168"/>
    </row>
    <row r="343">
      <c r="O343" s="168"/>
    </row>
    <row r="344">
      <c r="O344" s="168"/>
    </row>
    <row r="345">
      <c r="O345" s="168"/>
    </row>
    <row r="346">
      <c r="O346" s="168"/>
    </row>
    <row r="347">
      <c r="O347" s="168"/>
    </row>
    <row r="348">
      <c r="O348" s="168"/>
    </row>
    <row r="349">
      <c r="O349" s="168"/>
    </row>
    <row r="350">
      <c r="O350" s="168"/>
    </row>
    <row r="351">
      <c r="O351" s="168"/>
    </row>
    <row r="352">
      <c r="O352" s="168"/>
    </row>
    <row r="353">
      <c r="O353" s="168"/>
    </row>
    <row r="354">
      <c r="O354" s="168"/>
    </row>
    <row r="355">
      <c r="O355" s="168"/>
    </row>
    <row r="356">
      <c r="O356" s="168"/>
    </row>
    <row r="357">
      <c r="O357" s="168"/>
    </row>
    <row r="358">
      <c r="O358" s="168"/>
    </row>
    <row r="359">
      <c r="O359" s="168"/>
    </row>
    <row r="360">
      <c r="O360" s="168"/>
    </row>
    <row r="361">
      <c r="O361" s="168"/>
    </row>
    <row r="362">
      <c r="O362" s="168"/>
    </row>
    <row r="363">
      <c r="O363" s="168"/>
    </row>
    <row r="364">
      <c r="O364" s="168"/>
    </row>
    <row r="365">
      <c r="O365" s="168"/>
    </row>
    <row r="366">
      <c r="O366" s="168"/>
    </row>
    <row r="367">
      <c r="O367" s="168"/>
    </row>
    <row r="368">
      <c r="O368" s="168"/>
    </row>
    <row r="369">
      <c r="O369" s="168"/>
    </row>
    <row r="370">
      <c r="O370" s="168"/>
    </row>
    <row r="371">
      <c r="O371" s="168"/>
    </row>
    <row r="372">
      <c r="O372" s="168"/>
    </row>
    <row r="373">
      <c r="O373" s="168"/>
    </row>
    <row r="374">
      <c r="O374" s="168"/>
    </row>
    <row r="375">
      <c r="O375" s="168"/>
    </row>
    <row r="376">
      <c r="O376" s="168"/>
    </row>
    <row r="377">
      <c r="O377" s="168"/>
    </row>
    <row r="378">
      <c r="O378" s="168"/>
    </row>
    <row r="379">
      <c r="O379" s="168"/>
    </row>
    <row r="380">
      <c r="O380" s="168"/>
    </row>
    <row r="381">
      <c r="O381" s="168"/>
    </row>
    <row r="382">
      <c r="O382" s="168"/>
    </row>
    <row r="383">
      <c r="O383" s="168"/>
    </row>
    <row r="384">
      <c r="O384" s="168"/>
    </row>
    <row r="385">
      <c r="O385" s="168"/>
    </row>
    <row r="386">
      <c r="O386" s="168"/>
    </row>
    <row r="387">
      <c r="O387" s="168"/>
    </row>
    <row r="388">
      <c r="O388" s="168"/>
    </row>
    <row r="389">
      <c r="O389" s="168"/>
    </row>
    <row r="390">
      <c r="O390" s="168"/>
    </row>
    <row r="391">
      <c r="O391" s="168"/>
    </row>
    <row r="392">
      <c r="O392" s="168"/>
    </row>
    <row r="393">
      <c r="O393" s="168"/>
    </row>
    <row r="394">
      <c r="O394" s="168"/>
    </row>
    <row r="395">
      <c r="O395" s="168"/>
    </row>
    <row r="396">
      <c r="O396" s="168"/>
    </row>
    <row r="397">
      <c r="O397" s="168"/>
    </row>
    <row r="398">
      <c r="O398" s="168"/>
    </row>
    <row r="399">
      <c r="O399" s="168"/>
    </row>
    <row r="400">
      <c r="O400" s="168"/>
    </row>
    <row r="401">
      <c r="O401" s="168"/>
    </row>
    <row r="402">
      <c r="O402" s="168"/>
    </row>
    <row r="403">
      <c r="O403" s="168"/>
    </row>
    <row r="404">
      <c r="O404" s="168"/>
    </row>
    <row r="405">
      <c r="O405" s="168"/>
    </row>
    <row r="406">
      <c r="O406" s="168"/>
    </row>
    <row r="407">
      <c r="O407" s="168"/>
    </row>
    <row r="408">
      <c r="O408" s="168"/>
    </row>
    <row r="409">
      <c r="O409" s="168"/>
    </row>
    <row r="410">
      <c r="O410" s="168"/>
    </row>
    <row r="411">
      <c r="O411" s="168"/>
    </row>
    <row r="412">
      <c r="O412" s="168"/>
    </row>
    <row r="413">
      <c r="O413" s="168"/>
    </row>
    <row r="414">
      <c r="O414" s="168"/>
    </row>
    <row r="415">
      <c r="O415" s="168"/>
    </row>
    <row r="416">
      <c r="O416" s="168"/>
    </row>
    <row r="417">
      <c r="O417" s="168"/>
    </row>
    <row r="418">
      <c r="O418" s="168"/>
    </row>
    <row r="419">
      <c r="O419" s="168"/>
    </row>
    <row r="420">
      <c r="O420" s="168"/>
    </row>
    <row r="421">
      <c r="O421" s="168"/>
    </row>
    <row r="422">
      <c r="O422" s="168"/>
    </row>
    <row r="423">
      <c r="O423" s="168"/>
    </row>
    <row r="424">
      <c r="O424" s="168"/>
    </row>
    <row r="425">
      <c r="O425" s="168"/>
    </row>
    <row r="426">
      <c r="O426" s="168"/>
    </row>
    <row r="427">
      <c r="O427" s="168"/>
    </row>
    <row r="428">
      <c r="O428" s="168"/>
    </row>
    <row r="429">
      <c r="O429" s="168"/>
    </row>
    <row r="430">
      <c r="O430" s="168"/>
    </row>
    <row r="431">
      <c r="O431" s="168"/>
    </row>
    <row r="432">
      <c r="O432" s="168"/>
    </row>
    <row r="433">
      <c r="O433" s="168"/>
    </row>
    <row r="434">
      <c r="O434" s="168"/>
    </row>
    <row r="435">
      <c r="O435" s="168"/>
    </row>
    <row r="436">
      <c r="O436" s="168"/>
    </row>
    <row r="437">
      <c r="O437" s="168"/>
    </row>
    <row r="438">
      <c r="O438" s="168"/>
    </row>
    <row r="439">
      <c r="O439" s="168"/>
    </row>
    <row r="440">
      <c r="O440" s="168"/>
    </row>
    <row r="441">
      <c r="O441" s="168"/>
    </row>
    <row r="442">
      <c r="O442" s="168"/>
    </row>
    <row r="443">
      <c r="O443" s="168"/>
    </row>
    <row r="444">
      <c r="O444" s="168"/>
    </row>
    <row r="445">
      <c r="O445" s="168"/>
    </row>
    <row r="446">
      <c r="O446" s="168"/>
    </row>
    <row r="447">
      <c r="O447" s="168"/>
    </row>
    <row r="448">
      <c r="O448" s="168"/>
    </row>
    <row r="449">
      <c r="O449" s="168"/>
    </row>
    <row r="450">
      <c r="O450" s="168"/>
    </row>
    <row r="451">
      <c r="O451" s="168"/>
    </row>
    <row r="452">
      <c r="O452" s="168"/>
    </row>
    <row r="453">
      <c r="O453" s="168"/>
    </row>
    <row r="454">
      <c r="O454" s="168"/>
    </row>
    <row r="455">
      <c r="O455" s="168"/>
    </row>
    <row r="456">
      <c r="O456" s="168"/>
    </row>
    <row r="457">
      <c r="O457" s="168"/>
    </row>
    <row r="458">
      <c r="O458" s="168"/>
    </row>
    <row r="459">
      <c r="O459" s="168"/>
    </row>
    <row r="460">
      <c r="O460" s="168"/>
    </row>
    <row r="461">
      <c r="O461" s="168"/>
    </row>
    <row r="462">
      <c r="O462" s="168"/>
    </row>
    <row r="463">
      <c r="O463" s="168"/>
    </row>
    <row r="464">
      <c r="O464" s="168"/>
    </row>
    <row r="465">
      <c r="O465" s="168"/>
    </row>
    <row r="466">
      <c r="O466" s="168"/>
    </row>
    <row r="467">
      <c r="O467" s="168"/>
    </row>
    <row r="468">
      <c r="O468" s="168"/>
    </row>
    <row r="469">
      <c r="O469" s="168"/>
    </row>
    <row r="470">
      <c r="O470" s="168"/>
    </row>
    <row r="471">
      <c r="O471" s="168"/>
    </row>
    <row r="472">
      <c r="O472" s="168"/>
    </row>
    <row r="473">
      <c r="O473" s="168"/>
    </row>
    <row r="474">
      <c r="O474" s="168"/>
    </row>
    <row r="475">
      <c r="O475" s="168"/>
    </row>
    <row r="476">
      <c r="O476" s="168"/>
    </row>
    <row r="477">
      <c r="O477" s="168"/>
    </row>
    <row r="478">
      <c r="O478" s="168"/>
    </row>
    <row r="479">
      <c r="O479" s="168"/>
    </row>
    <row r="480">
      <c r="O480" s="168"/>
    </row>
    <row r="481">
      <c r="O481" s="168"/>
    </row>
    <row r="482">
      <c r="O482" s="168"/>
    </row>
    <row r="483">
      <c r="O483" s="168"/>
    </row>
    <row r="484">
      <c r="O484" s="168"/>
    </row>
    <row r="485">
      <c r="O485" s="168"/>
    </row>
    <row r="486">
      <c r="O486" s="168"/>
    </row>
    <row r="487">
      <c r="O487" s="168"/>
    </row>
    <row r="488">
      <c r="O488" s="168"/>
    </row>
    <row r="489">
      <c r="O489" s="168"/>
    </row>
    <row r="490">
      <c r="O490" s="168"/>
    </row>
    <row r="491">
      <c r="O491" s="168"/>
    </row>
    <row r="492">
      <c r="O492" s="168"/>
    </row>
    <row r="493">
      <c r="O493" s="168"/>
    </row>
    <row r="494">
      <c r="O494" s="168"/>
    </row>
    <row r="495">
      <c r="O495" s="168"/>
    </row>
    <row r="496">
      <c r="O496" s="168"/>
    </row>
    <row r="497">
      <c r="O497" s="168"/>
    </row>
    <row r="498">
      <c r="O498" s="168"/>
    </row>
    <row r="499">
      <c r="O499" s="168"/>
    </row>
    <row r="500">
      <c r="O500" s="168"/>
    </row>
    <row r="501">
      <c r="O501" s="168"/>
    </row>
    <row r="502">
      <c r="O502" s="168"/>
    </row>
    <row r="503">
      <c r="O503" s="168"/>
    </row>
    <row r="504">
      <c r="O504" s="168"/>
    </row>
    <row r="505">
      <c r="O505" s="168"/>
    </row>
    <row r="506">
      <c r="O506" s="168"/>
    </row>
    <row r="507">
      <c r="O507" s="168"/>
    </row>
    <row r="508">
      <c r="O508" s="168"/>
    </row>
    <row r="509">
      <c r="O509" s="168"/>
    </row>
    <row r="510">
      <c r="O510" s="168"/>
    </row>
    <row r="511">
      <c r="O511" s="168"/>
    </row>
    <row r="512">
      <c r="O512" s="168"/>
    </row>
    <row r="513">
      <c r="O513" s="168"/>
    </row>
    <row r="514">
      <c r="O514" s="168"/>
    </row>
    <row r="515">
      <c r="O515" s="168"/>
    </row>
    <row r="516">
      <c r="O516" s="168"/>
    </row>
    <row r="517">
      <c r="O517" s="168"/>
    </row>
    <row r="518">
      <c r="O518" s="168"/>
    </row>
    <row r="519">
      <c r="O519" s="168"/>
    </row>
    <row r="520">
      <c r="O520" s="168"/>
    </row>
    <row r="521">
      <c r="O521" s="168"/>
    </row>
    <row r="522">
      <c r="O522" s="168"/>
    </row>
    <row r="523">
      <c r="O523" s="168"/>
    </row>
    <row r="524">
      <c r="O524" s="168"/>
    </row>
    <row r="525">
      <c r="O525" s="168"/>
    </row>
    <row r="526">
      <c r="O526" s="168"/>
    </row>
    <row r="527">
      <c r="O527" s="168"/>
    </row>
    <row r="528">
      <c r="O528" s="168"/>
    </row>
    <row r="529">
      <c r="O529" s="168"/>
    </row>
    <row r="530">
      <c r="O530" s="168"/>
    </row>
    <row r="531">
      <c r="O531" s="168"/>
    </row>
    <row r="532">
      <c r="O532" s="168"/>
    </row>
    <row r="533">
      <c r="O533" s="168"/>
    </row>
    <row r="534">
      <c r="O534" s="168"/>
    </row>
    <row r="535">
      <c r="O535" s="168"/>
    </row>
    <row r="536">
      <c r="O536" s="168"/>
    </row>
    <row r="537">
      <c r="O537" s="168"/>
    </row>
    <row r="538">
      <c r="O538" s="168"/>
    </row>
    <row r="539">
      <c r="O539" s="168"/>
    </row>
    <row r="540">
      <c r="O540" s="168"/>
    </row>
    <row r="541">
      <c r="O541" s="168"/>
    </row>
    <row r="542">
      <c r="O542" s="168"/>
    </row>
    <row r="543">
      <c r="O543" s="168"/>
    </row>
    <row r="544">
      <c r="O544" s="168"/>
    </row>
    <row r="545">
      <c r="O545" s="168"/>
    </row>
    <row r="546">
      <c r="O546" s="168"/>
    </row>
    <row r="547">
      <c r="O547" s="168"/>
    </row>
    <row r="548">
      <c r="O548" s="168"/>
    </row>
    <row r="549">
      <c r="O549" s="168"/>
    </row>
    <row r="550">
      <c r="O550" s="168"/>
    </row>
    <row r="551">
      <c r="O551" s="168"/>
    </row>
    <row r="552">
      <c r="O552" s="168"/>
    </row>
    <row r="553">
      <c r="O553" s="168"/>
    </row>
    <row r="554">
      <c r="O554" s="168"/>
    </row>
    <row r="555">
      <c r="O555" s="168"/>
    </row>
    <row r="556">
      <c r="O556" s="168"/>
    </row>
    <row r="557">
      <c r="O557" s="168"/>
    </row>
    <row r="558">
      <c r="O558" s="168"/>
    </row>
    <row r="559">
      <c r="O559" s="168"/>
    </row>
    <row r="560">
      <c r="O560" s="168"/>
    </row>
    <row r="561">
      <c r="O561" s="168"/>
    </row>
    <row r="562">
      <c r="O562" s="168"/>
    </row>
    <row r="563">
      <c r="O563" s="168"/>
    </row>
    <row r="564">
      <c r="O564" s="168"/>
    </row>
    <row r="565">
      <c r="O565" s="168"/>
    </row>
    <row r="566">
      <c r="O566" s="168"/>
    </row>
    <row r="567">
      <c r="O567" s="168"/>
    </row>
    <row r="568">
      <c r="O568" s="168"/>
    </row>
    <row r="569">
      <c r="O569" s="168"/>
    </row>
    <row r="570">
      <c r="O570" s="168"/>
    </row>
    <row r="571">
      <c r="O571" s="168"/>
    </row>
    <row r="572">
      <c r="O572" s="168"/>
    </row>
    <row r="573">
      <c r="O573" s="168"/>
    </row>
    <row r="574">
      <c r="O574" s="168"/>
    </row>
    <row r="575">
      <c r="O575" s="168"/>
    </row>
    <row r="576">
      <c r="O576" s="168"/>
    </row>
    <row r="577">
      <c r="O577" s="168"/>
    </row>
    <row r="578">
      <c r="O578" s="168"/>
    </row>
    <row r="579">
      <c r="O579" s="168"/>
    </row>
    <row r="580">
      <c r="O580" s="168"/>
    </row>
    <row r="581">
      <c r="O581" s="168"/>
    </row>
    <row r="582">
      <c r="O582" s="168"/>
    </row>
    <row r="583">
      <c r="O583" s="168"/>
    </row>
    <row r="584">
      <c r="O584" s="168"/>
    </row>
    <row r="585">
      <c r="O585" s="168"/>
    </row>
    <row r="586">
      <c r="O586" s="168"/>
    </row>
    <row r="587">
      <c r="O587" s="168"/>
    </row>
    <row r="588">
      <c r="O588" s="168"/>
    </row>
    <row r="589">
      <c r="O589" s="168"/>
    </row>
    <row r="590">
      <c r="O590" s="168"/>
    </row>
    <row r="591">
      <c r="O591" s="168"/>
    </row>
    <row r="592">
      <c r="O592" s="168"/>
    </row>
    <row r="593">
      <c r="O593" s="168"/>
    </row>
    <row r="594">
      <c r="O594" s="168"/>
    </row>
    <row r="595">
      <c r="O595" s="168"/>
    </row>
    <row r="596">
      <c r="O596" s="168"/>
    </row>
    <row r="597">
      <c r="O597" s="168"/>
    </row>
    <row r="598">
      <c r="O598" s="168"/>
    </row>
    <row r="599">
      <c r="O599" s="168"/>
    </row>
    <row r="600">
      <c r="O600" s="168"/>
    </row>
    <row r="601">
      <c r="O601" s="168"/>
    </row>
    <row r="602">
      <c r="O602" s="168"/>
    </row>
    <row r="603">
      <c r="O603" s="168"/>
    </row>
    <row r="604">
      <c r="O604" s="168"/>
    </row>
    <row r="605">
      <c r="O605" s="168"/>
    </row>
    <row r="606">
      <c r="O606" s="168"/>
    </row>
    <row r="607">
      <c r="O607" s="168"/>
    </row>
    <row r="608">
      <c r="O608" s="168"/>
    </row>
    <row r="609">
      <c r="O609" s="168"/>
    </row>
    <row r="610">
      <c r="O610" s="168"/>
    </row>
    <row r="611">
      <c r="O611" s="168"/>
    </row>
    <row r="612">
      <c r="O612" s="168"/>
    </row>
    <row r="613">
      <c r="O613" s="168"/>
    </row>
    <row r="614">
      <c r="O614" s="168"/>
    </row>
    <row r="615">
      <c r="O615" s="168"/>
    </row>
    <row r="616">
      <c r="O616" s="168"/>
    </row>
    <row r="617">
      <c r="O617" s="168"/>
    </row>
    <row r="618">
      <c r="O618" s="168"/>
    </row>
    <row r="619">
      <c r="O619" s="168"/>
    </row>
    <row r="620">
      <c r="O620" s="168"/>
    </row>
    <row r="621">
      <c r="O621" s="168"/>
    </row>
    <row r="622">
      <c r="O622" s="168"/>
    </row>
    <row r="623">
      <c r="O623" s="168"/>
    </row>
    <row r="624">
      <c r="O624" s="168"/>
    </row>
    <row r="625">
      <c r="O625" s="168"/>
    </row>
    <row r="626">
      <c r="O626" s="168"/>
    </row>
    <row r="627">
      <c r="O627" s="168"/>
    </row>
    <row r="628">
      <c r="O628" s="168"/>
    </row>
    <row r="629">
      <c r="O629" s="168"/>
    </row>
    <row r="630">
      <c r="O630" s="168"/>
    </row>
    <row r="631">
      <c r="O631" s="168"/>
    </row>
    <row r="632">
      <c r="O632" s="168"/>
    </row>
    <row r="633">
      <c r="O633" s="168"/>
    </row>
    <row r="634">
      <c r="O634" s="168"/>
    </row>
    <row r="635">
      <c r="O635" s="168"/>
    </row>
    <row r="636">
      <c r="O636" s="168"/>
    </row>
    <row r="637">
      <c r="O637" s="168"/>
    </row>
    <row r="638">
      <c r="O638" s="168"/>
    </row>
    <row r="639">
      <c r="O639" s="168"/>
    </row>
    <row r="640">
      <c r="O640" s="168"/>
    </row>
    <row r="641">
      <c r="O641" s="168"/>
    </row>
    <row r="642">
      <c r="O642" s="168"/>
    </row>
    <row r="643">
      <c r="O643" s="168"/>
    </row>
    <row r="644">
      <c r="O644" s="168"/>
    </row>
    <row r="645">
      <c r="O645" s="168"/>
    </row>
    <row r="646">
      <c r="O646" s="168"/>
    </row>
    <row r="647">
      <c r="O647" s="168"/>
    </row>
    <row r="648">
      <c r="O648" s="168"/>
    </row>
    <row r="649">
      <c r="O649" s="168"/>
    </row>
    <row r="650">
      <c r="O650" s="168"/>
    </row>
    <row r="651">
      <c r="O651" s="168"/>
    </row>
    <row r="652">
      <c r="O652" s="168"/>
    </row>
    <row r="653">
      <c r="O653" s="168"/>
    </row>
    <row r="654">
      <c r="O654" s="168"/>
    </row>
    <row r="655">
      <c r="O655" s="168"/>
    </row>
    <row r="656">
      <c r="O656" s="168"/>
    </row>
    <row r="657">
      <c r="O657" s="168"/>
    </row>
    <row r="658">
      <c r="O658" s="168"/>
    </row>
    <row r="659">
      <c r="O659" s="168"/>
    </row>
    <row r="660">
      <c r="O660" s="168"/>
    </row>
    <row r="661">
      <c r="O661" s="168"/>
    </row>
    <row r="662">
      <c r="O662" s="168"/>
    </row>
    <row r="663">
      <c r="O663" s="168"/>
    </row>
    <row r="664">
      <c r="O664" s="168"/>
    </row>
    <row r="665">
      <c r="O665" s="168"/>
    </row>
    <row r="666">
      <c r="O666" s="168"/>
    </row>
    <row r="667">
      <c r="O667" s="168"/>
    </row>
    <row r="668">
      <c r="O668" s="168"/>
    </row>
    <row r="669">
      <c r="O669" s="168"/>
    </row>
    <row r="670">
      <c r="O670" s="168"/>
    </row>
    <row r="671">
      <c r="O671" s="168"/>
    </row>
    <row r="672">
      <c r="O672" s="168"/>
    </row>
    <row r="673">
      <c r="O673" s="168"/>
    </row>
    <row r="674">
      <c r="O674" s="168"/>
    </row>
    <row r="675">
      <c r="O675" s="168"/>
    </row>
    <row r="676">
      <c r="O676" s="168"/>
    </row>
    <row r="677">
      <c r="O677" s="168"/>
    </row>
    <row r="678">
      <c r="O678" s="168"/>
    </row>
    <row r="679">
      <c r="O679" s="168"/>
    </row>
    <row r="680">
      <c r="O680" s="168"/>
    </row>
    <row r="681">
      <c r="O681" s="168"/>
    </row>
    <row r="682">
      <c r="O682" s="168"/>
    </row>
    <row r="683">
      <c r="O683" s="168"/>
    </row>
    <row r="684">
      <c r="O684" s="168"/>
    </row>
    <row r="685">
      <c r="O685" s="168"/>
    </row>
    <row r="686">
      <c r="O686" s="168"/>
    </row>
    <row r="687">
      <c r="O687" s="168"/>
    </row>
    <row r="688">
      <c r="O688" s="168"/>
    </row>
    <row r="689">
      <c r="O689" s="168"/>
    </row>
    <row r="690">
      <c r="O690" s="168"/>
    </row>
    <row r="691">
      <c r="O691" s="168"/>
    </row>
    <row r="692">
      <c r="O692" s="168"/>
    </row>
    <row r="693">
      <c r="O693" s="168"/>
    </row>
    <row r="694">
      <c r="O694" s="168"/>
    </row>
    <row r="695">
      <c r="O695" s="168"/>
    </row>
    <row r="696">
      <c r="O696" s="168"/>
    </row>
    <row r="697">
      <c r="O697" s="168"/>
    </row>
    <row r="698">
      <c r="O698" s="168"/>
    </row>
    <row r="699">
      <c r="O699" s="168"/>
    </row>
    <row r="700">
      <c r="O700" s="168"/>
    </row>
    <row r="701">
      <c r="O701" s="168"/>
    </row>
    <row r="702">
      <c r="O702" s="168"/>
    </row>
    <row r="703">
      <c r="O703" s="168"/>
    </row>
    <row r="704">
      <c r="O704" s="168"/>
    </row>
    <row r="705">
      <c r="O705" s="168"/>
    </row>
    <row r="706">
      <c r="O706" s="168"/>
    </row>
    <row r="707">
      <c r="O707" s="168"/>
    </row>
    <row r="708">
      <c r="O708" s="168"/>
    </row>
    <row r="709">
      <c r="O709" s="168"/>
    </row>
    <row r="710">
      <c r="O710" s="168"/>
    </row>
    <row r="711">
      <c r="O711" s="168"/>
    </row>
    <row r="712">
      <c r="O712" s="168"/>
    </row>
    <row r="713">
      <c r="O713" s="168"/>
    </row>
    <row r="714">
      <c r="O714" s="168"/>
    </row>
    <row r="715">
      <c r="O715" s="168"/>
    </row>
    <row r="716">
      <c r="O716" s="168"/>
    </row>
    <row r="717">
      <c r="O717" s="168"/>
    </row>
    <row r="718">
      <c r="O718" s="168"/>
    </row>
    <row r="719">
      <c r="O719" s="168"/>
    </row>
    <row r="720">
      <c r="O720" s="168"/>
    </row>
    <row r="721">
      <c r="O721" s="168"/>
    </row>
    <row r="722">
      <c r="O722" s="168"/>
    </row>
    <row r="723">
      <c r="O723" s="168"/>
    </row>
    <row r="724">
      <c r="O724" s="168"/>
    </row>
    <row r="725">
      <c r="O725" s="168"/>
    </row>
    <row r="726">
      <c r="O726" s="168"/>
    </row>
    <row r="727">
      <c r="O727" s="168"/>
    </row>
    <row r="728">
      <c r="O728" s="168"/>
    </row>
    <row r="729">
      <c r="O729" s="168"/>
    </row>
    <row r="730">
      <c r="O730" s="168"/>
    </row>
    <row r="731">
      <c r="O731" s="168"/>
    </row>
    <row r="732">
      <c r="O732" s="168"/>
    </row>
    <row r="733">
      <c r="O733" s="168"/>
    </row>
    <row r="734">
      <c r="O734" s="168"/>
    </row>
    <row r="735">
      <c r="O735" s="168"/>
    </row>
    <row r="736">
      <c r="O736" s="168"/>
    </row>
    <row r="737">
      <c r="O737" s="168"/>
    </row>
    <row r="738">
      <c r="O738" s="168"/>
    </row>
    <row r="739">
      <c r="O739" s="168"/>
    </row>
    <row r="740">
      <c r="O740" s="168"/>
    </row>
    <row r="741">
      <c r="O741" s="168"/>
    </row>
    <row r="742">
      <c r="O742" s="168"/>
    </row>
    <row r="743">
      <c r="O743" s="168"/>
    </row>
    <row r="744">
      <c r="O744" s="168"/>
    </row>
    <row r="745">
      <c r="O745" s="168"/>
    </row>
    <row r="746">
      <c r="O746" s="168"/>
    </row>
    <row r="747">
      <c r="O747" s="168"/>
    </row>
    <row r="748">
      <c r="O748" s="168"/>
    </row>
    <row r="749">
      <c r="O749" s="168"/>
    </row>
    <row r="750">
      <c r="O750" s="168"/>
    </row>
    <row r="751">
      <c r="O751" s="168"/>
    </row>
    <row r="752">
      <c r="O752" s="168"/>
    </row>
    <row r="753">
      <c r="O753" s="168"/>
    </row>
    <row r="754">
      <c r="O754" s="168"/>
    </row>
    <row r="755">
      <c r="O755" s="168"/>
    </row>
    <row r="756">
      <c r="O756" s="168"/>
    </row>
    <row r="757">
      <c r="O757" s="168"/>
    </row>
    <row r="758">
      <c r="O758" s="168"/>
    </row>
    <row r="759">
      <c r="O759" s="168"/>
    </row>
    <row r="760">
      <c r="O760" s="168"/>
    </row>
    <row r="761">
      <c r="O761" s="168"/>
    </row>
    <row r="762">
      <c r="O762" s="168"/>
    </row>
    <row r="763">
      <c r="O763" s="168"/>
    </row>
    <row r="764">
      <c r="O764" s="168"/>
    </row>
    <row r="765">
      <c r="O765" s="168"/>
    </row>
    <row r="766">
      <c r="O766" s="168"/>
    </row>
    <row r="767">
      <c r="O767" s="168"/>
    </row>
    <row r="768">
      <c r="O768" s="168"/>
    </row>
    <row r="769">
      <c r="O769" s="168"/>
    </row>
    <row r="770">
      <c r="O770" s="168"/>
    </row>
    <row r="771">
      <c r="O771" s="168"/>
    </row>
    <row r="772">
      <c r="O772" s="168"/>
    </row>
    <row r="773">
      <c r="O773" s="168"/>
    </row>
    <row r="774">
      <c r="O774" s="168"/>
    </row>
    <row r="775">
      <c r="O775" s="168"/>
    </row>
    <row r="776">
      <c r="O776" s="168"/>
    </row>
    <row r="777">
      <c r="O777" s="168"/>
    </row>
    <row r="778">
      <c r="O778" s="168"/>
    </row>
    <row r="779">
      <c r="O779" s="168"/>
    </row>
    <row r="780">
      <c r="O780" s="168"/>
    </row>
    <row r="781">
      <c r="O781" s="168"/>
    </row>
    <row r="782">
      <c r="O782" s="168"/>
    </row>
    <row r="783">
      <c r="O783" s="168"/>
    </row>
    <row r="784">
      <c r="O784" s="168"/>
    </row>
    <row r="785">
      <c r="O785" s="168"/>
    </row>
    <row r="786">
      <c r="O786" s="168"/>
    </row>
    <row r="787">
      <c r="O787" s="168"/>
    </row>
    <row r="788">
      <c r="O788" s="168"/>
    </row>
    <row r="789">
      <c r="O789" s="168"/>
    </row>
    <row r="790">
      <c r="O790" s="168"/>
    </row>
    <row r="791">
      <c r="O791" s="168"/>
    </row>
    <row r="792">
      <c r="O792" s="168"/>
    </row>
    <row r="793">
      <c r="O793" s="168"/>
    </row>
    <row r="794">
      <c r="O794" s="168"/>
    </row>
    <row r="795">
      <c r="O795" s="168"/>
    </row>
    <row r="796">
      <c r="O796" s="168"/>
    </row>
    <row r="797">
      <c r="O797" s="168"/>
    </row>
    <row r="798">
      <c r="O798" s="168"/>
    </row>
    <row r="799">
      <c r="O799" s="168"/>
    </row>
    <row r="800">
      <c r="O800" s="168"/>
    </row>
    <row r="801">
      <c r="O801" s="168"/>
    </row>
    <row r="802">
      <c r="O802" s="168"/>
    </row>
    <row r="803">
      <c r="O803" s="168"/>
    </row>
    <row r="804">
      <c r="O804" s="168"/>
    </row>
    <row r="805">
      <c r="O805" s="168"/>
    </row>
    <row r="806">
      <c r="O806" s="168"/>
    </row>
    <row r="807">
      <c r="O807" s="168"/>
    </row>
    <row r="808">
      <c r="O808" s="168"/>
    </row>
    <row r="809">
      <c r="O809" s="168"/>
    </row>
    <row r="810">
      <c r="O810" s="168"/>
    </row>
    <row r="811">
      <c r="O811" s="168"/>
    </row>
    <row r="812">
      <c r="O812" s="168"/>
    </row>
    <row r="813">
      <c r="O813" s="168"/>
    </row>
    <row r="814">
      <c r="O814" s="168"/>
    </row>
    <row r="815">
      <c r="O815" s="168"/>
    </row>
    <row r="816">
      <c r="O816" s="168"/>
    </row>
    <row r="817">
      <c r="O817" s="168"/>
    </row>
    <row r="818">
      <c r="O818" s="168"/>
    </row>
    <row r="819">
      <c r="O819" s="168"/>
    </row>
    <row r="820">
      <c r="O820" s="168"/>
    </row>
    <row r="821">
      <c r="O821" s="168"/>
    </row>
    <row r="822">
      <c r="O822" s="168"/>
    </row>
    <row r="823">
      <c r="O823" s="168"/>
    </row>
    <row r="824">
      <c r="O824" s="168"/>
    </row>
    <row r="825">
      <c r="O825" s="168"/>
    </row>
    <row r="826">
      <c r="O826" s="168"/>
    </row>
    <row r="827">
      <c r="O827" s="168"/>
    </row>
    <row r="828">
      <c r="O828" s="168"/>
    </row>
    <row r="829">
      <c r="O829" s="168"/>
    </row>
    <row r="830">
      <c r="O830" s="168"/>
    </row>
    <row r="831">
      <c r="O831" s="168"/>
    </row>
    <row r="832">
      <c r="O832" s="168"/>
    </row>
    <row r="833">
      <c r="O833" s="168"/>
    </row>
    <row r="834">
      <c r="O834" s="168"/>
    </row>
    <row r="835">
      <c r="O835" s="168"/>
    </row>
    <row r="836">
      <c r="O836" s="168"/>
    </row>
    <row r="837">
      <c r="O837" s="168"/>
    </row>
    <row r="838">
      <c r="O838" s="168"/>
    </row>
    <row r="839">
      <c r="O839" s="168"/>
    </row>
    <row r="840">
      <c r="O840" s="168"/>
    </row>
    <row r="841">
      <c r="O841" s="168"/>
    </row>
    <row r="842">
      <c r="O842" s="168"/>
    </row>
    <row r="843">
      <c r="O843" s="168"/>
    </row>
    <row r="844">
      <c r="O844" s="168"/>
    </row>
    <row r="845">
      <c r="O845" s="168"/>
    </row>
    <row r="846">
      <c r="O846" s="168"/>
    </row>
    <row r="847">
      <c r="O847" s="168"/>
    </row>
    <row r="848">
      <c r="O848" s="168"/>
    </row>
    <row r="849">
      <c r="O849" s="168"/>
    </row>
    <row r="850">
      <c r="O850" s="168"/>
    </row>
    <row r="851">
      <c r="O851" s="168"/>
    </row>
    <row r="852">
      <c r="O852" s="168"/>
    </row>
    <row r="853">
      <c r="O853" s="168"/>
    </row>
    <row r="854">
      <c r="O854" s="168"/>
    </row>
    <row r="855">
      <c r="O855" s="168"/>
    </row>
    <row r="856">
      <c r="O856" s="168"/>
    </row>
    <row r="857">
      <c r="O857" s="168"/>
    </row>
    <row r="858">
      <c r="O858" s="168"/>
    </row>
    <row r="859">
      <c r="O859" s="168"/>
    </row>
    <row r="860">
      <c r="O860" s="168"/>
    </row>
    <row r="861">
      <c r="O861" s="168"/>
    </row>
    <row r="862">
      <c r="O862" s="168"/>
    </row>
    <row r="863">
      <c r="O863" s="168"/>
    </row>
    <row r="864">
      <c r="O864" s="168"/>
    </row>
    <row r="865">
      <c r="O865" s="168"/>
    </row>
    <row r="866">
      <c r="O866" s="168"/>
    </row>
    <row r="867">
      <c r="O867" s="168"/>
    </row>
    <row r="868">
      <c r="O868" s="168"/>
    </row>
    <row r="869">
      <c r="O869" s="168"/>
    </row>
    <row r="870">
      <c r="O870" s="168"/>
    </row>
    <row r="871">
      <c r="O871" s="168"/>
    </row>
    <row r="872">
      <c r="O872" s="168"/>
    </row>
    <row r="873">
      <c r="O873" s="168"/>
    </row>
    <row r="874">
      <c r="O874" s="168"/>
    </row>
    <row r="875">
      <c r="O875" s="168"/>
    </row>
    <row r="876">
      <c r="O876" s="168"/>
    </row>
    <row r="877">
      <c r="O877" s="168"/>
    </row>
    <row r="878">
      <c r="O878" s="168"/>
    </row>
    <row r="879">
      <c r="O879" s="168"/>
    </row>
    <row r="880">
      <c r="O880" s="168"/>
    </row>
    <row r="881">
      <c r="O881" s="168"/>
    </row>
    <row r="882">
      <c r="O882" s="168"/>
    </row>
    <row r="883">
      <c r="O883" s="168"/>
    </row>
    <row r="884">
      <c r="O884" s="168"/>
    </row>
    <row r="885">
      <c r="O885" s="168"/>
    </row>
    <row r="886">
      <c r="O886" s="168"/>
    </row>
    <row r="887">
      <c r="O887" s="168"/>
    </row>
    <row r="888">
      <c r="O888" s="168"/>
    </row>
    <row r="889">
      <c r="O889" s="168"/>
    </row>
    <row r="890">
      <c r="O890" s="168"/>
    </row>
    <row r="891">
      <c r="O891" s="168"/>
    </row>
    <row r="892">
      <c r="O892" s="168"/>
    </row>
    <row r="893">
      <c r="O893" s="168"/>
    </row>
    <row r="894">
      <c r="O894" s="168"/>
    </row>
    <row r="895">
      <c r="O895" s="168"/>
    </row>
    <row r="896">
      <c r="O896" s="168"/>
    </row>
    <row r="897">
      <c r="O897" s="168"/>
    </row>
    <row r="898">
      <c r="O898" s="168"/>
    </row>
    <row r="899">
      <c r="O899" s="168"/>
    </row>
    <row r="900">
      <c r="O900" s="168"/>
    </row>
    <row r="901">
      <c r="O901" s="168"/>
    </row>
    <row r="902">
      <c r="O902" s="168"/>
    </row>
    <row r="903">
      <c r="O903" s="168"/>
    </row>
    <row r="904">
      <c r="O904" s="168"/>
    </row>
    <row r="905">
      <c r="O905" s="168"/>
    </row>
    <row r="906">
      <c r="O906" s="168"/>
    </row>
    <row r="907">
      <c r="O907" s="168"/>
    </row>
    <row r="908">
      <c r="O908" s="168"/>
    </row>
    <row r="909">
      <c r="O909" s="168"/>
    </row>
    <row r="910">
      <c r="O910" s="168"/>
    </row>
    <row r="911">
      <c r="O911" s="168"/>
    </row>
    <row r="912">
      <c r="O912" s="168"/>
    </row>
    <row r="913">
      <c r="O913" s="168"/>
    </row>
    <row r="914">
      <c r="O914" s="168"/>
    </row>
    <row r="915">
      <c r="O915" s="168"/>
    </row>
    <row r="916">
      <c r="O916" s="168"/>
    </row>
    <row r="917">
      <c r="O917" s="168"/>
    </row>
    <row r="918">
      <c r="O918" s="168"/>
    </row>
    <row r="919">
      <c r="O919" s="168"/>
    </row>
    <row r="920">
      <c r="O920" s="168"/>
    </row>
    <row r="921">
      <c r="O921" s="168"/>
    </row>
    <row r="922">
      <c r="O922" s="168"/>
    </row>
    <row r="923">
      <c r="O923" s="168"/>
    </row>
    <row r="924">
      <c r="O924" s="168"/>
    </row>
    <row r="925">
      <c r="O925" s="168"/>
    </row>
    <row r="926">
      <c r="O926" s="168"/>
    </row>
    <row r="927">
      <c r="O927" s="168"/>
    </row>
    <row r="928">
      <c r="O928" s="168"/>
    </row>
    <row r="929">
      <c r="O929" s="168"/>
    </row>
    <row r="930">
      <c r="O930" s="168"/>
    </row>
    <row r="931">
      <c r="O931" s="168"/>
    </row>
    <row r="932">
      <c r="O932" s="168"/>
    </row>
    <row r="933">
      <c r="O933" s="168"/>
    </row>
    <row r="934">
      <c r="O934" s="168"/>
    </row>
    <row r="935">
      <c r="O935" s="168"/>
    </row>
    <row r="936">
      <c r="O936" s="168"/>
    </row>
    <row r="937">
      <c r="O937" s="168"/>
    </row>
    <row r="938">
      <c r="O938" s="168"/>
    </row>
    <row r="939">
      <c r="O939" s="168"/>
    </row>
    <row r="940">
      <c r="O940" s="168"/>
    </row>
    <row r="941">
      <c r="O941" s="168"/>
    </row>
    <row r="942">
      <c r="O942" s="168"/>
    </row>
    <row r="943">
      <c r="O943" s="168"/>
    </row>
    <row r="944">
      <c r="O944" s="168"/>
    </row>
    <row r="945">
      <c r="O945" s="168"/>
    </row>
    <row r="946">
      <c r="O946" s="168"/>
    </row>
    <row r="947">
      <c r="O947" s="168"/>
    </row>
    <row r="948">
      <c r="O948" s="168"/>
    </row>
    <row r="949">
      <c r="O949" s="168"/>
    </row>
    <row r="950">
      <c r="O950" s="168"/>
    </row>
    <row r="951">
      <c r="O951" s="168"/>
    </row>
    <row r="952">
      <c r="O952" s="168"/>
    </row>
    <row r="953">
      <c r="O953" s="168"/>
    </row>
    <row r="954">
      <c r="O954" s="168"/>
    </row>
    <row r="955">
      <c r="O955" s="168"/>
    </row>
    <row r="956">
      <c r="O956" s="168"/>
    </row>
    <row r="957">
      <c r="O957" s="168"/>
    </row>
    <row r="958">
      <c r="O958" s="168"/>
    </row>
    <row r="959">
      <c r="O959" s="168"/>
    </row>
    <row r="960">
      <c r="O960" s="168"/>
    </row>
    <row r="961">
      <c r="O961" s="168"/>
    </row>
    <row r="962">
      <c r="O962" s="168"/>
    </row>
    <row r="963">
      <c r="O963" s="168"/>
    </row>
    <row r="964">
      <c r="O964" s="168"/>
    </row>
    <row r="965">
      <c r="O965" s="168"/>
    </row>
    <row r="966">
      <c r="O966" s="168"/>
    </row>
    <row r="967">
      <c r="O967" s="168"/>
    </row>
    <row r="968">
      <c r="O968" s="168"/>
    </row>
    <row r="969">
      <c r="O969" s="168"/>
    </row>
    <row r="970">
      <c r="O970" s="168"/>
    </row>
    <row r="971">
      <c r="O971" s="168"/>
    </row>
    <row r="972">
      <c r="O972" s="168"/>
    </row>
    <row r="973">
      <c r="O973" s="168"/>
    </row>
    <row r="974">
      <c r="O974" s="168"/>
    </row>
    <row r="975">
      <c r="O975" s="168"/>
    </row>
    <row r="976">
      <c r="O976" s="168"/>
    </row>
    <row r="977">
      <c r="O977" s="168"/>
    </row>
    <row r="978">
      <c r="O978" s="168"/>
    </row>
    <row r="979">
      <c r="O979" s="168"/>
    </row>
    <row r="980">
      <c r="O980" s="168"/>
    </row>
    <row r="981">
      <c r="O981" s="168"/>
    </row>
    <row r="982">
      <c r="O982" s="168"/>
    </row>
    <row r="983">
      <c r="O983" s="168"/>
    </row>
    <row r="984">
      <c r="O984" s="168"/>
    </row>
    <row r="985">
      <c r="O985" s="168"/>
    </row>
    <row r="986">
      <c r="O986" s="168"/>
    </row>
    <row r="987">
      <c r="O987" s="168"/>
    </row>
    <row r="988">
      <c r="O988" s="168"/>
    </row>
    <row r="989">
      <c r="O989" s="168"/>
    </row>
    <row r="990">
      <c r="O990" s="168"/>
    </row>
    <row r="991">
      <c r="O991" s="168"/>
    </row>
    <row r="992">
      <c r="O992" s="168"/>
    </row>
    <row r="993">
      <c r="O993" s="168"/>
    </row>
    <row r="994">
      <c r="O994" s="168"/>
    </row>
    <row r="995">
      <c r="O995" s="168"/>
    </row>
    <row r="996">
      <c r="O996" s="168"/>
    </row>
    <row r="997">
      <c r="O997" s="168"/>
    </row>
    <row r="998">
      <c r="O998" s="168"/>
    </row>
    <row r="999">
      <c r="O999" s="168"/>
    </row>
    <row r="1000">
      <c r="O1000" s="168"/>
    </row>
    <row r="1001">
      <c r="O1001" s="168"/>
    </row>
    <row r="1002">
      <c r="O1002" s="168"/>
    </row>
    <row r="1003">
      <c r="O1003" s="168"/>
    </row>
    <row r="1004">
      <c r="O1004" s="168"/>
    </row>
    <row r="1005">
      <c r="O1005" s="168"/>
    </row>
    <row r="1006">
      <c r="O1006" s="168"/>
    </row>
    <row r="1007">
      <c r="O1007" s="168"/>
    </row>
    <row r="1008">
      <c r="O1008" s="168"/>
    </row>
  </sheetData>
  <mergeCells count="8">
    <mergeCell ref="A4:A5"/>
    <mergeCell ref="A6:A48"/>
    <mergeCell ref="H65:H67"/>
    <mergeCell ref="H68:H69"/>
    <mergeCell ref="A52:A59"/>
    <mergeCell ref="A63:A68"/>
    <mergeCell ref="A60:A62"/>
    <mergeCell ref="A69:A70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33.86"/>
    <col customWidth="1" min="2" max="2" width="36.0"/>
    <col customWidth="1" min="3" max="3" width="11.57"/>
    <col customWidth="1" min="4" max="4" width="17.43"/>
    <col customWidth="1" min="5" max="6" width="12.29"/>
    <col customWidth="1" min="7" max="7" width="10.43"/>
    <col customWidth="1" min="8" max="8" width="12.0"/>
    <col customWidth="1" min="9" max="10" width="12.29"/>
    <col customWidth="1" min="11" max="11" width="11.29"/>
    <col customWidth="1" min="12" max="12" width="11.86"/>
    <col customWidth="1" min="13" max="13" width="13.29"/>
    <col customWidth="1" min="14" max="14" width="10.86"/>
    <col customWidth="1" min="15" max="15" width="8.71"/>
    <col customWidth="1" min="16" max="16" width="13.43"/>
  </cols>
  <sheetData>
    <row r="1" ht="20.25" customHeight="1">
      <c r="A1" s="1" t="s">
        <v>0</v>
      </c>
      <c r="B1" s="2"/>
      <c r="C1" s="3"/>
      <c r="D1" s="4"/>
      <c r="E1" s="2"/>
      <c r="F1" s="2"/>
      <c r="G1" s="2"/>
      <c r="H1" s="2"/>
      <c r="J1" s="2"/>
    </row>
    <row r="2" ht="15.75" customHeight="1">
      <c r="A2" s="5" t="s">
        <v>1</v>
      </c>
      <c r="B2" s="2"/>
      <c r="C2" s="3"/>
      <c r="D2" s="4"/>
      <c r="E2" s="2"/>
      <c r="F2" s="2"/>
      <c r="G2" s="2"/>
      <c r="H2" s="2"/>
      <c r="I2" s="2"/>
      <c r="J2" s="2"/>
    </row>
    <row r="3" ht="12.75" customHeight="1">
      <c r="A3" s="2"/>
      <c r="B3" s="2"/>
      <c r="C3" s="3"/>
      <c r="D3" s="4"/>
      <c r="E3" s="2"/>
      <c r="F3" s="2"/>
      <c r="G3" s="2"/>
      <c r="H3" s="2"/>
      <c r="I3" s="2"/>
      <c r="J3" s="2"/>
    </row>
    <row r="4" ht="12.75" customHeight="1">
      <c r="A4" s="2"/>
      <c r="B4" s="6" t="s">
        <v>2</v>
      </c>
      <c r="C4" s="7" t="s">
        <v>3</v>
      </c>
      <c r="D4" s="8"/>
      <c r="E4" s="6"/>
      <c r="F4" s="9" t="s">
        <v>4</v>
      </c>
      <c r="G4" s="10"/>
      <c r="H4" s="10"/>
      <c r="I4" s="2"/>
      <c r="J4" s="2"/>
    </row>
    <row r="5" ht="12.75" customHeight="1">
      <c r="A5" s="2"/>
      <c r="B5" s="6" t="s">
        <v>5</v>
      </c>
      <c r="C5" s="7"/>
      <c r="D5" s="8"/>
      <c r="E5" s="6"/>
      <c r="F5" s="11">
        <v>43159.0</v>
      </c>
      <c r="G5" s="12"/>
      <c r="H5" s="2"/>
      <c r="I5" s="2"/>
      <c r="J5" s="2"/>
    </row>
    <row r="6" ht="12.75" customHeight="1">
      <c r="A6" s="2"/>
      <c r="B6" s="2"/>
      <c r="C6" s="3"/>
      <c r="D6" s="4"/>
      <c r="E6" s="13" t="s">
        <v>6</v>
      </c>
      <c r="F6" s="14">
        <v>43152.0</v>
      </c>
      <c r="G6" s="2"/>
      <c r="H6" s="2"/>
      <c r="I6" s="2"/>
      <c r="J6" s="2"/>
    </row>
    <row r="7" ht="12.75" customHeight="1">
      <c r="A7" s="2"/>
      <c r="B7" s="6" t="s">
        <v>7</v>
      </c>
      <c r="C7" s="7" t="s">
        <v>8</v>
      </c>
      <c r="D7" s="8"/>
      <c r="E7" s="6"/>
      <c r="F7" s="15"/>
      <c r="H7" s="2"/>
      <c r="I7" s="2"/>
      <c r="J7" s="2"/>
    </row>
    <row r="8" ht="12.75" customHeight="1">
      <c r="A8" s="2"/>
      <c r="B8" s="2"/>
      <c r="C8" s="3"/>
      <c r="D8" s="4"/>
      <c r="E8" s="2"/>
      <c r="F8" s="16"/>
      <c r="G8" s="2"/>
      <c r="H8" s="2"/>
      <c r="I8" s="2"/>
      <c r="J8" s="2"/>
    </row>
    <row r="9" ht="15.75" customHeight="1">
      <c r="A9" s="17" t="s">
        <v>9</v>
      </c>
      <c r="B9" s="2"/>
      <c r="C9" s="3"/>
      <c r="D9" s="4"/>
      <c r="E9" s="2"/>
      <c r="F9" s="2"/>
      <c r="G9" s="18"/>
      <c r="H9" s="2"/>
      <c r="I9" s="2"/>
    </row>
    <row r="10" ht="12.75" customHeight="1">
      <c r="A10" s="19" t="s">
        <v>10</v>
      </c>
      <c r="B10" s="20" t="s">
        <v>11</v>
      </c>
      <c r="C10" s="21" t="s">
        <v>12</v>
      </c>
      <c r="D10" s="22" t="s">
        <v>13</v>
      </c>
      <c r="E10" s="23" t="s">
        <v>14</v>
      </c>
    </row>
    <row r="11" ht="12.75" customHeight="1">
      <c r="A11" s="24">
        <v>47.0</v>
      </c>
      <c r="B11" s="24" t="s">
        <v>15</v>
      </c>
      <c r="C11" s="25">
        <v>1.0666666666666667</v>
      </c>
      <c r="D11" s="27">
        <v>7.23968</v>
      </c>
      <c r="E11" s="29" t="s">
        <v>17</v>
      </c>
    </row>
    <row r="12" ht="12.75" customHeight="1">
      <c r="A12" s="24">
        <v>48.0</v>
      </c>
      <c r="B12" s="24" t="s">
        <v>19</v>
      </c>
      <c r="C12" s="25">
        <v>0.6666666666666666</v>
      </c>
      <c r="D12" s="27">
        <v>4.5248</v>
      </c>
      <c r="E12" s="29" t="s">
        <v>20</v>
      </c>
    </row>
    <row r="13" ht="12.75" customHeight="1">
      <c r="A13" s="24">
        <v>49.0</v>
      </c>
      <c r="B13" s="24" t="s">
        <v>21</v>
      </c>
      <c r="C13" s="25">
        <v>0.39999999999999997</v>
      </c>
      <c r="D13" s="27">
        <v>2.71488</v>
      </c>
      <c r="E13" s="29" t="s">
        <v>22</v>
      </c>
    </row>
    <row r="14" ht="12.75" customHeight="1">
      <c r="A14" s="24">
        <v>61.0</v>
      </c>
      <c r="B14" s="31" t="s">
        <v>23</v>
      </c>
      <c r="C14" s="25">
        <v>0.5000000000000001</v>
      </c>
      <c r="D14" s="27">
        <v>3.3936000000000006</v>
      </c>
      <c r="E14" s="36"/>
    </row>
    <row r="15" ht="12.75" customHeight="1">
      <c r="A15" s="24">
        <v>27.0</v>
      </c>
      <c r="B15" s="24" t="s">
        <v>26</v>
      </c>
      <c r="C15" s="25">
        <f>1.06666666666667+C20+C23</f>
        <v>1.508527132</v>
      </c>
      <c r="D15" s="27">
        <f>7.23968+D20+D23</f>
        <v>10.23867535</v>
      </c>
      <c r="E15" s="29" t="s">
        <v>27</v>
      </c>
    </row>
    <row r="16" ht="12.75" customHeight="1">
      <c r="A16" s="24">
        <v>35.0</v>
      </c>
      <c r="B16" s="24" t="s">
        <v>28</v>
      </c>
      <c r="C16" s="40" t="s">
        <v>29</v>
      </c>
      <c r="D16" s="42" t="s">
        <v>29</v>
      </c>
      <c r="E16" s="29" t="s">
        <v>29</v>
      </c>
    </row>
    <row r="17" ht="12.75" customHeight="1">
      <c r="A17" s="44"/>
      <c r="B17" s="46" t="s">
        <v>31</v>
      </c>
      <c r="C17" s="48">
        <v>0.13333333333333333</v>
      </c>
      <c r="D17" s="49">
        <v>0.90496</v>
      </c>
      <c r="E17" s="51" t="s">
        <v>33</v>
      </c>
    </row>
    <row r="18" ht="12.75" customHeight="1">
      <c r="A18" s="52"/>
      <c r="B18" s="54" t="s">
        <v>34</v>
      </c>
      <c r="C18" s="56">
        <v>0.09999999999999999</v>
      </c>
      <c r="D18" s="56">
        <v>0.67872</v>
      </c>
      <c r="E18" s="58" t="s">
        <v>33</v>
      </c>
    </row>
    <row r="19" ht="12.75" customHeight="1">
      <c r="A19" s="60"/>
      <c r="B19" s="61" t="s">
        <v>37</v>
      </c>
      <c r="C19" s="63">
        <v>0.2333333333333333</v>
      </c>
      <c r="D19" s="63">
        <v>1.58368</v>
      </c>
      <c r="E19" s="54" t="s">
        <v>33</v>
      </c>
    </row>
    <row r="20" ht="12.75" customHeight="1">
      <c r="A20" s="60"/>
      <c r="B20" s="61" t="s">
        <v>39</v>
      </c>
      <c r="C20" s="65">
        <v>0.27906976744186046</v>
      </c>
      <c r="D20" s="65">
        <v>1.8941023255813954</v>
      </c>
      <c r="E20" s="54" t="s">
        <v>33</v>
      </c>
    </row>
    <row r="21" ht="12.75" customHeight="1">
      <c r="A21" s="60"/>
      <c r="B21" s="61" t="s">
        <v>41</v>
      </c>
      <c r="C21" s="63">
        <v>0.16666666666666666</v>
      </c>
      <c r="D21" s="63">
        <v>1.1312</v>
      </c>
      <c r="E21" s="54" t="s">
        <v>33</v>
      </c>
    </row>
    <row r="22" ht="12.75" customHeight="1">
      <c r="A22" s="60"/>
      <c r="B22" s="61" t="s">
        <v>42</v>
      </c>
      <c r="C22" s="63">
        <v>0.03333333333333333</v>
      </c>
      <c r="D22" s="68">
        <v>0.22624</v>
      </c>
      <c r="E22" s="54" t="s">
        <v>43</v>
      </c>
    </row>
    <row r="23" ht="12.75" customHeight="1">
      <c r="A23" s="60"/>
      <c r="B23" s="70" t="s">
        <v>44</v>
      </c>
      <c r="C23" s="65">
        <v>0.16279069767441862</v>
      </c>
      <c r="D23" s="72">
        <v>1.104893023255814</v>
      </c>
      <c r="E23" s="54" t="s">
        <v>33</v>
      </c>
    </row>
    <row r="24" ht="12.75" customHeight="1">
      <c r="A24" s="58">
        <v>6.0</v>
      </c>
      <c r="B24" s="61" t="s">
        <v>46</v>
      </c>
      <c r="C24" s="65" t="s">
        <v>29</v>
      </c>
      <c r="D24" s="65" t="s">
        <v>29</v>
      </c>
      <c r="E24" s="54" t="s">
        <v>29</v>
      </c>
    </row>
    <row r="25" ht="12.75" customHeight="1">
      <c r="A25" s="58"/>
      <c r="B25" s="61" t="s">
        <v>31</v>
      </c>
      <c r="C25" s="63">
        <v>0.13333333333333333</v>
      </c>
      <c r="D25" s="63">
        <v>0.90496</v>
      </c>
      <c r="E25" s="58" t="s">
        <v>43</v>
      </c>
    </row>
    <row r="26" ht="12.75" customHeight="1">
      <c r="A26" s="54"/>
      <c r="B26" s="54" t="s">
        <v>34</v>
      </c>
      <c r="C26" s="56">
        <v>0.09999999999999999</v>
      </c>
      <c r="D26" s="73">
        <v>0.67872</v>
      </c>
      <c r="E26" s="58" t="s">
        <v>43</v>
      </c>
    </row>
    <row r="27" ht="12.75" customHeight="1">
      <c r="A27" s="58"/>
      <c r="B27" s="61" t="s">
        <v>37</v>
      </c>
      <c r="C27" s="75">
        <v>0.2333333333333333</v>
      </c>
      <c r="D27" s="68">
        <v>1.58368</v>
      </c>
      <c r="E27" s="54" t="s">
        <v>48</v>
      </c>
    </row>
    <row r="28" ht="12.75" customHeight="1">
      <c r="A28" s="58"/>
      <c r="B28" s="61" t="s">
        <v>39</v>
      </c>
      <c r="C28" s="65">
        <v>0.27906976744186046</v>
      </c>
      <c r="D28" s="65">
        <v>1.8941023255813954</v>
      </c>
      <c r="E28" s="54" t="s">
        <v>48</v>
      </c>
    </row>
    <row r="29" ht="12.75" customHeight="1">
      <c r="A29" s="58"/>
      <c r="B29" s="61" t="s">
        <v>41</v>
      </c>
      <c r="C29" s="76">
        <v>0.16666666666666666</v>
      </c>
      <c r="D29" s="68">
        <v>1.1312</v>
      </c>
      <c r="E29" s="54" t="s">
        <v>48</v>
      </c>
    </row>
    <row r="30" ht="12.75" customHeight="1">
      <c r="A30" s="58"/>
      <c r="B30" s="61" t="s">
        <v>42</v>
      </c>
      <c r="C30" s="78">
        <v>0.03333333333333333</v>
      </c>
      <c r="D30" s="68">
        <v>0.22624</v>
      </c>
      <c r="E30" s="54" t="s">
        <v>50</v>
      </c>
    </row>
    <row r="31" ht="12.75" customHeight="1">
      <c r="A31" s="51"/>
      <c r="B31" s="70" t="s">
        <v>44</v>
      </c>
      <c r="C31" s="65">
        <v>0.16279069767441862</v>
      </c>
      <c r="D31" s="80">
        <v>1.104893023255814</v>
      </c>
      <c r="E31" s="54" t="s">
        <v>27</v>
      </c>
    </row>
    <row r="32" ht="12.75" customHeight="1">
      <c r="A32" s="51">
        <v>15.0</v>
      </c>
      <c r="B32" s="61" t="s">
        <v>51</v>
      </c>
      <c r="C32" s="82" t="s">
        <v>29</v>
      </c>
      <c r="D32" s="80" t="s">
        <v>29</v>
      </c>
      <c r="E32" s="54" t="s">
        <v>29</v>
      </c>
    </row>
    <row r="33" ht="12.75" customHeight="1">
      <c r="A33" s="60"/>
      <c r="B33" s="61" t="s">
        <v>31</v>
      </c>
      <c r="C33" s="78">
        <v>0.21333333333333335</v>
      </c>
      <c r="D33" s="68">
        <v>1.4479360000000003</v>
      </c>
      <c r="E33" s="54" t="s">
        <v>50</v>
      </c>
    </row>
    <row r="34" ht="12.75" customHeight="1">
      <c r="A34" s="84"/>
      <c r="B34" s="54" t="s">
        <v>34</v>
      </c>
      <c r="C34" s="56">
        <v>0.16</v>
      </c>
      <c r="D34" s="73">
        <v>1.085952</v>
      </c>
      <c r="E34" s="54" t="s">
        <v>50</v>
      </c>
    </row>
    <row r="35" ht="12.75" customHeight="1">
      <c r="A35" s="60"/>
      <c r="B35" s="61" t="s">
        <v>37</v>
      </c>
      <c r="C35" s="63">
        <v>0.3733333333333333</v>
      </c>
      <c r="D35" s="63">
        <v>2.533888</v>
      </c>
      <c r="E35" s="54" t="s">
        <v>50</v>
      </c>
    </row>
    <row r="36" ht="12.75" customHeight="1">
      <c r="A36" s="60"/>
      <c r="B36" s="61" t="s">
        <v>39</v>
      </c>
      <c r="C36" s="65">
        <v>0.27906976744186046</v>
      </c>
      <c r="D36" s="65">
        <v>1.8941023255813954</v>
      </c>
      <c r="E36" s="54" t="s">
        <v>50</v>
      </c>
    </row>
    <row r="37" ht="12.75" customHeight="1">
      <c r="A37" s="60"/>
      <c r="B37" s="61" t="s">
        <v>41</v>
      </c>
      <c r="C37" s="63">
        <v>0.26666666666666666</v>
      </c>
      <c r="D37" s="63">
        <v>1.8099200000000002</v>
      </c>
      <c r="E37" s="54" t="s">
        <v>17</v>
      </c>
    </row>
    <row r="38" ht="12.75" customHeight="1">
      <c r="A38" s="60"/>
      <c r="B38" s="61" t="s">
        <v>42</v>
      </c>
      <c r="C38" s="63">
        <v>0.05333333333333334</v>
      </c>
      <c r="D38" s="63">
        <v>0.05333333333333334</v>
      </c>
      <c r="E38" s="54" t="s">
        <v>48</v>
      </c>
    </row>
    <row r="39" ht="12.75" customHeight="1">
      <c r="A39" s="60"/>
      <c r="B39" s="70" t="s">
        <v>44</v>
      </c>
      <c r="C39" s="65">
        <v>0.16279069767441862</v>
      </c>
      <c r="D39" s="80">
        <v>1.104893023255814</v>
      </c>
      <c r="E39" s="54" t="s">
        <v>54</v>
      </c>
    </row>
    <row r="40" ht="12.75" customHeight="1">
      <c r="A40" s="54">
        <v>4.0</v>
      </c>
      <c r="B40" s="54" t="s">
        <v>25</v>
      </c>
      <c r="C40" s="85" t="s">
        <v>29</v>
      </c>
      <c r="D40" s="85" t="s">
        <v>29</v>
      </c>
      <c r="E40" s="54" t="s">
        <v>29</v>
      </c>
    </row>
    <row r="41" ht="12.75" customHeight="1">
      <c r="A41" s="86"/>
      <c r="B41" s="61" t="s">
        <v>31</v>
      </c>
      <c r="C41" s="63">
        <v>0.08</v>
      </c>
      <c r="D41" s="63">
        <v>0.542976</v>
      </c>
      <c r="E41" s="54" t="s">
        <v>54</v>
      </c>
    </row>
    <row r="42" ht="12.75" customHeight="1">
      <c r="A42" s="86"/>
      <c r="B42" s="61" t="s">
        <v>34</v>
      </c>
      <c r="C42" s="63">
        <v>0.05999999999999999</v>
      </c>
      <c r="D42" s="63">
        <v>0.407232</v>
      </c>
      <c r="E42" s="54" t="s">
        <v>54</v>
      </c>
    </row>
    <row r="43" ht="12.75" customHeight="1">
      <c r="A43" s="86"/>
      <c r="B43" s="61" t="s">
        <v>37</v>
      </c>
      <c r="C43" s="63">
        <v>0.13999999999999999</v>
      </c>
      <c r="D43" s="63">
        <v>0.9502079999999999</v>
      </c>
      <c r="E43" s="54" t="s">
        <v>54</v>
      </c>
    </row>
    <row r="44" ht="12.75" customHeight="1">
      <c r="A44" s="86"/>
      <c r="B44" s="61" t="s">
        <v>39</v>
      </c>
      <c r="C44" s="65">
        <v>0.27906976744186046</v>
      </c>
      <c r="D44" s="65">
        <v>1.8941023255813954</v>
      </c>
      <c r="E44" s="54" t="s">
        <v>17</v>
      </c>
    </row>
    <row r="45" ht="12.75" customHeight="1">
      <c r="A45" s="86"/>
      <c r="B45" s="61" t="s">
        <v>41</v>
      </c>
      <c r="C45" s="63">
        <v>0.09999999999999999</v>
      </c>
      <c r="D45" s="63">
        <v>0.67872</v>
      </c>
      <c r="E45" s="54" t="s">
        <v>17</v>
      </c>
    </row>
    <row r="46" ht="12.75" customHeight="1">
      <c r="A46" s="86"/>
      <c r="B46" s="61" t="s">
        <v>42</v>
      </c>
      <c r="C46" s="63">
        <v>0.02</v>
      </c>
      <c r="D46" s="63">
        <v>0.135744</v>
      </c>
      <c r="E46" s="54" t="s">
        <v>17</v>
      </c>
    </row>
    <row r="47" ht="12.75" customHeight="1">
      <c r="A47" s="86"/>
      <c r="B47" s="70" t="s">
        <v>44</v>
      </c>
      <c r="C47" s="65">
        <v>0.16279069767441862</v>
      </c>
      <c r="D47" s="80">
        <v>1.104893023255814</v>
      </c>
      <c r="E47" s="54" t="s">
        <v>17</v>
      </c>
    </row>
    <row r="48" ht="12.75" customHeight="1">
      <c r="A48" s="58">
        <v>46.0</v>
      </c>
      <c r="B48" s="61" t="s">
        <v>57</v>
      </c>
      <c r="C48" s="82" t="s">
        <v>29</v>
      </c>
      <c r="D48" s="88" t="s">
        <v>29</v>
      </c>
      <c r="E48" s="54" t="s">
        <v>29</v>
      </c>
    </row>
    <row r="49" ht="12.75" customHeight="1">
      <c r="A49" s="60"/>
      <c r="B49" s="61" t="s">
        <v>31</v>
      </c>
      <c r="C49" s="78">
        <v>0.32</v>
      </c>
      <c r="D49" s="75">
        <v>0.32</v>
      </c>
      <c r="E49" s="54" t="s">
        <v>48</v>
      </c>
    </row>
    <row r="50" ht="12.75" customHeight="1">
      <c r="A50" s="84"/>
      <c r="B50" s="54" t="s">
        <v>34</v>
      </c>
      <c r="C50" s="56">
        <v>0.23999999999999996</v>
      </c>
      <c r="D50" s="73">
        <v>0.23999999999999996</v>
      </c>
      <c r="E50" s="54" t="s">
        <v>50</v>
      </c>
    </row>
    <row r="51" ht="12.75" customHeight="1">
      <c r="A51" s="60"/>
      <c r="B51" s="61" t="s">
        <v>37</v>
      </c>
      <c r="C51" s="75">
        <v>0.5599999999999999</v>
      </c>
      <c r="D51" s="68">
        <v>0.5599999999999999</v>
      </c>
      <c r="E51" s="54" t="s">
        <v>50</v>
      </c>
    </row>
    <row r="52" ht="12.75" customHeight="1">
      <c r="A52" s="60"/>
      <c r="B52" s="61" t="s">
        <v>39</v>
      </c>
      <c r="C52" s="65">
        <v>0.27906976744186046</v>
      </c>
      <c r="D52" s="65">
        <v>1.8941023255813954</v>
      </c>
      <c r="E52" s="54" t="s">
        <v>50</v>
      </c>
    </row>
    <row r="53" ht="12.75" customHeight="1">
      <c r="A53" s="60"/>
      <c r="B53" s="61" t="s">
        <v>41</v>
      </c>
      <c r="C53" s="76">
        <v>0.39999999999999997</v>
      </c>
      <c r="D53" s="68">
        <v>0.39999999999999997</v>
      </c>
      <c r="E53" s="54" t="s">
        <v>17</v>
      </c>
    </row>
    <row r="54" ht="12.75" customHeight="1">
      <c r="A54" s="60"/>
      <c r="B54" s="61" t="s">
        <v>42</v>
      </c>
      <c r="C54" s="78">
        <v>0.08</v>
      </c>
      <c r="D54" s="68">
        <v>0.08</v>
      </c>
      <c r="E54" s="54" t="s">
        <v>17</v>
      </c>
    </row>
    <row r="55" ht="12.75" customHeight="1">
      <c r="A55" s="60"/>
      <c r="B55" s="70" t="s">
        <v>44</v>
      </c>
      <c r="C55" s="65">
        <v>0.16279069767441862</v>
      </c>
      <c r="D55" s="80">
        <v>1.104893023255814</v>
      </c>
      <c r="E55" s="54" t="s">
        <v>43</v>
      </c>
    </row>
    <row r="56" ht="12.75" customHeight="1">
      <c r="A56" s="58">
        <v>16.0</v>
      </c>
      <c r="B56" s="61" t="s">
        <v>59</v>
      </c>
      <c r="C56" s="82" t="s">
        <v>29</v>
      </c>
      <c r="D56" s="80" t="s">
        <v>29</v>
      </c>
      <c r="E56" s="54" t="s">
        <v>29</v>
      </c>
    </row>
    <row r="57" ht="12.75" customHeight="1">
      <c r="A57" s="60"/>
      <c r="B57" s="61" t="s">
        <v>31</v>
      </c>
      <c r="C57" s="78">
        <v>0.13333333333333333</v>
      </c>
      <c r="D57" s="68">
        <v>0.90496</v>
      </c>
      <c r="E57" s="58" t="s">
        <v>43</v>
      </c>
    </row>
    <row r="58" ht="12.75" customHeight="1">
      <c r="A58" s="84"/>
      <c r="B58" s="54" t="s">
        <v>34</v>
      </c>
      <c r="C58" s="56">
        <v>0.09999999999999999</v>
      </c>
      <c r="D58" s="73">
        <v>0.67872</v>
      </c>
      <c r="E58" s="58" t="s">
        <v>43</v>
      </c>
    </row>
    <row r="59" ht="12.75" customHeight="1">
      <c r="A59" s="60"/>
      <c r="B59" s="61" t="s">
        <v>37</v>
      </c>
      <c r="C59" s="75">
        <v>0.2333333333333333</v>
      </c>
      <c r="D59" s="68">
        <v>1.58368</v>
      </c>
      <c r="E59" s="58" t="s">
        <v>43</v>
      </c>
    </row>
    <row r="60" ht="12.75" customHeight="1">
      <c r="A60" s="60"/>
      <c r="B60" s="61" t="s">
        <v>39</v>
      </c>
      <c r="C60" s="65">
        <v>0.27906976744186046</v>
      </c>
      <c r="D60" s="65">
        <v>1.8941023255813954</v>
      </c>
      <c r="E60" s="54" t="s">
        <v>43</v>
      </c>
    </row>
    <row r="61" ht="12.75" customHeight="1">
      <c r="A61" s="60"/>
      <c r="B61" s="61" t="s">
        <v>41</v>
      </c>
      <c r="C61" s="76">
        <v>0.16666666666666666</v>
      </c>
      <c r="D61" s="68">
        <v>1.1312</v>
      </c>
      <c r="E61" s="54" t="s">
        <v>17</v>
      </c>
    </row>
    <row r="62" ht="12.75" customHeight="1">
      <c r="A62" s="60"/>
      <c r="B62" s="70" t="s">
        <v>44</v>
      </c>
      <c r="C62" s="65">
        <v>0.16279069767441862</v>
      </c>
      <c r="D62" s="80">
        <v>1.104893023255814</v>
      </c>
      <c r="E62" s="54" t="s">
        <v>43</v>
      </c>
    </row>
    <row r="63" ht="12.75" customHeight="1">
      <c r="A63" s="60"/>
      <c r="B63" s="61" t="s">
        <v>42</v>
      </c>
      <c r="C63" s="78">
        <v>0.03333333333333333</v>
      </c>
      <c r="D63" s="68">
        <v>0.22624</v>
      </c>
      <c r="E63" s="54" t="s">
        <v>27</v>
      </c>
    </row>
    <row r="64" ht="12.75" customHeight="1">
      <c r="A64" s="58">
        <v>5.0</v>
      </c>
      <c r="B64" s="61" t="s">
        <v>38</v>
      </c>
      <c r="C64" s="82" t="s">
        <v>29</v>
      </c>
      <c r="D64" s="80" t="s">
        <v>29</v>
      </c>
      <c r="E64" s="54" t="s">
        <v>29</v>
      </c>
    </row>
    <row r="65" ht="12.75" customHeight="1">
      <c r="A65" s="58"/>
      <c r="B65" s="61" t="s">
        <v>31</v>
      </c>
      <c r="C65" s="78">
        <v>0.08</v>
      </c>
      <c r="D65" s="68">
        <v>0.542976</v>
      </c>
      <c r="E65" s="58" t="s">
        <v>17</v>
      </c>
    </row>
    <row r="66" ht="12.75" customHeight="1">
      <c r="A66" s="89"/>
      <c r="B66" s="54" t="s">
        <v>34</v>
      </c>
      <c r="C66" s="56">
        <v>0.05999999999999999</v>
      </c>
      <c r="D66" s="73">
        <v>0.407232</v>
      </c>
      <c r="E66" s="58" t="s">
        <v>17</v>
      </c>
    </row>
    <row r="67" ht="12.75" customHeight="1">
      <c r="A67" s="58"/>
      <c r="B67" s="61" t="s">
        <v>37</v>
      </c>
      <c r="C67" s="75">
        <v>0.13999999999999999</v>
      </c>
      <c r="D67" s="68">
        <v>0.9502079999999999</v>
      </c>
      <c r="E67" s="58" t="s">
        <v>17</v>
      </c>
    </row>
    <row r="68" ht="12.75" customHeight="1">
      <c r="A68" s="58"/>
      <c r="B68" s="61" t="s">
        <v>39</v>
      </c>
      <c r="C68" s="65">
        <v>0.27906976744186046</v>
      </c>
      <c r="D68" s="65">
        <v>1.8941023255813954</v>
      </c>
      <c r="E68" s="54" t="s">
        <v>17</v>
      </c>
    </row>
    <row r="69" ht="12.75" customHeight="1">
      <c r="A69" s="58"/>
      <c r="B69" s="61" t="s">
        <v>41</v>
      </c>
      <c r="C69" s="76">
        <v>0.09999999999999999</v>
      </c>
      <c r="D69" s="68">
        <v>0.67872</v>
      </c>
      <c r="E69" s="54" t="s">
        <v>17</v>
      </c>
    </row>
    <row r="70" ht="12.75" customHeight="1">
      <c r="A70" s="58"/>
      <c r="B70" s="61" t="s">
        <v>42</v>
      </c>
      <c r="C70" s="78">
        <v>0.02</v>
      </c>
      <c r="D70" s="68">
        <v>0.135744</v>
      </c>
      <c r="E70" s="54" t="s">
        <v>17</v>
      </c>
    </row>
    <row r="71" ht="12.75" customHeight="1">
      <c r="A71" s="58"/>
      <c r="B71" s="70" t="s">
        <v>44</v>
      </c>
      <c r="C71" s="65">
        <v>0.16279069767441862</v>
      </c>
      <c r="D71" s="80">
        <v>1.104893023255814</v>
      </c>
      <c r="E71" s="54" t="s">
        <v>17</v>
      </c>
    </row>
    <row r="72" ht="12.75" customHeight="1">
      <c r="A72" s="58">
        <v>29.0</v>
      </c>
      <c r="B72" s="61" t="s">
        <v>65</v>
      </c>
      <c r="C72" s="82" t="s">
        <v>29</v>
      </c>
      <c r="D72" s="80" t="s">
        <v>29</v>
      </c>
      <c r="E72" s="54" t="s">
        <v>29</v>
      </c>
    </row>
    <row r="73" ht="12.75" customHeight="1">
      <c r="A73" s="60"/>
      <c r="B73" s="61" t="s">
        <v>31</v>
      </c>
      <c r="C73" s="78">
        <v>0.21333333333333335</v>
      </c>
      <c r="D73" s="68">
        <v>1.4479360000000003</v>
      </c>
      <c r="E73" s="54" t="s">
        <v>54</v>
      </c>
    </row>
    <row r="74" ht="12.75" customHeight="1">
      <c r="A74" s="84"/>
      <c r="B74" s="54" t="s">
        <v>34</v>
      </c>
      <c r="C74" s="56">
        <v>0.16</v>
      </c>
      <c r="D74" s="73">
        <v>1.085952</v>
      </c>
      <c r="E74" s="54" t="s">
        <v>54</v>
      </c>
    </row>
    <row r="75" ht="12.75" customHeight="1">
      <c r="A75" s="60"/>
      <c r="B75" s="61" t="s">
        <v>37</v>
      </c>
      <c r="C75" s="75">
        <v>0.3733333333333333</v>
      </c>
      <c r="D75" s="68">
        <v>2.533888</v>
      </c>
      <c r="E75" s="54" t="s">
        <v>54</v>
      </c>
    </row>
    <row r="76" ht="12.75" customHeight="1">
      <c r="A76" s="60"/>
      <c r="B76" s="61" t="s">
        <v>39</v>
      </c>
      <c r="C76" s="65">
        <v>0.27906976744186046</v>
      </c>
      <c r="D76" s="65">
        <v>1.8941023255813954</v>
      </c>
      <c r="E76" s="54" t="s">
        <v>54</v>
      </c>
    </row>
    <row r="77" ht="12.75" customHeight="1">
      <c r="A77" s="60"/>
      <c r="B77" s="61" t="s">
        <v>41</v>
      </c>
      <c r="C77" s="76">
        <v>0.26666666666666666</v>
      </c>
      <c r="D77" s="68">
        <v>1.8099200000000002</v>
      </c>
      <c r="E77" s="54" t="s">
        <v>33</v>
      </c>
    </row>
    <row r="78" ht="12.75" customHeight="1">
      <c r="A78" s="60"/>
      <c r="B78" s="61" t="s">
        <v>42</v>
      </c>
      <c r="C78" s="78">
        <v>0.05333333333333334</v>
      </c>
      <c r="D78" s="68">
        <v>0.3619840000000001</v>
      </c>
      <c r="E78" s="54" t="s">
        <v>17</v>
      </c>
    </row>
    <row r="79" ht="12.75" customHeight="1">
      <c r="A79" s="90"/>
      <c r="B79" s="70" t="s">
        <v>44</v>
      </c>
      <c r="C79" s="65">
        <v>0.16279069767441862</v>
      </c>
      <c r="D79" s="80">
        <v>1.104893023255814</v>
      </c>
      <c r="E79" s="54" t="s">
        <v>54</v>
      </c>
    </row>
    <row r="80" ht="12.75" customHeight="1">
      <c r="A80" s="51">
        <v>10.0</v>
      </c>
      <c r="B80" s="61" t="s">
        <v>58</v>
      </c>
      <c r="C80" s="82" t="s">
        <v>29</v>
      </c>
      <c r="D80" s="80" t="s">
        <v>29</v>
      </c>
      <c r="E80" s="54" t="s">
        <v>29</v>
      </c>
    </row>
    <row r="81" ht="12.75" customHeight="1">
      <c r="A81" s="60"/>
      <c r="B81" s="61" t="s">
        <v>31</v>
      </c>
      <c r="C81" s="78">
        <v>0.08</v>
      </c>
      <c r="D81" s="68">
        <v>0.542976</v>
      </c>
      <c r="E81" s="58" t="s">
        <v>27</v>
      </c>
    </row>
    <row r="82" ht="12.75" customHeight="1">
      <c r="A82" s="84"/>
      <c r="B82" s="54" t="s">
        <v>34</v>
      </c>
      <c r="C82" s="56">
        <v>0.05999999999999999</v>
      </c>
      <c r="D82" s="73">
        <v>0.407232</v>
      </c>
      <c r="E82" s="58" t="s">
        <v>27</v>
      </c>
    </row>
    <row r="83" ht="12.75" customHeight="1">
      <c r="A83" s="60"/>
      <c r="B83" s="61" t="s">
        <v>37</v>
      </c>
      <c r="C83" s="75">
        <v>0.13999999999999999</v>
      </c>
      <c r="D83" s="68">
        <v>0.9502079999999999</v>
      </c>
      <c r="E83" s="58" t="s">
        <v>27</v>
      </c>
    </row>
    <row r="84" ht="12.75" customHeight="1">
      <c r="A84" s="60"/>
      <c r="B84" s="61" t="s">
        <v>39</v>
      </c>
      <c r="C84" s="65">
        <v>0.27906976744186046</v>
      </c>
      <c r="D84" s="65">
        <v>1.8941023255813954</v>
      </c>
      <c r="E84" s="54" t="s">
        <v>27</v>
      </c>
    </row>
    <row r="85" ht="12.75" customHeight="1">
      <c r="A85" s="60"/>
      <c r="B85" s="61" t="s">
        <v>41</v>
      </c>
      <c r="C85" s="76">
        <v>0.09999999999999999</v>
      </c>
      <c r="D85" s="68">
        <v>0.67872</v>
      </c>
      <c r="E85" s="54" t="s">
        <v>27</v>
      </c>
    </row>
    <row r="86" ht="12.75" customHeight="1">
      <c r="A86" s="60"/>
      <c r="B86" s="61" t="s">
        <v>42</v>
      </c>
      <c r="C86" s="78">
        <v>0.02</v>
      </c>
      <c r="D86" s="68">
        <v>0.135744</v>
      </c>
      <c r="E86" s="54" t="s">
        <v>17</v>
      </c>
    </row>
    <row r="87" ht="12.75" customHeight="1">
      <c r="A87" s="60"/>
      <c r="B87" s="70" t="s">
        <v>44</v>
      </c>
      <c r="C87" s="65">
        <v>0.16279069767441862</v>
      </c>
      <c r="D87" s="80">
        <v>1.104893023255814</v>
      </c>
      <c r="E87" s="54" t="s">
        <v>43</v>
      </c>
    </row>
    <row r="88" ht="12.75" customHeight="1">
      <c r="A88" s="58">
        <v>7.0</v>
      </c>
      <c r="B88" s="61" t="s">
        <v>53</v>
      </c>
      <c r="C88" s="82" t="s">
        <v>29</v>
      </c>
      <c r="D88" s="80" t="s">
        <v>29</v>
      </c>
      <c r="E88" s="54" t="s">
        <v>29</v>
      </c>
    </row>
    <row r="89" ht="12.75" customHeight="1">
      <c r="A89" s="60"/>
      <c r="B89" s="61" t="s">
        <v>31</v>
      </c>
      <c r="C89" s="78">
        <v>0.13333333333333333</v>
      </c>
      <c r="D89" s="68">
        <v>0.90496</v>
      </c>
      <c r="E89" s="54" t="s">
        <v>33</v>
      </c>
    </row>
    <row r="90" ht="12.75" customHeight="1">
      <c r="A90" s="84"/>
      <c r="B90" s="54" t="s">
        <v>34</v>
      </c>
      <c r="C90" s="93">
        <v>0.09999999999999999</v>
      </c>
      <c r="D90" s="68">
        <v>0.67872</v>
      </c>
      <c r="E90" s="54" t="s">
        <v>33</v>
      </c>
    </row>
    <row r="91" ht="12.75" customHeight="1">
      <c r="A91" s="60"/>
      <c r="B91" s="61" t="s">
        <v>37</v>
      </c>
      <c r="C91" s="75">
        <v>0.2333333333333333</v>
      </c>
      <c r="D91" s="68">
        <v>1.58368</v>
      </c>
      <c r="E91" s="54" t="s">
        <v>33</v>
      </c>
    </row>
    <row r="92" ht="12.75" customHeight="1">
      <c r="A92" s="60"/>
      <c r="B92" s="61" t="s">
        <v>39</v>
      </c>
      <c r="C92" s="65">
        <v>0.27906976744186046</v>
      </c>
      <c r="D92" s="65">
        <v>1.8941023255813954</v>
      </c>
      <c r="E92" s="54" t="s">
        <v>33</v>
      </c>
    </row>
    <row r="93" ht="12.75" customHeight="1">
      <c r="A93" s="90"/>
      <c r="B93" s="61" t="s">
        <v>41</v>
      </c>
      <c r="C93" s="76">
        <v>0.16666666666666666</v>
      </c>
      <c r="D93" s="68">
        <v>1.1312</v>
      </c>
      <c r="E93" s="54" t="s">
        <v>33</v>
      </c>
    </row>
    <row r="94" ht="12.75" customHeight="1">
      <c r="A94" s="95"/>
      <c r="B94" s="96" t="s">
        <v>42</v>
      </c>
      <c r="C94" s="97">
        <v>0.03333333333333333</v>
      </c>
      <c r="D94" s="98">
        <v>0.22624</v>
      </c>
      <c r="E94" s="99" t="s">
        <v>17</v>
      </c>
    </row>
    <row r="95" ht="12.75" customHeight="1">
      <c r="A95" s="100"/>
      <c r="B95" s="70" t="s">
        <v>44</v>
      </c>
      <c r="C95" s="65">
        <v>0.16279069767441862</v>
      </c>
      <c r="D95" s="80">
        <v>1.104893023255814</v>
      </c>
      <c r="E95" s="101" t="s">
        <v>48</v>
      </c>
    </row>
    <row r="96" ht="12.75" customHeight="1">
      <c r="A96" s="29">
        <v>32.0</v>
      </c>
      <c r="B96" s="70" t="s">
        <v>75</v>
      </c>
      <c r="C96" s="102" t="s">
        <v>29</v>
      </c>
      <c r="D96" s="103" t="s">
        <v>29</v>
      </c>
      <c r="E96" s="29" t="s">
        <v>29</v>
      </c>
    </row>
    <row r="97" ht="12.75" customHeight="1">
      <c r="A97" s="105"/>
      <c r="B97" s="70" t="s">
        <v>31</v>
      </c>
      <c r="C97" s="107">
        <v>0.08</v>
      </c>
      <c r="D97" s="109">
        <v>0.542976</v>
      </c>
      <c r="E97" s="29" t="s">
        <v>54</v>
      </c>
    </row>
    <row r="98" ht="12.75" customHeight="1">
      <c r="A98" s="105"/>
      <c r="B98" s="70" t="s">
        <v>34</v>
      </c>
      <c r="C98" s="107">
        <v>0.05999999999999999</v>
      </c>
      <c r="D98" s="109">
        <v>0.407232</v>
      </c>
      <c r="E98" s="29" t="s">
        <v>54</v>
      </c>
    </row>
    <row r="99" ht="12.75" customHeight="1">
      <c r="A99" s="105"/>
      <c r="B99" s="70" t="s">
        <v>37</v>
      </c>
      <c r="C99" s="107">
        <v>0.13999999999999999</v>
      </c>
      <c r="D99" s="109">
        <v>0.9502079999999999</v>
      </c>
      <c r="E99" s="29" t="s">
        <v>54</v>
      </c>
    </row>
    <row r="100" ht="12.75" customHeight="1">
      <c r="A100" s="105"/>
      <c r="B100" s="70" t="s">
        <v>42</v>
      </c>
      <c r="C100" s="111">
        <v>0.02</v>
      </c>
      <c r="D100" s="109">
        <v>0.135744</v>
      </c>
      <c r="E100" s="29" t="s">
        <v>54</v>
      </c>
    </row>
    <row r="101" ht="12.75" customHeight="1">
      <c r="A101" s="105"/>
      <c r="B101" s="70" t="s">
        <v>39</v>
      </c>
      <c r="C101" s="65">
        <v>0.27906976744186046</v>
      </c>
      <c r="D101" s="65">
        <v>1.8941023255813954</v>
      </c>
      <c r="E101" s="29" t="s">
        <v>54</v>
      </c>
    </row>
    <row r="102" ht="12.75" customHeight="1">
      <c r="A102" s="105"/>
      <c r="B102" s="70" t="s">
        <v>41</v>
      </c>
      <c r="C102" s="107">
        <v>0.09999999999999999</v>
      </c>
      <c r="D102" s="109">
        <v>0.67872</v>
      </c>
      <c r="E102" s="29" t="s">
        <v>27</v>
      </c>
    </row>
    <row r="103" ht="12.75" customHeight="1">
      <c r="A103" s="105"/>
      <c r="B103" s="70" t="s">
        <v>44</v>
      </c>
      <c r="C103" s="65">
        <v>0.16279069767441862</v>
      </c>
      <c r="D103" s="80">
        <v>1.104893023255814</v>
      </c>
      <c r="E103" s="29" t="s">
        <v>27</v>
      </c>
    </row>
    <row r="104" ht="12.75" customHeight="1">
      <c r="A104" s="113"/>
      <c r="B104" s="116"/>
      <c r="C104" s="118"/>
      <c r="D104" s="119"/>
      <c r="E104" s="120"/>
    </row>
    <row r="105" ht="12.75" customHeight="1">
      <c r="A105" s="2"/>
      <c r="B105" s="121" t="s">
        <v>96</v>
      </c>
      <c r="C105" s="123">
        <f t="shared" ref="C105:D105" si="1">SUM(C11:C104)</f>
        <v>17.00232558</v>
      </c>
      <c r="D105" s="125">
        <f t="shared" si="1"/>
        <v>105.8300135</v>
      </c>
      <c r="E105" s="126"/>
    </row>
    <row r="106" ht="12.75" customHeight="1">
      <c r="A106" s="2"/>
      <c r="B106" s="128" t="s">
        <v>103</v>
      </c>
      <c r="C106" s="3">
        <f t="shared" ref="C106:D106" si="2">C105/15</f>
        <v>1.133488372</v>
      </c>
      <c r="D106" s="4">
        <f t="shared" si="2"/>
        <v>7.055334235</v>
      </c>
      <c r="E106" s="2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</row>
    <row r="107" ht="15.75" customHeight="1">
      <c r="A107" s="17" t="s">
        <v>110</v>
      </c>
      <c r="B107" s="133">
        <v>1.0</v>
      </c>
      <c r="C107" s="135">
        <v>2.0</v>
      </c>
      <c r="D107" s="137">
        <v>3.0</v>
      </c>
      <c r="E107" s="133">
        <v>4.0</v>
      </c>
      <c r="F107" s="135">
        <v>5.0</v>
      </c>
      <c r="G107" s="135">
        <v>6.0</v>
      </c>
      <c r="H107" s="135">
        <v>7.0</v>
      </c>
      <c r="I107" s="133">
        <v>8.0</v>
      </c>
      <c r="J107" s="135">
        <v>9.0</v>
      </c>
      <c r="K107" s="137">
        <v>10.0</v>
      </c>
      <c r="L107" s="133">
        <v>11.0</v>
      </c>
      <c r="M107" s="135">
        <v>12.0</v>
      </c>
      <c r="N107" s="135">
        <v>13.0</v>
      </c>
      <c r="O107" s="135">
        <v>14.0</v>
      </c>
      <c r="P107" s="133">
        <v>15.0</v>
      </c>
    </row>
    <row r="108" ht="15.75" customHeight="1">
      <c r="A108" s="139"/>
      <c r="B108" s="141">
        <v>43152.0</v>
      </c>
      <c r="C108" s="141">
        <v>43153.0</v>
      </c>
      <c r="D108" s="141">
        <v>43154.0</v>
      </c>
      <c r="E108" s="141">
        <v>43157.0</v>
      </c>
      <c r="F108" s="141">
        <v>43158.0</v>
      </c>
      <c r="G108" s="141">
        <v>43159.0</v>
      </c>
      <c r="H108" s="141">
        <v>43160.0</v>
      </c>
      <c r="I108" s="141">
        <v>43161.0</v>
      </c>
      <c r="J108" s="141">
        <v>43164.0</v>
      </c>
      <c r="K108" s="141">
        <v>43165.0</v>
      </c>
      <c r="L108" s="141">
        <v>43166.0</v>
      </c>
      <c r="M108" s="141">
        <v>43167.0</v>
      </c>
      <c r="N108" s="141">
        <v>43168.0</v>
      </c>
      <c r="O108" s="141">
        <v>43171.0</v>
      </c>
      <c r="P108" s="141">
        <v>43172.0</v>
      </c>
    </row>
    <row r="109" ht="12.75" customHeight="1">
      <c r="A109" s="143" t="s">
        <v>115</v>
      </c>
      <c r="B109" s="144">
        <f>C106</f>
        <v>1.133488372</v>
      </c>
      <c r="C109" s="144">
        <f t="shared" ref="C109:P109" si="3">$B$109*C$107</f>
        <v>2.266976744</v>
      </c>
      <c r="D109" s="144">
        <f t="shared" si="3"/>
        <v>3.400465116</v>
      </c>
      <c r="E109" s="144">
        <f t="shared" si="3"/>
        <v>4.533953488</v>
      </c>
      <c r="F109" s="144">
        <f t="shared" si="3"/>
        <v>5.66744186</v>
      </c>
      <c r="G109" s="144">
        <f t="shared" si="3"/>
        <v>6.800930233</v>
      </c>
      <c r="H109" s="144">
        <f t="shared" si="3"/>
        <v>7.934418605</v>
      </c>
      <c r="I109" s="144">
        <f t="shared" si="3"/>
        <v>9.067906977</v>
      </c>
      <c r="J109" s="144">
        <f t="shared" si="3"/>
        <v>10.20139535</v>
      </c>
      <c r="K109" s="144">
        <f t="shared" si="3"/>
        <v>11.33488372</v>
      </c>
      <c r="L109" s="144">
        <f t="shared" si="3"/>
        <v>12.46837209</v>
      </c>
      <c r="M109" s="144">
        <f t="shared" si="3"/>
        <v>13.60186047</v>
      </c>
      <c r="N109" s="144">
        <f t="shared" si="3"/>
        <v>14.73534884</v>
      </c>
      <c r="O109" s="144">
        <f t="shared" si="3"/>
        <v>15.86883721</v>
      </c>
      <c r="P109" s="144">
        <f t="shared" si="3"/>
        <v>17.00232558</v>
      </c>
    </row>
    <row r="110" ht="12.75" customHeight="1">
      <c r="A110" s="143" t="s">
        <v>88</v>
      </c>
      <c r="B110" s="149">
        <f>EV!F103</f>
        <v>0.7333333333</v>
      </c>
      <c r="C110" s="149">
        <f>EV!G103</f>
        <v>1.646666667</v>
      </c>
      <c r="D110" s="149">
        <f>EV!H103</f>
        <v>2.051627907</v>
      </c>
      <c r="E110" s="149">
        <f>EV!I103</f>
        <v>2.978294574</v>
      </c>
      <c r="F110" s="149">
        <f>EV!J103</f>
        <v>4.751472868</v>
      </c>
      <c r="G110" s="149">
        <f>EV!K103</f>
        <v>5.515503876</v>
      </c>
      <c r="H110" s="149">
        <f>EV!L103</f>
        <v>6.617147287</v>
      </c>
      <c r="I110" s="149">
        <f>EV!M103</f>
        <v>8.097751938</v>
      </c>
      <c r="J110" s="149">
        <f>EV!N103</f>
        <v>9.593488372</v>
      </c>
      <c r="K110" s="149">
        <f>EV!O103</f>
        <v>11.86108527</v>
      </c>
      <c r="L110" s="149">
        <f>EV!P103</f>
        <v>12.58108527</v>
      </c>
      <c r="M110" s="149">
        <f>EV!Q103</f>
        <v>13.3648062</v>
      </c>
      <c r="N110" s="149">
        <f>EV!R103</f>
        <v>14.84790698</v>
      </c>
      <c r="O110" s="149">
        <f>EV!S103</f>
        <v>15.6372093</v>
      </c>
      <c r="P110" s="149">
        <f>EV!T103</f>
        <v>17.00232558</v>
      </c>
    </row>
    <row r="111" ht="12.75" customHeight="1">
      <c r="A111" s="160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</row>
    <row r="112" ht="12.75" customHeight="1">
      <c r="A112" s="164" t="s">
        <v>116</v>
      </c>
      <c r="B112" s="166">
        <f>D106</f>
        <v>7.055334235</v>
      </c>
      <c r="C112" s="166">
        <f t="shared" ref="C112:P112" si="4">$B$112*C107</f>
        <v>14.11066847</v>
      </c>
      <c r="D112" s="166">
        <f t="shared" si="4"/>
        <v>21.1660027</v>
      </c>
      <c r="E112" s="166">
        <f t="shared" si="4"/>
        <v>28.22133694</v>
      </c>
      <c r="F112" s="166">
        <f t="shared" si="4"/>
        <v>35.27667117</v>
      </c>
      <c r="G112" s="166">
        <f t="shared" si="4"/>
        <v>42.33200541</v>
      </c>
      <c r="H112" s="166">
        <f t="shared" si="4"/>
        <v>49.38733964</v>
      </c>
      <c r="I112" s="166">
        <f t="shared" si="4"/>
        <v>56.44267388</v>
      </c>
      <c r="J112" s="166">
        <f t="shared" si="4"/>
        <v>63.49800811</v>
      </c>
      <c r="K112" s="166">
        <f t="shared" si="4"/>
        <v>70.55334235</v>
      </c>
      <c r="L112" s="166">
        <f t="shared" si="4"/>
        <v>77.60867658</v>
      </c>
      <c r="M112" s="166">
        <f t="shared" si="4"/>
        <v>84.66401082</v>
      </c>
      <c r="N112" s="166">
        <f t="shared" si="4"/>
        <v>91.71934505</v>
      </c>
      <c r="O112" s="166">
        <f t="shared" si="4"/>
        <v>98.77467928</v>
      </c>
      <c r="P112" s="166">
        <f t="shared" si="4"/>
        <v>105.8300135</v>
      </c>
    </row>
    <row r="113" ht="12.75" customHeight="1">
      <c r="A113" s="143" t="s">
        <v>118</v>
      </c>
      <c r="B113" s="172">
        <f>AC!F103</f>
        <v>1.6833333</v>
      </c>
      <c r="C113" s="172">
        <f>AC!G103</f>
        <v>5.649999967</v>
      </c>
      <c r="D113" s="172">
        <f>AC!H103</f>
        <v>11.1733333</v>
      </c>
      <c r="E113" s="172">
        <f>AC!I103</f>
        <v>16.4033333</v>
      </c>
      <c r="F113" s="172">
        <f>AC!J103</f>
        <v>24.86666663</v>
      </c>
      <c r="G113" s="172">
        <f>AC!K103</f>
        <v>31.86999997</v>
      </c>
      <c r="H113" s="172">
        <f>AC!L103</f>
        <v>35.1833333</v>
      </c>
      <c r="I113" s="172">
        <f>AC!M103</f>
        <v>44.0966666</v>
      </c>
      <c r="J113" s="172">
        <f>AC!N103</f>
        <v>53.49999993</v>
      </c>
      <c r="K113" s="172">
        <f>AC!O103</f>
        <v>64.55999327</v>
      </c>
      <c r="L113" s="172">
        <f>AC!P103</f>
        <v>67.2433266</v>
      </c>
      <c r="M113" s="172">
        <f>AC!Q103</f>
        <v>70.86665993</v>
      </c>
      <c r="N113" s="172">
        <f>AC!R103</f>
        <v>81.60999327</v>
      </c>
      <c r="O113" s="172">
        <f>AC!S103</f>
        <v>86.56332593</v>
      </c>
      <c r="P113" s="172">
        <f>AC!T103</f>
        <v>90.89665927</v>
      </c>
    </row>
    <row r="114" ht="12.75" customHeight="1">
      <c r="A114" s="130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</row>
    <row r="115" ht="15.75" customHeight="1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</row>
    <row r="116" ht="12.75" hidden="1" customHeight="1">
      <c r="A116" s="160" t="s">
        <v>121</v>
      </c>
      <c r="B116" s="160">
        <f t="shared" ref="B116:P116" si="5">IF(AND(ISBLANK(B113),ISBLANK(B110))," - ",B110-B113)</f>
        <v>-0.9499999667</v>
      </c>
      <c r="C116" s="160">
        <f t="shared" si="5"/>
        <v>-4.0033333</v>
      </c>
      <c r="D116" s="160">
        <f t="shared" si="5"/>
        <v>-9.121705393</v>
      </c>
      <c r="E116" s="160">
        <f t="shared" si="5"/>
        <v>-13.42503873</v>
      </c>
      <c r="F116" s="160">
        <f t="shared" si="5"/>
        <v>-20.11519377</v>
      </c>
      <c r="G116" s="160">
        <f t="shared" si="5"/>
        <v>-26.35449609</v>
      </c>
      <c r="H116" s="160">
        <f t="shared" si="5"/>
        <v>-28.56618601</v>
      </c>
      <c r="I116" s="160">
        <f t="shared" si="5"/>
        <v>-35.99891466</v>
      </c>
      <c r="J116" s="160">
        <f t="shared" si="5"/>
        <v>-43.90651156</v>
      </c>
      <c r="K116" s="160">
        <f t="shared" si="5"/>
        <v>-52.698908</v>
      </c>
      <c r="L116" s="160">
        <f t="shared" si="5"/>
        <v>-54.66224133</v>
      </c>
      <c r="M116" s="160">
        <f t="shared" si="5"/>
        <v>-57.50185373</v>
      </c>
      <c r="N116" s="160">
        <f t="shared" si="5"/>
        <v>-66.76208629</v>
      </c>
      <c r="O116" s="160">
        <f t="shared" si="5"/>
        <v>-70.92611663</v>
      </c>
      <c r="P116" s="160">
        <f t="shared" si="5"/>
        <v>-73.89433369</v>
      </c>
    </row>
    <row r="117" ht="12.75" hidden="1" customHeight="1">
      <c r="A117" s="160" t="s">
        <v>124</v>
      </c>
      <c r="B117" s="160">
        <f t="shared" ref="B117:P117" si="6">IF(AND(ISBLANK(B113),ISBLANK(B110))," - ",B110-B109)</f>
        <v>-0.4001550388</v>
      </c>
      <c r="C117" s="160">
        <f t="shared" si="6"/>
        <v>-0.6203100775</v>
      </c>
      <c r="D117" s="160">
        <f t="shared" si="6"/>
        <v>-1.348837209</v>
      </c>
      <c r="E117" s="160">
        <f t="shared" si="6"/>
        <v>-1.555658915</v>
      </c>
      <c r="F117" s="160">
        <f t="shared" si="6"/>
        <v>-0.9159689922</v>
      </c>
      <c r="G117" s="160">
        <f t="shared" si="6"/>
        <v>-1.285426357</v>
      </c>
      <c r="H117" s="160">
        <f t="shared" si="6"/>
        <v>-1.317271318</v>
      </c>
      <c r="I117" s="160">
        <f t="shared" si="6"/>
        <v>-0.9701550388</v>
      </c>
      <c r="J117" s="160">
        <f t="shared" si="6"/>
        <v>-0.6079069767</v>
      </c>
      <c r="K117" s="160">
        <f t="shared" si="6"/>
        <v>0.5262015504</v>
      </c>
      <c r="L117" s="160">
        <f t="shared" si="6"/>
        <v>0.1127131783</v>
      </c>
      <c r="M117" s="160">
        <f t="shared" si="6"/>
        <v>-0.2370542636</v>
      </c>
      <c r="N117" s="160">
        <f t="shared" si="6"/>
        <v>0.1125581395</v>
      </c>
      <c r="O117" s="160">
        <f t="shared" si="6"/>
        <v>-0.231627907</v>
      </c>
      <c r="P117" s="160">
        <f t="shared" si="6"/>
        <v>0</v>
      </c>
    </row>
    <row r="118" ht="12.75" hidden="1" customHeight="1">
      <c r="A118" s="160" t="s">
        <v>128</v>
      </c>
      <c r="B118" s="160">
        <f t="shared" ref="B118:P118" si="7">IF(AND(ISBLANK(B113),ISBLANK(B110))," - ",B110/B113)</f>
        <v>0.435643573</v>
      </c>
      <c r="C118" s="160">
        <f t="shared" si="7"/>
        <v>0.2914454294</v>
      </c>
      <c r="D118" s="160">
        <f t="shared" si="7"/>
        <v>0.18361825</v>
      </c>
      <c r="E118" s="160">
        <f t="shared" si="7"/>
        <v>0.1815664243</v>
      </c>
      <c r="F118" s="160">
        <f t="shared" si="7"/>
        <v>0.1910779976</v>
      </c>
      <c r="G118" s="160">
        <f t="shared" si="7"/>
        <v>0.173062563</v>
      </c>
      <c r="H118" s="160">
        <f t="shared" si="7"/>
        <v>0.1880761902</v>
      </c>
      <c r="I118" s="160">
        <f t="shared" si="7"/>
        <v>0.1836363735</v>
      </c>
      <c r="J118" s="160">
        <f t="shared" si="7"/>
        <v>0.1793175399</v>
      </c>
      <c r="K118" s="160">
        <f t="shared" si="7"/>
        <v>0.18372191</v>
      </c>
      <c r="L118" s="160">
        <f t="shared" si="7"/>
        <v>0.1870979011</v>
      </c>
      <c r="M118" s="160">
        <f t="shared" si="7"/>
        <v>0.1885908862</v>
      </c>
      <c r="N118" s="160">
        <f t="shared" si="7"/>
        <v>0.1819373631</v>
      </c>
      <c r="O118" s="160">
        <f t="shared" si="7"/>
        <v>0.1806447376</v>
      </c>
      <c r="P118" s="160">
        <f t="shared" si="7"/>
        <v>0.1870511603</v>
      </c>
    </row>
    <row r="119" ht="12.75" hidden="1" customHeight="1">
      <c r="A119" s="160" t="s">
        <v>130</v>
      </c>
      <c r="B119" s="160">
        <f t="shared" ref="B119:P119" si="8">IF(AND(ISBLANK(B113),ISBLANK(B110))," - ",B110/B109)</f>
        <v>0.6469703187</v>
      </c>
      <c r="C119" s="160">
        <f t="shared" si="8"/>
        <v>0.7263712214</v>
      </c>
      <c r="D119" s="160">
        <f t="shared" si="8"/>
        <v>0.6033374367</v>
      </c>
      <c r="E119" s="160">
        <f t="shared" si="8"/>
        <v>0.6568868828</v>
      </c>
      <c r="F119" s="160">
        <f t="shared" si="8"/>
        <v>0.8383805225</v>
      </c>
      <c r="G119" s="160">
        <f t="shared" si="8"/>
        <v>0.8109925683</v>
      </c>
      <c r="H119" s="160">
        <f t="shared" si="8"/>
        <v>0.8339801083</v>
      </c>
      <c r="I119" s="160">
        <f t="shared" si="8"/>
        <v>0.8930122418</v>
      </c>
      <c r="J119" s="160">
        <f t="shared" si="8"/>
        <v>0.9404094287</v>
      </c>
      <c r="K119" s="160">
        <f t="shared" si="8"/>
        <v>1.046423198</v>
      </c>
      <c r="L119" s="160">
        <f t="shared" si="8"/>
        <v>1.009039927</v>
      </c>
      <c r="M119" s="160">
        <f t="shared" si="8"/>
        <v>0.9825719236</v>
      </c>
      <c r="N119" s="160">
        <f t="shared" si="8"/>
        <v>1.007638648</v>
      </c>
      <c r="O119" s="160">
        <f t="shared" si="8"/>
        <v>0.9854035993</v>
      </c>
      <c r="P119" s="160">
        <f t="shared" si="8"/>
        <v>1</v>
      </c>
    </row>
    <row r="120" ht="12.75" customHeight="1">
      <c r="A120" s="143" t="s">
        <v>133</v>
      </c>
      <c r="B120" s="185">
        <f t="shared" ref="B120:P120" si="9">IF(AND(ISBLANK(B113),ISBLANK(B110))," - ",$C$105/B118)</f>
        <v>39.02806477</v>
      </c>
      <c r="C120" s="185">
        <f t="shared" si="9"/>
        <v>58.33793864</v>
      </c>
      <c r="D120" s="185">
        <f t="shared" si="9"/>
        <v>92.59605504</v>
      </c>
      <c r="E120" s="185">
        <f t="shared" si="9"/>
        <v>93.64245426</v>
      </c>
      <c r="F120" s="185">
        <f t="shared" si="9"/>
        <v>88.9810747</v>
      </c>
      <c r="G120" s="185">
        <f t="shared" si="9"/>
        <v>98.24381016</v>
      </c>
      <c r="H120" s="185">
        <f t="shared" si="9"/>
        <v>90.40126536</v>
      </c>
      <c r="I120" s="185">
        <f t="shared" si="9"/>
        <v>92.58691651</v>
      </c>
      <c r="J120" s="185">
        <f t="shared" si="9"/>
        <v>94.81685725</v>
      </c>
      <c r="K120" s="185">
        <f t="shared" si="9"/>
        <v>92.54381028</v>
      </c>
      <c r="L120" s="185">
        <f t="shared" si="9"/>
        <v>90.87395144</v>
      </c>
      <c r="M120" s="185">
        <f t="shared" si="9"/>
        <v>90.15454522</v>
      </c>
      <c r="N120" s="185">
        <f t="shared" si="9"/>
        <v>93.4515335</v>
      </c>
      <c r="O120" s="185">
        <f t="shared" si="9"/>
        <v>94.12023734</v>
      </c>
      <c r="P120" s="185">
        <f t="shared" si="9"/>
        <v>90.89665927</v>
      </c>
    </row>
    <row r="121" ht="12.75" customHeight="1">
      <c r="A121" s="189" t="s">
        <v>136</v>
      </c>
      <c r="B121" s="191">
        <f>B110</f>
        <v>0.7333333333</v>
      </c>
      <c r="C121" s="191">
        <f t="shared" ref="C121:P121" si="10">C110-B110</f>
        <v>0.9133333333</v>
      </c>
      <c r="D121" s="191">
        <f t="shared" si="10"/>
        <v>0.4049612403</v>
      </c>
      <c r="E121" s="191">
        <f t="shared" si="10"/>
        <v>0.9266666667</v>
      </c>
      <c r="F121" s="191">
        <f t="shared" si="10"/>
        <v>1.773178295</v>
      </c>
      <c r="G121" s="191">
        <f t="shared" si="10"/>
        <v>0.7640310078</v>
      </c>
      <c r="H121" s="191">
        <f t="shared" si="10"/>
        <v>1.101643411</v>
      </c>
      <c r="I121" s="191">
        <f t="shared" si="10"/>
        <v>1.480604651</v>
      </c>
      <c r="J121" s="191">
        <f t="shared" si="10"/>
        <v>1.495736434</v>
      </c>
      <c r="K121" s="191">
        <f t="shared" si="10"/>
        <v>2.267596899</v>
      </c>
      <c r="L121" s="191">
        <f t="shared" si="10"/>
        <v>0.72</v>
      </c>
      <c r="M121" s="191">
        <f t="shared" si="10"/>
        <v>0.7837209302</v>
      </c>
      <c r="N121" s="191">
        <f t="shared" si="10"/>
        <v>1.483100775</v>
      </c>
      <c r="O121" s="191">
        <f t="shared" si="10"/>
        <v>0.7893023256</v>
      </c>
      <c r="P121" s="191">
        <f t="shared" si="10"/>
        <v>1.365116279</v>
      </c>
    </row>
    <row r="122" ht="12.75" customHeight="1">
      <c r="A122" s="189" t="s">
        <v>138</v>
      </c>
      <c r="B122" s="196">
        <f>SUM(B121:P121)/15</f>
        <v>1.133488372</v>
      </c>
      <c r="C122" s="197"/>
      <c r="D122" s="62"/>
    </row>
    <row r="123" ht="12.75" customHeight="1">
      <c r="A123" s="189" t="s">
        <v>140</v>
      </c>
      <c r="B123" s="196">
        <f>P109/15</f>
        <v>1.133488372</v>
      </c>
      <c r="C123" s="199"/>
      <c r="D123" s="62"/>
    </row>
    <row r="124" ht="12.75" customHeight="1">
      <c r="A124" s="189" t="s">
        <v>141</v>
      </c>
      <c r="B124" s="201">
        <f>(SUM(B121:P121)*100)/P109</f>
        <v>100</v>
      </c>
      <c r="C124" s="199"/>
      <c r="D124" s="62"/>
    </row>
    <row r="125" ht="12.75" customHeight="1">
      <c r="C125" s="199"/>
      <c r="D125" s="62"/>
    </row>
    <row r="126" ht="12.75" customHeight="1">
      <c r="C126" s="199"/>
      <c r="D126" s="62"/>
    </row>
    <row r="127" ht="12.75" customHeight="1">
      <c r="C127" s="199"/>
      <c r="D127" s="62"/>
    </row>
    <row r="128" ht="12.75" customHeight="1">
      <c r="C128" s="199"/>
      <c r="D128" s="62"/>
    </row>
    <row r="129" ht="12.75" customHeight="1">
      <c r="C129" s="199"/>
      <c r="D129" s="62"/>
    </row>
    <row r="130" ht="12.75" customHeight="1">
      <c r="C130" s="199"/>
      <c r="D130" s="62"/>
    </row>
    <row r="131" ht="12.75" customHeight="1">
      <c r="C131" s="199"/>
      <c r="D131" s="62"/>
    </row>
    <row r="132" ht="12.75" customHeight="1">
      <c r="C132" s="199"/>
      <c r="D132" s="62"/>
    </row>
    <row r="133" ht="12.75" customHeight="1">
      <c r="C133" s="199"/>
      <c r="D133" s="62"/>
    </row>
    <row r="134" ht="12.75" customHeight="1">
      <c r="C134" s="199"/>
      <c r="D134" s="62"/>
    </row>
    <row r="135" ht="12.75" customHeight="1">
      <c r="C135" s="199"/>
      <c r="D135" s="62"/>
    </row>
    <row r="136" ht="12.75" customHeight="1">
      <c r="C136" s="199"/>
      <c r="D136" s="62"/>
    </row>
    <row r="137" ht="12.75" customHeight="1">
      <c r="C137" s="199"/>
      <c r="D137" s="62"/>
    </row>
    <row r="138" ht="12.75" customHeight="1">
      <c r="C138" s="199"/>
      <c r="D138" s="62"/>
    </row>
    <row r="139" ht="12.75" customHeight="1">
      <c r="C139" s="199"/>
      <c r="D139" s="62"/>
    </row>
    <row r="140" ht="12.75" customHeight="1">
      <c r="C140" s="199"/>
      <c r="D140" s="62"/>
    </row>
    <row r="141" ht="12.75" customHeight="1">
      <c r="C141" s="199"/>
      <c r="D141" s="62"/>
    </row>
    <row r="142" ht="12.75" customHeight="1">
      <c r="C142" s="199"/>
      <c r="D142" s="62"/>
    </row>
    <row r="143" ht="12.75" customHeight="1">
      <c r="C143" s="199"/>
      <c r="D143" s="62"/>
    </row>
    <row r="144" ht="12.75" customHeight="1">
      <c r="C144" s="199"/>
      <c r="D144" s="62"/>
    </row>
    <row r="145" ht="12.75" customHeight="1">
      <c r="C145" s="199"/>
      <c r="D145" s="62"/>
    </row>
    <row r="146" ht="12.75" customHeight="1">
      <c r="C146" s="199"/>
      <c r="D146" s="62"/>
    </row>
    <row r="147" ht="12.75" customHeight="1">
      <c r="C147" s="199"/>
      <c r="D147" s="62"/>
    </row>
    <row r="148" ht="12.75" customHeight="1">
      <c r="C148" s="199"/>
      <c r="D148" s="62"/>
    </row>
    <row r="149" ht="12.75" customHeight="1">
      <c r="C149" s="199"/>
      <c r="D149" s="62"/>
    </row>
    <row r="150" ht="12.75" customHeight="1">
      <c r="C150" s="199"/>
      <c r="D150" s="62"/>
    </row>
    <row r="151" ht="12.75" customHeight="1">
      <c r="C151" s="199"/>
      <c r="D151" s="62"/>
    </row>
    <row r="152" ht="12.75" customHeight="1">
      <c r="C152" s="199"/>
      <c r="D152" s="62"/>
    </row>
    <row r="153" ht="12.75" customHeight="1">
      <c r="C153" s="199"/>
      <c r="D153" s="62"/>
    </row>
    <row r="154" ht="12.75" customHeight="1">
      <c r="C154" s="199"/>
      <c r="D154" s="62"/>
    </row>
    <row r="155" ht="12.75" customHeight="1">
      <c r="C155" s="199"/>
      <c r="D155" s="62"/>
    </row>
    <row r="156" ht="12.75" customHeight="1">
      <c r="C156" s="199"/>
      <c r="D156" s="62"/>
    </row>
    <row r="157" ht="12.75" customHeight="1">
      <c r="C157" s="199"/>
      <c r="D157" s="62"/>
    </row>
    <row r="158" ht="12.75" customHeight="1">
      <c r="C158" s="199"/>
      <c r="D158" s="62"/>
    </row>
    <row r="159" ht="12.75" customHeight="1">
      <c r="C159" s="199"/>
      <c r="D159" s="62"/>
    </row>
    <row r="160" ht="12.75" customHeight="1">
      <c r="C160" s="199"/>
      <c r="D160" s="62"/>
    </row>
    <row r="161" ht="12.75" customHeight="1">
      <c r="C161" s="199"/>
      <c r="D161" s="62"/>
    </row>
    <row r="162" ht="12.75" customHeight="1">
      <c r="C162" s="199"/>
      <c r="D162" s="62"/>
    </row>
    <row r="163" ht="12.75" customHeight="1">
      <c r="C163" s="199"/>
      <c r="D163" s="62"/>
    </row>
    <row r="164" ht="12.75" customHeight="1">
      <c r="C164" s="199"/>
      <c r="D164" s="62"/>
    </row>
    <row r="165" ht="12.75" customHeight="1">
      <c r="C165" s="199"/>
      <c r="D165" s="62"/>
    </row>
    <row r="166" ht="12.75" customHeight="1">
      <c r="C166" s="199"/>
      <c r="D166" s="62"/>
    </row>
    <row r="167" ht="12.75" customHeight="1">
      <c r="C167" s="199"/>
      <c r="D167" s="62"/>
    </row>
    <row r="168" ht="12.75" customHeight="1">
      <c r="C168" s="199"/>
      <c r="D168" s="62"/>
    </row>
    <row r="169" ht="12.75" customHeight="1">
      <c r="C169" s="199"/>
      <c r="D169" s="62"/>
    </row>
    <row r="170" ht="12.75" customHeight="1">
      <c r="C170" s="199"/>
      <c r="D170" s="62"/>
    </row>
    <row r="171" ht="12.75" customHeight="1">
      <c r="C171" s="199"/>
      <c r="D171" s="62"/>
    </row>
    <row r="172" ht="12.75" customHeight="1">
      <c r="C172" s="199"/>
      <c r="D172" s="62"/>
    </row>
    <row r="173" ht="12.75" customHeight="1">
      <c r="C173" s="199"/>
      <c r="D173" s="62"/>
    </row>
    <row r="174" ht="12.75" customHeight="1">
      <c r="C174" s="199"/>
      <c r="D174" s="62"/>
    </row>
    <row r="175" ht="12.75" customHeight="1">
      <c r="C175" s="199"/>
      <c r="D175" s="62"/>
    </row>
    <row r="176" ht="12.75" customHeight="1">
      <c r="C176" s="199"/>
      <c r="D176" s="62"/>
    </row>
    <row r="177" ht="12.75" customHeight="1">
      <c r="C177" s="199"/>
      <c r="D177" s="62"/>
    </row>
    <row r="178" ht="12.75" customHeight="1">
      <c r="C178" s="199"/>
      <c r="D178" s="62"/>
    </row>
    <row r="179" ht="12.75" customHeight="1">
      <c r="C179" s="199"/>
      <c r="D179" s="62"/>
    </row>
    <row r="180" ht="12.75" customHeight="1">
      <c r="C180" s="199"/>
      <c r="D180" s="62"/>
    </row>
    <row r="181" ht="12.75" customHeight="1">
      <c r="C181" s="199"/>
      <c r="D181" s="62"/>
    </row>
    <row r="182" ht="12.75" customHeight="1">
      <c r="C182" s="199"/>
      <c r="D182" s="62"/>
    </row>
    <row r="183" ht="12.75" customHeight="1">
      <c r="C183" s="199"/>
      <c r="D183" s="62"/>
    </row>
    <row r="184" ht="12.75" customHeight="1">
      <c r="C184" s="199"/>
      <c r="D184" s="62"/>
    </row>
    <row r="185" ht="12.75" customHeight="1">
      <c r="C185" s="199"/>
      <c r="D185" s="62"/>
    </row>
    <row r="186" ht="12.75" customHeight="1">
      <c r="C186" s="199"/>
      <c r="D186" s="62"/>
    </row>
    <row r="187" ht="12.75" customHeight="1">
      <c r="C187" s="199"/>
      <c r="D187" s="62"/>
    </row>
    <row r="188" ht="12.75" customHeight="1">
      <c r="C188" s="199"/>
      <c r="D188" s="62"/>
    </row>
    <row r="189" ht="12.75" customHeight="1">
      <c r="C189" s="199"/>
      <c r="D189" s="62"/>
    </row>
    <row r="190" ht="12.75" customHeight="1">
      <c r="C190" s="199"/>
      <c r="D190" s="62"/>
    </row>
    <row r="191" ht="12.75" customHeight="1">
      <c r="C191" s="199"/>
      <c r="D191" s="62"/>
    </row>
    <row r="192" ht="12.75" customHeight="1">
      <c r="C192" s="199"/>
      <c r="D192" s="62"/>
    </row>
    <row r="193" ht="12.75" customHeight="1">
      <c r="C193" s="199"/>
      <c r="D193" s="62"/>
    </row>
    <row r="194" ht="12.75" customHeight="1">
      <c r="C194" s="199"/>
      <c r="D194" s="62"/>
    </row>
    <row r="195" ht="12.75" customHeight="1">
      <c r="C195" s="199"/>
      <c r="D195" s="62"/>
    </row>
    <row r="196" ht="12.75" customHeight="1">
      <c r="C196" s="199"/>
      <c r="D196" s="62"/>
    </row>
    <row r="197" ht="12.75" customHeight="1">
      <c r="C197" s="199"/>
      <c r="D197" s="62"/>
    </row>
    <row r="198" ht="12.75" customHeight="1">
      <c r="C198" s="199"/>
      <c r="D198" s="62"/>
    </row>
    <row r="199" ht="12.75" customHeight="1">
      <c r="C199" s="199"/>
      <c r="D199" s="62"/>
    </row>
    <row r="200" ht="12.75" customHeight="1">
      <c r="C200" s="199"/>
      <c r="D200" s="62"/>
    </row>
    <row r="201" ht="12.75" customHeight="1">
      <c r="C201" s="199"/>
      <c r="D201" s="62"/>
    </row>
    <row r="202" ht="12.75" customHeight="1">
      <c r="C202" s="199"/>
      <c r="D202" s="62"/>
    </row>
    <row r="203" ht="12.75" customHeight="1">
      <c r="C203" s="199"/>
      <c r="D203" s="62"/>
    </row>
    <row r="204" ht="12.75" customHeight="1">
      <c r="C204" s="199"/>
      <c r="D204" s="62"/>
    </row>
    <row r="205" ht="12.75" customHeight="1">
      <c r="C205" s="199"/>
      <c r="D205" s="62"/>
    </row>
    <row r="206" ht="12.75" customHeight="1">
      <c r="C206" s="199"/>
      <c r="D206" s="62"/>
    </row>
    <row r="207" ht="12.75" customHeight="1">
      <c r="C207" s="199"/>
      <c r="D207" s="62"/>
    </row>
    <row r="208" ht="12.75" customHeight="1">
      <c r="C208" s="199"/>
      <c r="D208" s="62"/>
    </row>
    <row r="209" ht="12.75" customHeight="1">
      <c r="C209" s="199"/>
      <c r="D209" s="62"/>
    </row>
    <row r="210" ht="12.75" customHeight="1">
      <c r="C210" s="199"/>
      <c r="D210" s="62"/>
    </row>
    <row r="211" ht="12.75" customHeight="1">
      <c r="C211" s="199"/>
      <c r="D211" s="62"/>
    </row>
    <row r="212" ht="12.75" customHeight="1">
      <c r="C212" s="199"/>
      <c r="D212" s="62"/>
    </row>
    <row r="213" ht="12.75" customHeight="1">
      <c r="C213" s="199"/>
      <c r="D213" s="62"/>
    </row>
    <row r="214" ht="12.75" customHeight="1">
      <c r="C214" s="199"/>
      <c r="D214" s="62"/>
    </row>
    <row r="215" ht="12.75" customHeight="1">
      <c r="C215" s="199"/>
      <c r="D215" s="62"/>
    </row>
    <row r="216" ht="12.75" customHeight="1">
      <c r="C216" s="199"/>
      <c r="D216" s="62"/>
    </row>
    <row r="217" ht="12.75" customHeight="1">
      <c r="C217" s="199"/>
      <c r="D217" s="62"/>
    </row>
    <row r="218" ht="12.75" customHeight="1">
      <c r="C218" s="199"/>
      <c r="D218" s="62"/>
    </row>
    <row r="219" ht="12.75" customHeight="1">
      <c r="C219" s="199"/>
      <c r="D219" s="62"/>
    </row>
    <row r="220" ht="12.75" customHeight="1">
      <c r="C220" s="199"/>
      <c r="D220" s="62"/>
    </row>
    <row r="221" ht="12.75" customHeight="1">
      <c r="C221" s="199"/>
      <c r="D221" s="62"/>
    </row>
    <row r="222" ht="12.75" customHeight="1">
      <c r="C222" s="199"/>
      <c r="D222" s="62"/>
    </row>
    <row r="223" ht="12.75" customHeight="1">
      <c r="C223" s="199"/>
      <c r="D223" s="62"/>
    </row>
    <row r="224" ht="12.75" customHeight="1">
      <c r="C224" s="199"/>
      <c r="D224" s="62"/>
    </row>
    <row r="225" ht="12.75" customHeight="1">
      <c r="C225" s="199"/>
      <c r="D225" s="62"/>
    </row>
    <row r="226" ht="12.75" customHeight="1">
      <c r="C226" s="199"/>
      <c r="D226" s="62"/>
    </row>
    <row r="227" ht="12.75" customHeight="1">
      <c r="C227" s="199"/>
      <c r="D227" s="62"/>
    </row>
    <row r="228" ht="12.75" customHeight="1">
      <c r="C228" s="199"/>
      <c r="D228" s="62"/>
    </row>
    <row r="229" ht="12.75" customHeight="1">
      <c r="C229" s="199"/>
      <c r="D229" s="62"/>
    </row>
    <row r="230" ht="12.75" customHeight="1">
      <c r="C230" s="199"/>
      <c r="D230" s="62"/>
    </row>
    <row r="231" ht="12.75" customHeight="1">
      <c r="C231" s="199"/>
      <c r="D231" s="62"/>
    </row>
    <row r="232" ht="12.75" customHeight="1">
      <c r="C232" s="199"/>
      <c r="D232" s="62"/>
    </row>
    <row r="233" ht="12.75" customHeight="1">
      <c r="C233" s="199"/>
      <c r="D233" s="62"/>
    </row>
    <row r="234" ht="12.75" customHeight="1">
      <c r="C234" s="199"/>
      <c r="D234" s="62"/>
    </row>
    <row r="235" ht="12.75" customHeight="1">
      <c r="C235" s="199"/>
      <c r="D235" s="62"/>
    </row>
    <row r="236" ht="12.75" customHeight="1">
      <c r="C236" s="199"/>
      <c r="D236" s="62"/>
    </row>
    <row r="237" ht="12.75" customHeight="1">
      <c r="C237" s="199"/>
      <c r="D237" s="62"/>
    </row>
    <row r="238" ht="12.75" customHeight="1">
      <c r="C238" s="199"/>
      <c r="D238" s="62"/>
    </row>
    <row r="239" ht="12.75" customHeight="1">
      <c r="C239" s="199"/>
      <c r="D239" s="62"/>
    </row>
    <row r="240" ht="12.75" customHeight="1">
      <c r="C240" s="199"/>
      <c r="D240" s="62"/>
    </row>
    <row r="241" ht="12.75" customHeight="1">
      <c r="C241" s="199"/>
      <c r="D241" s="62"/>
    </row>
    <row r="242" ht="12.75" customHeight="1">
      <c r="C242" s="199"/>
      <c r="D242" s="62"/>
    </row>
    <row r="243" ht="12.75" customHeight="1">
      <c r="C243" s="199"/>
      <c r="D243" s="62"/>
    </row>
    <row r="244" ht="12.75" customHeight="1">
      <c r="C244" s="199"/>
      <c r="D244" s="62"/>
    </row>
    <row r="245" ht="12.75" customHeight="1">
      <c r="C245" s="199"/>
      <c r="D245" s="62"/>
    </row>
    <row r="246" ht="12.75" customHeight="1">
      <c r="C246" s="199"/>
      <c r="D246" s="62"/>
    </row>
    <row r="247" ht="12.75" customHeight="1">
      <c r="C247" s="199"/>
      <c r="D247" s="62"/>
    </row>
    <row r="248" ht="12.75" customHeight="1">
      <c r="C248" s="199"/>
      <c r="D248" s="62"/>
    </row>
    <row r="249" ht="12.75" customHeight="1">
      <c r="C249" s="199"/>
      <c r="D249" s="62"/>
    </row>
    <row r="250" ht="12.75" customHeight="1">
      <c r="C250" s="199"/>
      <c r="D250" s="62"/>
    </row>
    <row r="251" ht="12.75" customHeight="1">
      <c r="C251" s="199"/>
      <c r="D251" s="62"/>
    </row>
    <row r="252" ht="12.75" customHeight="1">
      <c r="C252" s="199"/>
      <c r="D252" s="62"/>
    </row>
    <row r="253" ht="12.75" customHeight="1">
      <c r="C253" s="199"/>
      <c r="D253" s="62"/>
    </row>
    <row r="254" ht="12.75" customHeight="1">
      <c r="C254" s="199"/>
      <c r="D254" s="62"/>
    </row>
    <row r="255" ht="12.75" customHeight="1">
      <c r="C255" s="199"/>
      <c r="D255" s="62"/>
    </row>
    <row r="256" ht="12.75" customHeight="1">
      <c r="C256" s="199"/>
      <c r="D256" s="62"/>
    </row>
    <row r="257" ht="12.75" customHeight="1">
      <c r="C257" s="199"/>
      <c r="D257" s="62"/>
    </row>
    <row r="258" ht="12.75" customHeight="1">
      <c r="C258" s="199"/>
      <c r="D258" s="62"/>
    </row>
    <row r="259" ht="12.75" customHeight="1">
      <c r="C259" s="199"/>
      <c r="D259" s="62"/>
    </row>
    <row r="260" ht="12.75" customHeight="1">
      <c r="C260" s="199"/>
      <c r="D260" s="62"/>
    </row>
    <row r="261" ht="12.75" customHeight="1">
      <c r="C261" s="199"/>
      <c r="D261" s="62"/>
    </row>
    <row r="262" ht="12.75" customHeight="1">
      <c r="C262" s="199"/>
      <c r="D262" s="62"/>
    </row>
    <row r="263" ht="12.75" customHeight="1">
      <c r="C263" s="199"/>
      <c r="D263" s="62"/>
    </row>
    <row r="264" ht="12.75" customHeight="1">
      <c r="C264" s="199"/>
      <c r="D264" s="62"/>
    </row>
    <row r="265" ht="12.75" customHeight="1">
      <c r="C265" s="199"/>
      <c r="D265" s="62"/>
    </row>
    <row r="266" ht="12.75" customHeight="1">
      <c r="C266" s="199"/>
      <c r="D266" s="62"/>
    </row>
    <row r="267" ht="12.75" customHeight="1">
      <c r="C267" s="199"/>
      <c r="D267" s="62"/>
    </row>
    <row r="268" ht="12.75" customHeight="1">
      <c r="C268" s="199"/>
      <c r="D268" s="62"/>
    </row>
    <row r="269" ht="12.75" customHeight="1">
      <c r="C269" s="199"/>
      <c r="D269" s="62"/>
    </row>
    <row r="270" ht="12.75" customHeight="1">
      <c r="C270" s="199"/>
      <c r="D270" s="62"/>
    </row>
    <row r="271" ht="12.75" customHeight="1">
      <c r="C271" s="199"/>
      <c r="D271" s="62"/>
    </row>
    <row r="272" ht="12.75" customHeight="1">
      <c r="C272" s="199"/>
      <c r="D272" s="62"/>
    </row>
    <row r="273" ht="12.75" customHeight="1">
      <c r="C273" s="199"/>
      <c r="D273" s="62"/>
    </row>
    <row r="274" ht="12.75" customHeight="1">
      <c r="C274" s="199"/>
      <c r="D274" s="62"/>
    </row>
    <row r="275" ht="12.75" customHeight="1">
      <c r="C275" s="199"/>
      <c r="D275" s="62"/>
    </row>
    <row r="276" ht="12.75" customHeight="1">
      <c r="C276" s="199"/>
      <c r="D276" s="62"/>
    </row>
    <row r="277" ht="12.75" customHeight="1">
      <c r="C277" s="199"/>
      <c r="D277" s="62"/>
    </row>
    <row r="278" ht="12.75" customHeight="1">
      <c r="C278" s="199"/>
      <c r="D278" s="62"/>
    </row>
    <row r="279" ht="12.75" customHeight="1">
      <c r="C279" s="199"/>
      <c r="D279" s="62"/>
    </row>
    <row r="280" ht="12.75" customHeight="1">
      <c r="C280" s="199"/>
      <c r="D280" s="62"/>
    </row>
    <row r="281" ht="12.75" customHeight="1">
      <c r="C281" s="199"/>
      <c r="D281" s="62"/>
    </row>
    <row r="282" ht="12.75" customHeight="1">
      <c r="C282" s="199"/>
      <c r="D282" s="62"/>
    </row>
    <row r="283" ht="12.75" customHeight="1">
      <c r="C283" s="199"/>
      <c r="D283" s="62"/>
    </row>
    <row r="284" ht="12.75" customHeight="1">
      <c r="C284" s="199"/>
      <c r="D284" s="62"/>
    </row>
    <row r="285" ht="12.75" customHeight="1">
      <c r="C285" s="199"/>
      <c r="D285" s="62"/>
    </row>
    <row r="286" ht="12.75" customHeight="1">
      <c r="C286" s="199"/>
      <c r="D286" s="62"/>
    </row>
    <row r="287" ht="12.75" customHeight="1">
      <c r="C287" s="199"/>
      <c r="D287" s="62"/>
    </row>
    <row r="288" ht="12.75" customHeight="1">
      <c r="C288" s="199"/>
      <c r="D288" s="62"/>
    </row>
    <row r="289" ht="12.75" customHeight="1">
      <c r="C289" s="199"/>
      <c r="D289" s="62"/>
    </row>
    <row r="290" ht="12.75" customHeight="1">
      <c r="C290" s="199"/>
      <c r="D290" s="62"/>
    </row>
    <row r="291" ht="12.75" customHeight="1">
      <c r="C291" s="199"/>
      <c r="D291" s="62"/>
    </row>
    <row r="292" ht="12.75" customHeight="1">
      <c r="C292" s="199"/>
      <c r="D292" s="62"/>
    </row>
    <row r="293" ht="12.75" customHeight="1">
      <c r="C293" s="199"/>
      <c r="D293" s="62"/>
    </row>
    <row r="294" ht="12.75" customHeight="1">
      <c r="C294" s="199"/>
      <c r="D294" s="62"/>
    </row>
    <row r="295" ht="12.75" customHeight="1">
      <c r="C295" s="199"/>
      <c r="D295" s="62"/>
    </row>
    <row r="296" ht="12.75" customHeight="1">
      <c r="C296" s="199"/>
      <c r="D296" s="62"/>
    </row>
    <row r="297" ht="12.75" customHeight="1">
      <c r="C297" s="199"/>
      <c r="D297" s="62"/>
    </row>
    <row r="298" ht="12.75" customHeight="1">
      <c r="C298" s="199"/>
      <c r="D298" s="62"/>
    </row>
    <row r="299" ht="12.75" customHeight="1">
      <c r="C299" s="199"/>
      <c r="D299" s="62"/>
    </row>
    <row r="300" ht="12.75" customHeight="1">
      <c r="C300" s="199"/>
      <c r="D300" s="62"/>
    </row>
    <row r="301" ht="12.75" customHeight="1">
      <c r="C301" s="199"/>
      <c r="D301" s="62"/>
    </row>
    <row r="302" ht="12.75" customHeight="1">
      <c r="C302" s="199"/>
      <c r="D302" s="62"/>
    </row>
    <row r="303" ht="12.75" customHeight="1">
      <c r="C303" s="199"/>
      <c r="D303" s="62"/>
    </row>
    <row r="304" ht="12.75" customHeight="1">
      <c r="C304" s="199"/>
      <c r="D304" s="62"/>
    </row>
    <row r="305" ht="12.75" customHeight="1">
      <c r="C305" s="199"/>
      <c r="D305" s="62"/>
    </row>
    <row r="306" ht="12.75" customHeight="1">
      <c r="C306" s="199"/>
      <c r="D306" s="62"/>
    </row>
    <row r="307" ht="12.75" customHeight="1">
      <c r="C307" s="199"/>
      <c r="D307" s="62"/>
    </row>
    <row r="308" ht="12.75" customHeight="1">
      <c r="C308" s="199"/>
      <c r="D308" s="62"/>
    </row>
    <row r="309" ht="12.75" customHeight="1">
      <c r="C309" s="199"/>
      <c r="D309" s="62"/>
    </row>
    <row r="310" ht="12.75" customHeight="1">
      <c r="C310" s="199"/>
      <c r="D310" s="62"/>
    </row>
    <row r="311" ht="12.75" customHeight="1">
      <c r="C311" s="199"/>
      <c r="D311" s="62"/>
    </row>
    <row r="312" ht="12.75" customHeight="1">
      <c r="C312" s="199"/>
      <c r="D312" s="62"/>
    </row>
    <row r="313" ht="12.75" customHeight="1">
      <c r="C313" s="199"/>
      <c r="D313" s="62"/>
    </row>
    <row r="314" ht="12.75" customHeight="1">
      <c r="C314" s="199"/>
      <c r="D314" s="62"/>
    </row>
    <row r="315" ht="12.75" customHeight="1">
      <c r="C315" s="199"/>
      <c r="D315" s="62"/>
    </row>
    <row r="316" ht="12.75" customHeight="1">
      <c r="C316" s="199"/>
      <c r="D316" s="62"/>
    </row>
    <row r="317" ht="12.75" customHeight="1">
      <c r="C317" s="199"/>
      <c r="D317" s="62"/>
    </row>
    <row r="318" ht="12.75" customHeight="1">
      <c r="C318" s="199"/>
      <c r="D318" s="62"/>
    </row>
    <row r="319" ht="12.75" customHeight="1">
      <c r="C319" s="199"/>
      <c r="D319" s="62"/>
    </row>
    <row r="320" ht="12.75" customHeight="1">
      <c r="C320" s="199"/>
      <c r="D320" s="62"/>
    </row>
    <row r="321" ht="12.75" customHeight="1">
      <c r="C321" s="199"/>
      <c r="D321" s="62"/>
    </row>
    <row r="322" ht="12.75" customHeight="1">
      <c r="C322" s="199"/>
      <c r="D322" s="62"/>
    </row>
    <row r="323" ht="12.75" customHeight="1">
      <c r="C323" s="199"/>
      <c r="D323" s="62"/>
    </row>
    <row r="324" ht="12.75" customHeight="1">
      <c r="C324" s="199"/>
      <c r="D324" s="62"/>
    </row>
    <row r="325" ht="12.75" customHeight="1">
      <c r="C325" s="199"/>
      <c r="D325" s="62"/>
    </row>
    <row r="326" ht="12.75" customHeight="1">
      <c r="C326" s="199"/>
      <c r="D326" s="62"/>
    </row>
    <row r="327" ht="12.75" customHeight="1">
      <c r="C327" s="199"/>
      <c r="D327" s="62"/>
    </row>
    <row r="328" ht="12.75" customHeight="1">
      <c r="C328" s="199"/>
      <c r="D328" s="62"/>
    </row>
    <row r="329" ht="12.75" customHeight="1">
      <c r="C329" s="199"/>
      <c r="D329" s="62"/>
    </row>
    <row r="330" ht="12.75" customHeight="1">
      <c r="C330" s="199"/>
      <c r="D330" s="62"/>
    </row>
    <row r="331" ht="12.75" customHeight="1">
      <c r="C331" s="199"/>
      <c r="D331" s="62"/>
    </row>
    <row r="332" ht="12.75" customHeight="1">
      <c r="C332" s="199"/>
      <c r="D332" s="62"/>
    </row>
    <row r="333" ht="12.75" customHeight="1">
      <c r="C333" s="199"/>
      <c r="D333" s="62"/>
    </row>
    <row r="334" ht="12.75" customHeight="1">
      <c r="C334" s="199"/>
      <c r="D334" s="62"/>
    </row>
    <row r="335" ht="12.75" customHeight="1">
      <c r="C335" s="199"/>
      <c r="D335" s="62"/>
    </row>
    <row r="336" ht="12.75" customHeight="1">
      <c r="C336" s="199"/>
      <c r="D336" s="62"/>
    </row>
    <row r="337" ht="12.75" customHeight="1">
      <c r="C337" s="199"/>
      <c r="D337" s="62"/>
    </row>
    <row r="338" ht="12.75" customHeight="1">
      <c r="C338" s="199"/>
      <c r="D338" s="62"/>
    </row>
    <row r="339" ht="12.75" customHeight="1">
      <c r="C339" s="199"/>
      <c r="D339" s="62"/>
    </row>
    <row r="340" ht="12.75" customHeight="1">
      <c r="C340" s="199"/>
      <c r="D340" s="62"/>
    </row>
    <row r="341" ht="12.75" customHeight="1">
      <c r="C341" s="199"/>
      <c r="D341" s="62"/>
    </row>
    <row r="342" ht="12.75" customHeight="1">
      <c r="C342" s="199"/>
      <c r="D342" s="62"/>
    </row>
    <row r="343" ht="12.75" customHeight="1">
      <c r="C343" s="199"/>
      <c r="D343" s="62"/>
    </row>
    <row r="344" ht="12.75" customHeight="1">
      <c r="C344" s="199"/>
      <c r="D344" s="62"/>
    </row>
    <row r="345" ht="12.75" customHeight="1">
      <c r="C345" s="199"/>
      <c r="D345" s="62"/>
    </row>
    <row r="346" ht="12.75" customHeight="1">
      <c r="C346" s="199"/>
      <c r="D346" s="62"/>
    </row>
    <row r="347" ht="12.75" customHeight="1">
      <c r="C347" s="199"/>
      <c r="D347" s="62"/>
    </row>
    <row r="348" ht="12.75" customHeight="1">
      <c r="C348" s="199"/>
      <c r="D348" s="62"/>
    </row>
    <row r="349" ht="12.75" customHeight="1">
      <c r="C349" s="199"/>
      <c r="D349" s="62"/>
    </row>
    <row r="350" ht="12.75" customHeight="1">
      <c r="C350" s="199"/>
      <c r="D350" s="62"/>
    </row>
    <row r="351" ht="12.75" customHeight="1">
      <c r="C351" s="199"/>
      <c r="D351" s="62"/>
    </row>
    <row r="352" ht="12.75" customHeight="1">
      <c r="C352" s="199"/>
      <c r="D352" s="62"/>
    </row>
    <row r="353" ht="12.75" customHeight="1">
      <c r="C353" s="199"/>
      <c r="D353" s="62"/>
    </row>
    <row r="354" ht="12.75" customHeight="1">
      <c r="C354" s="199"/>
      <c r="D354" s="62"/>
    </row>
    <row r="355" ht="12.75" customHeight="1">
      <c r="C355" s="199"/>
      <c r="D355" s="62"/>
    </row>
    <row r="356" ht="12.75" customHeight="1">
      <c r="C356" s="199"/>
      <c r="D356" s="62"/>
    </row>
    <row r="357" ht="12.75" customHeight="1">
      <c r="C357" s="199"/>
      <c r="D357" s="62"/>
    </row>
    <row r="358" ht="12.75" customHeight="1">
      <c r="C358" s="199"/>
      <c r="D358" s="62"/>
    </row>
    <row r="359" ht="12.75" customHeight="1">
      <c r="C359" s="199"/>
      <c r="D359" s="62"/>
    </row>
    <row r="360" ht="12.75" customHeight="1">
      <c r="C360" s="199"/>
      <c r="D360" s="62"/>
    </row>
    <row r="361" ht="12.75" customHeight="1">
      <c r="C361" s="199"/>
      <c r="D361" s="62"/>
    </row>
    <row r="362" ht="12.75" customHeight="1">
      <c r="C362" s="199"/>
      <c r="D362" s="62"/>
    </row>
    <row r="363" ht="12.75" customHeight="1">
      <c r="C363" s="199"/>
      <c r="D363" s="62"/>
    </row>
    <row r="364" ht="12.75" customHeight="1">
      <c r="C364" s="199"/>
      <c r="D364" s="62"/>
    </row>
    <row r="365" ht="12.75" customHeight="1">
      <c r="C365" s="199"/>
      <c r="D365" s="62"/>
    </row>
    <row r="366" ht="12.75" customHeight="1">
      <c r="C366" s="199"/>
      <c r="D366" s="62"/>
    </row>
    <row r="367" ht="12.75" customHeight="1">
      <c r="C367" s="199"/>
      <c r="D367" s="62"/>
    </row>
    <row r="368" ht="12.75" customHeight="1">
      <c r="C368" s="199"/>
      <c r="D368" s="62"/>
    </row>
    <row r="369" ht="12.75" customHeight="1">
      <c r="C369" s="199"/>
      <c r="D369" s="62"/>
    </row>
    <row r="370" ht="12.75" customHeight="1">
      <c r="C370" s="199"/>
      <c r="D370" s="62"/>
    </row>
    <row r="371" ht="12.75" customHeight="1">
      <c r="C371" s="199"/>
      <c r="D371" s="62"/>
    </row>
    <row r="372" ht="12.75" customHeight="1">
      <c r="C372" s="199"/>
      <c r="D372" s="62"/>
    </row>
    <row r="373" ht="12.75" customHeight="1">
      <c r="C373" s="199"/>
      <c r="D373" s="62"/>
    </row>
    <row r="374" ht="12.75" customHeight="1">
      <c r="C374" s="199"/>
      <c r="D374" s="62"/>
    </row>
    <row r="375" ht="12.75" customHeight="1">
      <c r="C375" s="199"/>
      <c r="D375" s="62"/>
    </row>
    <row r="376" ht="12.75" customHeight="1">
      <c r="C376" s="199"/>
      <c r="D376" s="62"/>
    </row>
    <row r="377" ht="12.75" customHeight="1">
      <c r="C377" s="199"/>
      <c r="D377" s="62"/>
    </row>
    <row r="378" ht="12.75" customHeight="1">
      <c r="C378" s="199"/>
      <c r="D378" s="62"/>
    </row>
    <row r="379" ht="12.75" customHeight="1">
      <c r="C379" s="199"/>
      <c r="D379" s="62"/>
    </row>
    <row r="380" ht="12.75" customHeight="1">
      <c r="C380" s="199"/>
      <c r="D380" s="62"/>
    </row>
    <row r="381" ht="12.75" customHeight="1">
      <c r="C381" s="199"/>
      <c r="D381" s="62"/>
    </row>
    <row r="382" ht="12.75" customHeight="1">
      <c r="C382" s="199"/>
      <c r="D382" s="62"/>
    </row>
    <row r="383" ht="12.75" customHeight="1">
      <c r="C383" s="199"/>
      <c r="D383" s="62"/>
    </row>
    <row r="384" ht="12.75" customHeight="1">
      <c r="C384" s="199"/>
      <c r="D384" s="62"/>
    </row>
    <row r="385" ht="12.75" customHeight="1">
      <c r="C385" s="199"/>
      <c r="D385" s="62"/>
    </row>
    <row r="386" ht="12.75" customHeight="1">
      <c r="C386" s="199"/>
      <c r="D386" s="62"/>
    </row>
    <row r="387" ht="12.75" customHeight="1">
      <c r="C387" s="199"/>
      <c r="D387" s="62"/>
    </row>
    <row r="388" ht="12.75" customHeight="1">
      <c r="C388" s="199"/>
      <c r="D388" s="62"/>
    </row>
    <row r="389" ht="12.75" customHeight="1">
      <c r="C389" s="199"/>
      <c r="D389" s="62"/>
    </row>
    <row r="390" ht="12.75" customHeight="1">
      <c r="C390" s="199"/>
      <c r="D390" s="62"/>
    </row>
    <row r="391" ht="12.75" customHeight="1">
      <c r="C391" s="199"/>
      <c r="D391" s="62"/>
    </row>
    <row r="392" ht="12.75" customHeight="1">
      <c r="C392" s="199"/>
      <c r="D392" s="62"/>
    </row>
    <row r="393" ht="12.75" customHeight="1">
      <c r="C393" s="199"/>
      <c r="D393" s="62"/>
    </row>
    <row r="394" ht="12.75" customHeight="1">
      <c r="C394" s="199"/>
      <c r="D394" s="62"/>
    </row>
    <row r="395" ht="12.75" customHeight="1">
      <c r="C395" s="199"/>
      <c r="D395" s="62"/>
    </row>
    <row r="396" ht="12.75" customHeight="1">
      <c r="C396" s="199"/>
      <c r="D396" s="62"/>
    </row>
    <row r="397" ht="12.75" customHeight="1">
      <c r="C397" s="199"/>
      <c r="D397" s="62"/>
    </row>
    <row r="398" ht="12.75" customHeight="1">
      <c r="C398" s="199"/>
      <c r="D398" s="62"/>
    </row>
    <row r="399" ht="12.75" customHeight="1">
      <c r="C399" s="199"/>
      <c r="D399" s="62"/>
    </row>
    <row r="400" ht="12.75" customHeight="1">
      <c r="C400" s="199"/>
      <c r="D400" s="62"/>
    </row>
    <row r="401" ht="12.75" customHeight="1">
      <c r="C401" s="199"/>
      <c r="D401" s="62"/>
    </row>
    <row r="402" ht="12.75" customHeight="1">
      <c r="C402" s="199"/>
      <c r="D402" s="62"/>
    </row>
    <row r="403" ht="12.75" customHeight="1">
      <c r="C403" s="199"/>
      <c r="D403" s="62"/>
    </row>
    <row r="404" ht="12.75" customHeight="1">
      <c r="C404" s="199"/>
      <c r="D404" s="62"/>
    </row>
    <row r="405" ht="12.75" customHeight="1">
      <c r="C405" s="199"/>
      <c r="D405" s="62"/>
    </row>
    <row r="406" ht="12.75" customHeight="1">
      <c r="C406" s="199"/>
      <c r="D406" s="62"/>
    </row>
    <row r="407" ht="12.75" customHeight="1">
      <c r="C407" s="199"/>
      <c r="D407" s="62"/>
    </row>
    <row r="408" ht="12.75" customHeight="1">
      <c r="C408" s="199"/>
      <c r="D408" s="62"/>
    </row>
    <row r="409" ht="12.75" customHeight="1">
      <c r="C409" s="199"/>
      <c r="D409" s="62"/>
    </row>
    <row r="410" ht="12.75" customHeight="1">
      <c r="C410" s="199"/>
      <c r="D410" s="62"/>
    </row>
    <row r="411" ht="12.75" customHeight="1">
      <c r="C411" s="199"/>
      <c r="D411" s="62"/>
    </row>
    <row r="412" ht="12.75" customHeight="1">
      <c r="C412" s="199"/>
      <c r="D412" s="62"/>
    </row>
    <row r="413" ht="12.75" customHeight="1">
      <c r="C413" s="199"/>
      <c r="D413" s="62"/>
    </row>
    <row r="414" ht="12.75" customHeight="1">
      <c r="C414" s="199"/>
      <c r="D414" s="62"/>
    </row>
    <row r="415" ht="12.75" customHeight="1">
      <c r="C415" s="199"/>
      <c r="D415" s="62"/>
    </row>
    <row r="416" ht="12.75" customHeight="1">
      <c r="C416" s="199"/>
      <c r="D416" s="62"/>
    </row>
    <row r="417" ht="12.75" customHeight="1">
      <c r="C417" s="199"/>
      <c r="D417" s="62"/>
    </row>
    <row r="418" ht="12.75" customHeight="1">
      <c r="C418" s="199"/>
      <c r="D418" s="62"/>
    </row>
    <row r="419" ht="12.75" customHeight="1">
      <c r="C419" s="199"/>
      <c r="D419" s="62"/>
    </row>
    <row r="420" ht="12.75" customHeight="1">
      <c r="C420" s="199"/>
      <c r="D420" s="62"/>
    </row>
    <row r="421" ht="12.75" customHeight="1">
      <c r="C421" s="199"/>
      <c r="D421" s="62"/>
    </row>
    <row r="422" ht="12.75" customHeight="1">
      <c r="C422" s="199"/>
      <c r="D422" s="62"/>
    </row>
    <row r="423" ht="12.75" customHeight="1">
      <c r="C423" s="199"/>
      <c r="D423" s="62"/>
    </row>
    <row r="424" ht="12.75" customHeight="1">
      <c r="C424" s="199"/>
      <c r="D424" s="62"/>
    </row>
    <row r="425" ht="12.75" customHeight="1">
      <c r="C425" s="199"/>
      <c r="D425" s="62"/>
    </row>
    <row r="426" ht="12.75" customHeight="1">
      <c r="C426" s="199"/>
      <c r="D426" s="62"/>
    </row>
    <row r="427" ht="12.75" customHeight="1">
      <c r="C427" s="199"/>
      <c r="D427" s="62"/>
    </row>
    <row r="428" ht="12.75" customHeight="1">
      <c r="C428" s="199"/>
      <c r="D428" s="62"/>
    </row>
    <row r="429" ht="12.75" customHeight="1">
      <c r="C429" s="199"/>
      <c r="D429" s="62"/>
    </row>
    <row r="430" ht="12.75" customHeight="1">
      <c r="C430" s="199"/>
      <c r="D430" s="62"/>
    </row>
    <row r="431" ht="12.75" customHeight="1">
      <c r="C431" s="199"/>
      <c r="D431" s="62"/>
    </row>
    <row r="432" ht="12.75" customHeight="1">
      <c r="C432" s="199"/>
      <c r="D432" s="62"/>
    </row>
    <row r="433" ht="12.75" customHeight="1">
      <c r="C433" s="199"/>
      <c r="D433" s="62"/>
    </row>
    <row r="434" ht="12.75" customHeight="1">
      <c r="C434" s="199"/>
      <c r="D434" s="62"/>
    </row>
    <row r="435" ht="12.75" customHeight="1">
      <c r="C435" s="199"/>
      <c r="D435" s="62"/>
    </row>
    <row r="436" ht="12.75" customHeight="1">
      <c r="C436" s="199"/>
      <c r="D436" s="62"/>
    </row>
    <row r="437" ht="12.75" customHeight="1">
      <c r="C437" s="199"/>
      <c r="D437" s="62"/>
    </row>
    <row r="438" ht="12.75" customHeight="1">
      <c r="C438" s="199"/>
      <c r="D438" s="62"/>
    </row>
    <row r="439" ht="12.75" customHeight="1">
      <c r="C439" s="199"/>
      <c r="D439" s="62"/>
    </row>
    <row r="440" ht="12.75" customHeight="1">
      <c r="C440" s="199"/>
      <c r="D440" s="62"/>
    </row>
    <row r="441" ht="12.75" customHeight="1">
      <c r="C441" s="199"/>
      <c r="D441" s="62"/>
    </row>
    <row r="442" ht="12.75" customHeight="1">
      <c r="C442" s="199"/>
      <c r="D442" s="62"/>
    </row>
    <row r="443" ht="12.75" customHeight="1">
      <c r="C443" s="199"/>
      <c r="D443" s="62"/>
    </row>
    <row r="444" ht="12.75" customHeight="1">
      <c r="C444" s="199"/>
      <c r="D444" s="62"/>
    </row>
    <row r="445" ht="12.75" customHeight="1">
      <c r="C445" s="199"/>
      <c r="D445" s="62"/>
    </row>
    <row r="446" ht="12.75" customHeight="1">
      <c r="C446" s="199"/>
      <c r="D446" s="62"/>
    </row>
    <row r="447" ht="12.75" customHeight="1">
      <c r="C447" s="199"/>
      <c r="D447" s="62"/>
    </row>
    <row r="448" ht="12.75" customHeight="1">
      <c r="C448" s="199"/>
      <c r="D448" s="62"/>
    </row>
    <row r="449" ht="12.75" customHeight="1">
      <c r="C449" s="199"/>
      <c r="D449" s="62"/>
    </row>
    <row r="450" ht="12.75" customHeight="1">
      <c r="C450" s="199"/>
      <c r="D450" s="62"/>
    </row>
    <row r="451" ht="12.75" customHeight="1">
      <c r="C451" s="199"/>
      <c r="D451" s="62"/>
    </row>
    <row r="452" ht="12.75" customHeight="1">
      <c r="C452" s="199"/>
      <c r="D452" s="62"/>
    </row>
    <row r="453" ht="12.75" customHeight="1">
      <c r="C453" s="199"/>
      <c r="D453" s="62"/>
    </row>
    <row r="454" ht="12.75" customHeight="1">
      <c r="C454" s="199"/>
      <c r="D454" s="62"/>
    </row>
    <row r="455" ht="12.75" customHeight="1">
      <c r="C455" s="199"/>
      <c r="D455" s="62"/>
    </row>
    <row r="456" ht="12.75" customHeight="1">
      <c r="C456" s="199"/>
      <c r="D456" s="62"/>
    </row>
    <row r="457" ht="12.75" customHeight="1">
      <c r="C457" s="199"/>
      <c r="D457" s="62"/>
    </row>
    <row r="458" ht="12.75" customHeight="1">
      <c r="C458" s="199"/>
      <c r="D458" s="62"/>
    </row>
    <row r="459" ht="12.75" customHeight="1">
      <c r="C459" s="199"/>
      <c r="D459" s="62"/>
    </row>
    <row r="460" ht="12.75" customHeight="1">
      <c r="C460" s="199"/>
      <c r="D460" s="62"/>
    </row>
    <row r="461" ht="12.75" customHeight="1">
      <c r="C461" s="199"/>
      <c r="D461" s="62"/>
    </row>
    <row r="462" ht="12.75" customHeight="1">
      <c r="C462" s="199"/>
      <c r="D462" s="62"/>
    </row>
    <row r="463" ht="12.75" customHeight="1">
      <c r="C463" s="199"/>
      <c r="D463" s="62"/>
    </row>
    <row r="464" ht="12.75" customHeight="1">
      <c r="C464" s="199"/>
      <c r="D464" s="62"/>
    </row>
    <row r="465" ht="12.75" customHeight="1">
      <c r="C465" s="199"/>
      <c r="D465" s="62"/>
    </row>
    <row r="466" ht="12.75" customHeight="1">
      <c r="C466" s="199"/>
      <c r="D466" s="62"/>
    </row>
    <row r="467" ht="12.75" customHeight="1">
      <c r="C467" s="199"/>
      <c r="D467" s="62"/>
    </row>
    <row r="468" ht="12.75" customHeight="1">
      <c r="C468" s="199"/>
      <c r="D468" s="62"/>
    </row>
    <row r="469" ht="12.75" customHeight="1">
      <c r="C469" s="199"/>
      <c r="D469" s="62"/>
    </row>
    <row r="470" ht="12.75" customHeight="1">
      <c r="C470" s="199"/>
      <c r="D470" s="62"/>
    </row>
    <row r="471" ht="12.75" customHeight="1">
      <c r="C471" s="199"/>
      <c r="D471" s="62"/>
    </row>
    <row r="472" ht="12.75" customHeight="1">
      <c r="C472" s="199"/>
      <c r="D472" s="62"/>
    </row>
    <row r="473" ht="12.75" customHeight="1">
      <c r="C473" s="199"/>
      <c r="D473" s="62"/>
    </row>
    <row r="474" ht="12.75" customHeight="1">
      <c r="C474" s="199"/>
      <c r="D474" s="62"/>
    </row>
    <row r="475" ht="12.75" customHeight="1">
      <c r="C475" s="199"/>
      <c r="D475" s="62"/>
    </row>
    <row r="476" ht="12.75" customHeight="1">
      <c r="C476" s="199"/>
      <c r="D476" s="62"/>
    </row>
    <row r="477" ht="12.75" customHeight="1">
      <c r="C477" s="199"/>
      <c r="D477" s="62"/>
    </row>
    <row r="478" ht="12.75" customHeight="1">
      <c r="C478" s="199"/>
      <c r="D478" s="62"/>
    </row>
    <row r="479" ht="12.75" customHeight="1">
      <c r="C479" s="199"/>
      <c r="D479" s="62"/>
    </row>
    <row r="480" ht="12.75" customHeight="1">
      <c r="C480" s="199"/>
      <c r="D480" s="62"/>
    </row>
    <row r="481" ht="12.75" customHeight="1">
      <c r="C481" s="199"/>
      <c r="D481" s="62"/>
    </row>
    <row r="482" ht="12.75" customHeight="1">
      <c r="C482" s="199"/>
      <c r="D482" s="62"/>
    </row>
    <row r="483" ht="12.75" customHeight="1">
      <c r="C483" s="199"/>
      <c r="D483" s="62"/>
    </row>
    <row r="484" ht="12.75" customHeight="1">
      <c r="C484" s="199"/>
      <c r="D484" s="62"/>
    </row>
    <row r="485" ht="12.75" customHeight="1">
      <c r="C485" s="199"/>
      <c r="D485" s="62"/>
    </row>
    <row r="486" ht="12.75" customHeight="1">
      <c r="C486" s="199"/>
      <c r="D486" s="62"/>
    </row>
    <row r="487" ht="12.75" customHeight="1">
      <c r="C487" s="199"/>
      <c r="D487" s="62"/>
    </row>
    <row r="488" ht="12.75" customHeight="1">
      <c r="C488" s="199"/>
      <c r="D488" s="62"/>
    </row>
    <row r="489" ht="12.75" customHeight="1">
      <c r="C489" s="199"/>
      <c r="D489" s="62"/>
    </row>
    <row r="490" ht="12.75" customHeight="1">
      <c r="C490" s="199"/>
      <c r="D490" s="62"/>
    </row>
    <row r="491" ht="12.75" customHeight="1">
      <c r="C491" s="199"/>
      <c r="D491" s="62"/>
    </row>
    <row r="492" ht="12.75" customHeight="1">
      <c r="C492" s="199"/>
      <c r="D492" s="62"/>
    </row>
    <row r="493" ht="12.75" customHeight="1">
      <c r="C493" s="199"/>
      <c r="D493" s="62"/>
    </row>
    <row r="494" ht="12.75" customHeight="1">
      <c r="C494" s="199"/>
      <c r="D494" s="62"/>
    </row>
    <row r="495" ht="12.75" customHeight="1">
      <c r="C495" s="199"/>
      <c r="D495" s="62"/>
    </row>
    <row r="496" ht="12.75" customHeight="1">
      <c r="C496" s="199"/>
      <c r="D496" s="62"/>
    </row>
    <row r="497" ht="12.75" customHeight="1">
      <c r="C497" s="199"/>
      <c r="D497" s="62"/>
    </row>
    <row r="498" ht="12.75" customHeight="1">
      <c r="C498" s="199"/>
      <c r="D498" s="62"/>
    </row>
    <row r="499" ht="12.75" customHeight="1">
      <c r="C499" s="199"/>
      <c r="D499" s="62"/>
    </row>
    <row r="500" ht="12.75" customHeight="1">
      <c r="C500" s="199"/>
      <c r="D500" s="62"/>
    </row>
    <row r="501" ht="12.75" customHeight="1">
      <c r="C501" s="199"/>
      <c r="D501" s="62"/>
    </row>
    <row r="502" ht="12.75" customHeight="1">
      <c r="C502" s="199"/>
      <c r="D502" s="62"/>
    </row>
    <row r="503" ht="12.75" customHeight="1">
      <c r="C503" s="199"/>
      <c r="D503" s="62"/>
    </row>
    <row r="504" ht="12.75" customHeight="1">
      <c r="C504" s="199"/>
      <c r="D504" s="62"/>
    </row>
    <row r="505" ht="12.75" customHeight="1">
      <c r="C505" s="199"/>
      <c r="D505" s="62"/>
    </row>
    <row r="506" ht="12.75" customHeight="1">
      <c r="C506" s="199"/>
      <c r="D506" s="62"/>
    </row>
    <row r="507" ht="12.75" customHeight="1">
      <c r="C507" s="199"/>
      <c r="D507" s="62"/>
    </row>
    <row r="508" ht="12.75" customHeight="1">
      <c r="C508" s="199"/>
      <c r="D508" s="62"/>
    </row>
    <row r="509" ht="12.75" customHeight="1">
      <c r="C509" s="199"/>
      <c r="D509" s="62"/>
    </row>
    <row r="510" ht="12.75" customHeight="1">
      <c r="C510" s="199"/>
      <c r="D510" s="62"/>
    </row>
    <row r="511" ht="12.75" customHeight="1">
      <c r="C511" s="199"/>
      <c r="D511" s="62"/>
    </row>
    <row r="512" ht="12.75" customHeight="1">
      <c r="C512" s="199"/>
      <c r="D512" s="62"/>
    </row>
    <row r="513" ht="12.75" customHeight="1">
      <c r="C513" s="199"/>
      <c r="D513" s="62"/>
    </row>
    <row r="514" ht="12.75" customHeight="1">
      <c r="C514" s="199"/>
      <c r="D514" s="62"/>
    </row>
    <row r="515" ht="12.75" customHeight="1">
      <c r="C515" s="199"/>
      <c r="D515" s="62"/>
    </row>
    <row r="516" ht="12.75" customHeight="1">
      <c r="C516" s="199"/>
      <c r="D516" s="62"/>
    </row>
    <row r="517" ht="12.75" customHeight="1">
      <c r="C517" s="199"/>
      <c r="D517" s="62"/>
    </row>
    <row r="518" ht="12.75" customHeight="1">
      <c r="C518" s="199"/>
      <c r="D518" s="62"/>
    </row>
    <row r="519" ht="12.75" customHeight="1">
      <c r="C519" s="199"/>
      <c r="D519" s="62"/>
    </row>
    <row r="520" ht="12.75" customHeight="1">
      <c r="C520" s="199"/>
      <c r="D520" s="62"/>
    </row>
    <row r="521" ht="12.75" customHeight="1">
      <c r="C521" s="199"/>
      <c r="D521" s="62"/>
    </row>
    <row r="522" ht="12.75" customHeight="1">
      <c r="C522" s="199"/>
      <c r="D522" s="62"/>
    </row>
    <row r="523" ht="12.75" customHeight="1">
      <c r="C523" s="199"/>
      <c r="D523" s="62"/>
    </row>
    <row r="524" ht="12.75" customHeight="1">
      <c r="C524" s="199"/>
      <c r="D524" s="62"/>
    </row>
    <row r="525" ht="12.75" customHeight="1">
      <c r="C525" s="199"/>
      <c r="D525" s="62"/>
    </row>
    <row r="526" ht="12.75" customHeight="1">
      <c r="C526" s="199"/>
      <c r="D526" s="62"/>
    </row>
    <row r="527" ht="12.75" customHeight="1">
      <c r="C527" s="199"/>
      <c r="D527" s="62"/>
    </row>
    <row r="528" ht="12.75" customHeight="1">
      <c r="C528" s="199"/>
      <c r="D528" s="62"/>
    </row>
    <row r="529" ht="12.75" customHeight="1">
      <c r="C529" s="199"/>
      <c r="D529" s="62"/>
    </row>
    <row r="530" ht="12.75" customHeight="1">
      <c r="C530" s="199"/>
      <c r="D530" s="62"/>
    </row>
    <row r="531" ht="12.75" customHeight="1">
      <c r="C531" s="199"/>
      <c r="D531" s="62"/>
    </row>
    <row r="532" ht="12.75" customHeight="1">
      <c r="C532" s="199"/>
      <c r="D532" s="62"/>
    </row>
    <row r="533" ht="12.75" customHeight="1">
      <c r="C533" s="199"/>
      <c r="D533" s="62"/>
    </row>
    <row r="534" ht="12.75" customHeight="1">
      <c r="C534" s="199"/>
      <c r="D534" s="62"/>
    </row>
    <row r="535" ht="12.75" customHeight="1">
      <c r="C535" s="199"/>
      <c r="D535" s="62"/>
    </row>
    <row r="536" ht="12.75" customHeight="1">
      <c r="C536" s="199"/>
      <c r="D536" s="62"/>
    </row>
    <row r="537" ht="12.75" customHeight="1">
      <c r="C537" s="199"/>
      <c r="D537" s="62"/>
    </row>
    <row r="538" ht="12.75" customHeight="1">
      <c r="C538" s="199"/>
      <c r="D538" s="62"/>
    </row>
    <row r="539" ht="12.75" customHeight="1">
      <c r="C539" s="199"/>
      <c r="D539" s="62"/>
    </row>
    <row r="540" ht="12.75" customHeight="1">
      <c r="C540" s="199"/>
      <c r="D540" s="62"/>
    </row>
    <row r="541" ht="12.75" customHeight="1">
      <c r="C541" s="199"/>
      <c r="D541" s="62"/>
    </row>
    <row r="542" ht="12.75" customHeight="1">
      <c r="C542" s="199"/>
      <c r="D542" s="62"/>
    </row>
    <row r="543" ht="12.75" customHeight="1">
      <c r="C543" s="199"/>
      <c r="D543" s="62"/>
    </row>
    <row r="544" ht="12.75" customHeight="1">
      <c r="C544" s="199"/>
      <c r="D544" s="62"/>
    </row>
    <row r="545" ht="12.75" customHeight="1">
      <c r="C545" s="199"/>
      <c r="D545" s="62"/>
    </row>
    <row r="546" ht="12.75" customHeight="1">
      <c r="C546" s="199"/>
      <c r="D546" s="62"/>
    </row>
    <row r="547" ht="12.75" customHeight="1">
      <c r="C547" s="199"/>
      <c r="D547" s="62"/>
    </row>
    <row r="548" ht="12.75" customHeight="1">
      <c r="C548" s="199"/>
      <c r="D548" s="62"/>
    </row>
    <row r="549" ht="12.75" customHeight="1">
      <c r="C549" s="199"/>
      <c r="D549" s="62"/>
    </row>
    <row r="550" ht="12.75" customHeight="1">
      <c r="C550" s="199"/>
      <c r="D550" s="62"/>
    </row>
    <row r="551" ht="12.75" customHeight="1">
      <c r="C551" s="199"/>
      <c r="D551" s="62"/>
    </row>
    <row r="552" ht="12.75" customHeight="1">
      <c r="C552" s="199"/>
      <c r="D552" s="62"/>
    </row>
    <row r="553" ht="12.75" customHeight="1">
      <c r="C553" s="199"/>
      <c r="D553" s="62"/>
    </row>
    <row r="554" ht="12.75" customHeight="1">
      <c r="C554" s="199"/>
      <c r="D554" s="62"/>
    </row>
    <row r="555" ht="12.75" customHeight="1">
      <c r="C555" s="199"/>
      <c r="D555" s="62"/>
    </row>
    <row r="556" ht="12.75" customHeight="1">
      <c r="C556" s="199"/>
      <c r="D556" s="62"/>
    </row>
    <row r="557" ht="12.75" customHeight="1">
      <c r="C557" s="199"/>
      <c r="D557" s="62"/>
    </row>
    <row r="558" ht="12.75" customHeight="1">
      <c r="C558" s="199"/>
      <c r="D558" s="62"/>
    </row>
    <row r="559" ht="12.75" customHeight="1">
      <c r="C559" s="199"/>
      <c r="D559" s="62"/>
    </row>
    <row r="560" ht="12.75" customHeight="1">
      <c r="C560" s="199"/>
      <c r="D560" s="62"/>
    </row>
    <row r="561" ht="12.75" customHeight="1">
      <c r="C561" s="199"/>
      <c r="D561" s="62"/>
    </row>
    <row r="562" ht="12.75" customHeight="1">
      <c r="C562" s="199"/>
      <c r="D562" s="62"/>
    </row>
    <row r="563" ht="12.75" customHeight="1">
      <c r="C563" s="199"/>
      <c r="D563" s="62"/>
    </row>
    <row r="564" ht="12.75" customHeight="1">
      <c r="C564" s="199"/>
      <c r="D564" s="62"/>
    </row>
    <row r="565" ht="12.75" customHeight="1">
      <c r="C565" s="199"/>
      <c r="D565" s="62"/>
    </row>
    <row r="566" ht="12.75" customHeight="1">
      <c r="C566" s="199"/>
      <c r="D566" s="62"/>
    </row>
    <row r="567" ht="12.75" customHeight="1">
      <c r="C567" s="199"/>
      <c r="D567" s="62"/>
    </row>
    <row r="568" ht="12.75" customHeight="1">
      <c r="C568" s="199"/>
      <c r="D568" s="62"/>
    </row>
    <row r="569" ht="12.75" customHeight="1">
      <c r="C569" s="199"/>
      <c r="D569" s="62"/>
    </row>
    <row r="570" ht="12.75" customHeight="1">
      <c r="C570" s="199"/>
      <c r="D570" s="62"/>
    </row>
    <row r="571" ht="12.75" customHeight="1">
      <c r="C571" s="199"/>
      <c r="D571" s="62"/>
    </row>
    <row r="572" ht="12.75" customHeight="1">
      <c r="C572" s="199"/>
      <c r="D572" s="62"/>
    </row>
    <row r="573" ht="12.75" customHeight="1">
      <c r="C573" s="199"/>
      <c r="D573" s="62"/>
    </row>
    <row r="574" ht="12.75" customHeight="1">
      <c r="C574" s="199"/>
      <c r="D574" s="62"/>
    </row>
    <row r="575" ht="12.75" customHeight="1">
      <c r="C575" s="199"/>
      <c r="D575" s="62"/>
    </row>
    <row r="576" ht="12.75" customHeight="1">
      <c r="C576" s="199"/>
      <c r="D576" s="62"/>
    </row>
    <row r="577" ht="12.75" customHeight="1">
      <c r="C577" s="199"/>
      <c r="D577" s="62"/>
    </row>
    <row r="578" ht="12.75" customHeight="1">
      <c r="C578" s="199"/>
      <c r="D578" s="62"/>
    </row>
    <row r="579" ht="12.75" customHeight="1">
      <c r="C579" s="199"/>
      <c r="D579" s="62"/>
    </row>
    <row r="580" ht="12.75" customHeight="1">
      <c r="C580" s="199"/>
      <c r="D580" s="62"/>
    </row>
    <row r="581" ht="12.75" customHeight="1">
      <c r="C581" s="199"/>
      <c r="D581" s="62"/>
    </row>
    <row r="582" ht="12.75" customHeight="1">
      <c r="C582" s="199"/>
      <c r="D582" s="62"/>
    </row>
    <row r="583" ht="12.75" customHeight="1">
      <c r="C583" s="199"/>
      <c r="D583" s="62"/>
    </row>
    <row r="584" ht="12.75" customHeight="1">
      <c r="C584" s="199"/>
      <c r="D584" s="62"/>
    </row>
    <row r="585" ht="12.75" customHeight="1">
      <c r="C585" s="199"/>
      <c r="D585" s="62"/>
    </row>
    <row r="586" ht="12.75" customHeight="1">
      <c r="C586" s="199"/>
      <c r="D586" s="62"/>
    </row>
    <row r="587" ht="12.75" customHeight="1">
      <c r="C587" s="199"/>
      <c r="D587" s="62"/>
    </row>
    <row r="588" ht="12.75" customHeight="1">
      <c r="C588" s="199"/>
      <c r="D588" s="62"/>
    </row>
    <row r="589" ht="12.75" customHeight="1">
      <c r="C589" s="199"/>
      <c r="D589" s="62"/>
    </row>
    <row r="590" ht="12.75" customHeight="1">
      <c r="C590" s="199"/>
      <c r="D590" s="62"/>
    </row>
    <row r="591" ht="12.75" customHeight="1">
      <c r="C591" s="199"/>
      <c r="D591" s="62"/>
    </row>
    <row r="592" ht="12.75" customHeight="1">
      <c r="C592" s="199"/>
      <c r="D592" s="62"/>
    </row>
    <row r="593" ht="12.75" customHeight="1">
      <c r="C593" s="199"/>
      <c r="D593" s="62"/>
    </row>
    <row r="594" ht="12.75" customHeight="1">
      <c r="C594" s="199"/>
      <c r="D594" s="62"/>
    </row>
    <row r="595" ht="12.75" customHeight="1">
      <c r="C595" s="199"/>
      <c r="D595" s="62"/>
    </row>
    <row r="596" ht="12.75" customHeight="1">
      <c r="C596" s="199"/>
      <c r="D596" s="62"/>
    </row>
    <row r="597" ht="12.75" customHeight="1">
      <c r="C597" s="199"/>
      <c r="D597" s="62"/>
    </row>
    <row r="598" ht="12.75" customHeight="1">
      <c r="C598" s="199"/>
      <c r="D598" s="62"/>
    </row>
    <row r="599" ht="12.75" customHeight="1">
      <c r="C599" s="199"/>
      <c r="D599" s="62"/>
    </row>
    <row r="600" ht="12.75" customHeight="1">
      <c r="C600" s="199"/>
      <c r="D600" s="62"/>
    </row>
    <row r="601" ht="12.75" customHeight="1">
      <c r="C601" s="199"/>
      <c r="D601" s="62"/>
    </row>
    <row r="602" ht="12.75" customHeight="1">
      <c r="C602" s="199"/>
      <c r="D602" s="62"/>
    </row>
    <row r="603" ht="12.75" customHeight="1">
      <c r="C603" s="199"/>
      <c r="D603" s="62"/>
    </row>
    <row r="604" ht="12.75" customHeight="1">
      <c r="C604" s="199"/>
      <c r="D604" s="62"/>
    </row>
    <row r="605" ht="12.75" customHeight="1">
      <c r="C605" s="199"/>
      <c r="D605" s="62"/>
    </row>
    <row r="606" ht="12.75" customHeight="1">
      <c r="C606" s="199"/>
      <c r="D606" s="62"/>
    </row>
    <row r="607" ht="12.75" customHeight="1">
      <c r="C607" s="199"/>
      <c r="D607" s="62"/>
    </row>
    <row r="608" ht="12.75" customHeight="1">
      <c r="C608" s="199"/>
      <c r="D608" s="62"/>
    </row>
    <row r="609" ht="12.75" customHeight="1">
      <c r="C609" s="199"/>
      <c r="D609" s="62"/>
    </row>
    <row r="610" ht="12.75" customHeight="1">
      <c r="C610" s="199"/>
      <c r="D610" s="62"/>
    </row>
    <row r="611" ht="12.75" customHeight="1">
      <c r="C611" s="199"/>
      <c r="D611" s="62"/>
    </row>
    <row r="612" ht="12.75" customHeight="1">
      <c r="C612" s="199"/>
      <c r="D612" s="62"/>
    </row>
    <row r="613" ht="12.75" customHeight="1">
      <c r="C613" s="199"/>
      <c r="D613" s="62"/>
    </row>
    <row r="614" ht="12.75" customHeight="1">
      <c r="C614" s="199"/>
      <c r="D614" s="62"/>
    </row>
    <row r="615" ht="12.75" customHeight="1">
      <c r="C615" s="199"/>
      <c r="D615" s="62"/>
    </row>
    <row r="616" ht="12.75" customHeight="1">
      <c r="C616" s="199"/>
      <c r="D616" s="62"/>
    </row>
    <row r="617" ht="12.75" customHeight="1">
      <c r="C617" s="199"/>
      <c r="D617" s="62"/>
    </row>
    <row r="618" ht="12.75" customHeight="1">
      <c r="C618" s="199"/>
      <c r="D618" s="62"/>
    </row>
    <row r="619" ht="12.75" customHeight="1">
      <c r="C619" s="199"/>
      <c r="D619" s="62"/>
    </row>
    <row r="620" ht="12.75" customHeight="1">
      <c r="C620" s="199"/>
      <c r="D620" s="62"/>
    </row>
    <row r="621" ht="12.75" customHeight="1">
      <c r="C621" s="199"/>
      <c r="D621" s="62"/>
    </row>
    <row r="622" ht="12.75" customHeight="1">
      <c r="C622" s="199"/>
      <c r="D622" s="62"/>
    </row>
    <row r="623" ht="12.75" customHeight="1">
      <c r="C623" s="199"/>
      <c r="D623" s="62"/>
    </row>
    <row r="624" ht="12.75" customHeight="1">
      <c r="C624" s="199"/>
      <c r="D624" s="62"/>
    </row>
    <row r="625" ht="12.75" customHeight="1">
      <c r="C625" s="199"/>
      <c r="D625" s="62"/>
    </row>
    <row r="626" ht="12.75" customHeight="1">
      <c r="C626" s="199"/>
      <c r="D626" s="62"/>
    </row>
    <row r="627" ht="12.75" customHeight="1">
      <c r="C627" s="199"/>
      <c r="D627" s="62"/>
    </row>
    <row r="628" ht="12.75" customHeight="1">
      <c r="C628" s="199"/>
      <c r="D628" s="62"/>
    </row>
    <row r="629" ht="12.75" customHeight="1">
      <c r="C629" s="199"/>
      <c r="D629" s="62"/>
    </row>
    <row r="630" ht="12.75" customHeight="1">
      <c r="C630" s="199"/>
      <c r="D630" s="62"/>
    </row>
    <row r="631" ht="12.75" customHeight="1">
      <c r="C631" s="199"/>
      <c r="D631" s="62"/>
    </row>
    <row r="632" ht="12.75" customHeight="1">
      <c r="C632" s="199"/>
      <c r="D632" s="62"/>
    </row>
    <row r="633" ht="12.75" customHeight="1">
      <c r="C633" s="199"/>
      <c r="D633" s="62"/>
    </row>
    <row r="634" ht="12.75" customHeight="1">
      <c r="C634" s="199"/>
      <c r="D634" s="62"/>
    </row>
    <row r="635" ht="12.75" customHeight="1">
      <c r="C635" s="199"/>
      <c r="D635" s="62"/>
    </row>
    <row r="636" ht="12.75" customHeight="1">
      <c r="C636" s="199"/>
      <c r="D636" s="62"/>
    </row>
    <row r="637" ht="12.75" customHeight="1">
      <c r="C637" s="199"/>
      <c r="D637" s="62"/>
    </row>
    <row r="638" ht="12.75" customHeight="1">
      <c r="C638" s="199"/>
      <c r="D638" s="62"/>
    </row>
    <row r="639" ht="12.75" customHeight="1">
      <c r="C639" s="199"/>
      <c r="D639" s="62"/>
    </row>
    <row r="640" ht="12.75" customHeight="1">
      <c r="C640" s="199"/>
      <c r="D640" s="62"/>
    </row>
    <row r="641" ht="12.75" customHeight="1">
      <c r="C641" s="199"/>
      <c r="D641" s="62"/>
    </row>
    <row r="642" ht="12.75" customHeight="1">
      <c r="C642" s="199"/>
      <c r="D642" s="62"/>
    </row>
    <row r="643" ht="12.75" customHeight="1">
      <c r="C643" s="199"/>
      <c r="D643" s="62"/>
    </row>
    <row r="644" ht="12.75" customHeight="1">
      <c r="C644" s="199"/>
      <c r="D644" s="62"/>
    </row>
    <row r="645" ht="12.75" customHeight="1">
      <c r="C645" s="199"/>
      <c r="D645" s="62"/>
    </row>
    <row r="646" ht="12.75" customHeight="1">
      <c r="C646" s="199"/>
      <c r="D646" s="62"/>
    </row>
    <row r="647" ht="12.75" customHeight="1">
      <c r="C647" s="199"/>
      <c r="D647" s="62"/>
    </row>
    <row r="648" ht="12.75" customHeight="1">
      <c r="C648" s="199"/>
      <c r="D648" s="62"/>
    </row>
    <row r="649" ht="12.75" customHeight="1">
      <c r="C649" s="199"/>
      <c r="D649" s="62"/>
    </row>
    <row r="650" ht="12.75" customHeight="1">
      <c r="C650" s="199"/>
      <c r="D650" s="62"/>
    </row>
    <row r="651" ht="12.75" customHeight="1">
      <c r="C651" s="199"/>
      <c r="D651" s="62"/>
    </row>
    <row r="652" ht="12.75" customHeight="1">
      <c r="C652" s="199"/>
      <c r="D652" s="62"/>
    </row>
    <row r="653" ht="12.75" customHeight="1">
      <c r="C653" s="199"/>
      <c r="D653" s="62"/>
    </row>
    <row r="654" ht="12.75" customHeight="1">
      <c r="C654" s="199"/>
      <c r="D654" s="62"/>
    </row>
    <row r="655" ht="12.75" customHeight="1">
      <c r="C655" s="199"/>
      <c r="D655" s="62"/>
    </row>
    <row r="656" ht="12.75" customHeight="1">
      <c r="C656" s="199"/>
      <c r="D656" s="62"/>
    </row>
    <row r="657" ht="12.75" customHeight="1">
      <c r="C657" s="199"/>
      <c r="D657" s="62"/>
    </row>
    <row r="658" ht="12.75" customHeight="1">
      <c r="C658" s="199"/>
      <c r="D658" s="62"/>
    </row>
    <row r="659" ht="12.75" customHeight="1">
      <c r="C659" s="199"/>
      <c r="D659" s="62"/>
    </row>
    <row r="660" ht="12.75" customHeight="1">
      <c r="C660" s="199"/>
      <c r="D660" s="62"/>
    </row>
    <row r="661" ht="12.75" customHeight="1">
      <c r="C661" s="199"/>
      <c r="D661" s="62"/>
    </row>
    <row r="662" ht="12.75" customHeight="1">
      <c r="C662" s="199"/>
      <c r="D662" s="62"/>
    </row>
    <row r="663" ht="12.75" customHeight="1">
      <c r="C663" s="199"/>
      <c r="D663" s="62"/>
    </row>
    <row r="664" ht="12.75" customHeight="1">
      <c r="C664" s="199"/>
      <c r="D664" s="62"/>
    </row>
    <row r="665" ht="12.75" customHeight="1">
      <c r="C665" s="199"/>
      <c r="D665" s="62"/>
    </row>
    <row r="666" ht="12.75" customHeight="1">
      <c r="C666" s="199"/>
      <c r="D666" s="62"/>
    </row>
    <row r="667" ht="12.75" customHeight="1">
      <c r="C667" s="199"/>
      <c r="D667" s="62"/>
    </row>
    <row r="668" ht="12.75" customHeight="1">
      <c r="C668" s="199"/>
      <c r="D668" s="62"/>
    </row>
    <row r="669" ht="12.75" customHeight="1">
      <c r="C669" s="199"/>
      <c r="D669" s="62"/>
    </row>
    <row r="670" ht="12.75" customHeight="1">
      <c r="C670" s="199"/>
      <c r="D670" s="62"/>
    </row>
    <row r="671" ht="12.75" customHeight="1">
      <c r="C671" s="199"/>
      <c r="D671" s="62"/>
    </row>
    <row r="672" ht="12.75" customHeight="1">
      <c r="C672" s="199"/>
      <c r="D672" s="62"/>
    </row>
    <row r="673" ht="12.75" customHeight="1">
      <c r="C673" s="199"/>
      <c r="D673" s="62"/>
    </row>
    <row r="674" ht="12.75" customHeight="1">
      <c r="C674" s="199"/>
      <c r="D674" s="62"/>
    </row>
    <row r="675" ht="12.75" customHeight="1">
      <c r="C675" s="199"/>
      <c r="D675" s="62"/>
    </row>
    <row r="676" ht="12.75" customHeight="1">
      <c r="C676" s="199"/>
      <c r="D676" s="62"/>
    </row>
    <row r="677" ht="12.75" customHeight="1">
      <c r="C677" s="199"/>
      <c r="D677" s="62"/>
    </row>
    <row r="678" ht="12.75" customHeight="1">
      <c r="C678" s="199"/>
      <c r="D678" s="62"/>
    </row>
    <row r="679" ht="12.75" customHeight="1">
      <c r="C679" s="199"/>
      <c r="D679" s="62"/>
    </row>
    <row r="680" ht="12.75" customHeight="1">
      <c r="C680" s="199"/>
      <c r="D680" s="62"/>
    </row>
    <row r="681" ht="12.75" customHeight="1">
      <c r="C681" s="199"/>
      <c r="D681" s="62"/>
    </row>
    <row r="682" ht="12.75" customHeight="1">
      <c r="C682" s="199"/>
      <c r="D682" s="62"/>
    </row>
    <row r="683" ht="12.75" customHeight="1">
      <c r="C683" s="199"/>
      <c r="D683" s="62"/>
    </row>
    <row r="684" ht="12.75" customHeight="1">
      <c r="C684" s="199"/>
      <c r="D684" s="62"/>
    </row>
    <row r="685" ht="12.75" customHeight="1">
      <c r="C685" s="199"/>
      <c r="D685" s="62"/>
    </row>
    <row r="686" ht="12.75" customHeight="1">
      <c r="C686" s="199"/>
      <c r="D686" s="62"/>
    </row>
    <row r="687" ht="12.75" customHeight="1">
      <c r="C687" s="199"/>
      <c r="D687" s="62"/>
    </row>
    <row r="688" ht="12.75" customHeight="1">
      <c r="C688" s="199"/>
      <c r="D688" s="62"/>
    </row>
    <row r="689" ht="12.75" customHeight="1">
      <c r="C689" s="199"/>
      <c r="D689" s="62"/>
    </row>
    <row r="690" ht="12.75" customHeight="1">
      <c r="C690" s="199"/>
      <c r="D690" s="62"/>
    </row>
    <row r="691" ht="12.75" customHeight="1">
      <c r="C691" s="199"/>
      <c r="D691" s="62"/>
    </row>
    <row r="692" ht="12.75" customHeight="1">
      <c r="C692" s="199"/>
      <c r="D692" s="62"/>
    </row>
    <row r="693" ht="12.75" customHeight="1">
      <c r="C693" s="199"/>
      <c r="D693" s="62"/>
    </row>
    <row r="694" ht="12.75" customHeight="1">
      <c r="C694" s="199"/>
      <c r="D694" s="62"/>
    </row>
    <row r="695" ht="12.75" customHeight="1">
      <c r="C695" s="199"/>
      <c r="D695" s="62"/>
    </row>
    <row r="696" ht="12.75" customHeight="1">
      <c r="C696" s="199"/>
      <c r="D696" s="62"/>
    </row>
    <row r="697" ht="12.75" customHeight="1">
      <c r="C697" s="199"/>
      <c r="D697" s="62"/>
    </row>
    <row r="698" ht="12.75" customHeight="1">
      <c r="C698" s="199"/>
      <c r="D698" s="62"/>
    </row>
    <row r="699" ht="12.75" customHeight="1">
      <c r="C699" s="199"/>
      <c r="D699" s="62"/>
    </row>
    <row r="700" ht="12.75" customHeight="1">
      <c r="C700" s="199"/>
      <c r="D700" s="62"/>
    </row>
    <row r="701" ht="12.75" customHeight="1">
      <c r="C701" s="199"/>
      <c r="D701" s="62"/>
    </row>
    <row r="702" ht="12.75" customHeight="1">
      <c r="C702" s="199"/>
      <c r="D702" s="62"/>
    </row>
    <row r="703" ht="12.75" customHeight="1">
      <c r="C703" s="199"/>
      <c r="D703" s="62"/>
    </row>
    <row r="704" ht="12.75" customHeight="1">
      <c r="C704" s="199"/>
      <c r="D704" s="62"/>
    </row>
    <row r="705" ht="12.75" customHeight="1">
      <c r="C705" s="199"/>
      <c r="D705" s="62"/>
    </row>
    <row r="706" ht="12.75" customHeight="1">
      <c r="C706" s="199"/>
      <c r="D706" s="62"/>
    </row>
    <row r="707" ht="12.75" customHeight="1">
      <c r="C707" s="199"/>
      <c r="D707" s="62"/>
    </row>
    <row r="708" ht="12.75" customHeight="1">
      <c r="C708" s="199"/>
      <c r="D708" s="62"/>
    </row>
    <row r="709" ht="12.75" customHeight="1">
      <c r="C709" s="199"/>
      <c r="D709" s="62"/>
    </row>
    <row r="710" ht="12.75" customHeight="1">
      <c r="C710" s="199"/>
      <c r="D710" s="62"/>
    </row>
    <row r="711" ht="12.75" customHeight="1">
      <c r="C711" s="199"/>
      <c r="D711" s="62"/>
    </row>
    <row r="712" ht="12.75" customHeight="1">
      <c r="C712" s="199"/>
      <c r="D712" s="62"/>
    </row>
    <row r="713" ht="12.75" customHeight="1">
      <c r="C713" s="199"/>
      <c r="D713" s="62"/>
    </row>
    <row r="714" ht="12.75" customHeight="1">
      <c r="C714" s="199"/>
      <c r="D714" s="62"/>
    </row>
    <row r="715" ht="12.75" customHeight="1">
      <c r="C715" s="199"/>
      <c r="D715" s="62"/>
    </row>
    <row r="716" ht="12.75" customHeight="1">
      <c r="C716" s="199"/>
      <c r="D716" s="62"/>
    </row>
    <row r="717" ht="12.75" customHeight="1">
      <c r="C717" s="199"/>
      <c r="D717" s="62"/>
    </row>
    <row r="718" ht="12.75" customHeight="1">
      <c r="C718" s="199"/>
      <c r="D718" s="62"/>
    </row>
    <row r="719" ht="12.75" customHeight="1">
      <c r="C719" s="199"/>
      <c r="D719" s="62"/>
    </row>
    <row r="720" ht="12.75" customHeight="1">
      <c r="C720" s="199"/>
      <c r="D720" s="62"/>
    </row>
    <row r="721" ht="12.75" customHeight="1">
      <c r="C721" s="199"/>
      <c r="D721" s="62"/>
    </row>
    <row r="722" ht="12.75" customHeight="1">
      <c r="C722" s="199"/>
      <c r="D722" s="62"/>
    </row>
    <row r="723" ht="12.75" customHeight="1">
      <c r="C723" s="199"/>
      <c r="D723" s="62"/>
    </row>
    <row r="724" ht="12.75" customHeight="1">
      <c r="C724" s="199"/>
      <c r="D724" s="62"/>
    </row>
    <row r="725" ht="12.75" customHeight="1">
      <c r="C725" s="199"/>
      <c r="D725" s="62"/>
    </row>
    <row r="726" ht="12.75" customHeight="1">
      <c r="C726" s="199"/>
      <c r="D726" s="62"/>
    </row>
    <row r="727" ht="12.75" customHeight="1">
      <c r="C727" s="199"/>
      <c r="D727" s="62"/>
    </row>
    <row r="728" ht="12.75" customHeight="1">
      <c r="C728" s="199"/>
      <c r="D728" s="62"/>
    </row>
    <row r="729" ht="12.75" customHeight="1">
      <c r="C729" s="199"/>
      <c r="D729" s="62"/>
    </row>
    <row r="730" ht="12.75" customHeight="1">
      <c r="C730" s="199"/>
      <c r="D730" s="62"/>
    </row>
    <row r="731" ht="12.75" customHeight="1">
      <c r="C731" s="199"/>
      <c r="D731" s="62"/>
    </row>
    <row r="732" ht="12.75" customHeight="1">
      <c r="C732" s="199"/>
      <c r="D732" s="62"/>
    </row>
    <row r="733" ht="12.75" customHeight="1">
      <c r="C733" s="199"/>
      <c r="D733" s="62"/>
    </row>
    <row r="734" ht="12.75" customHeight="1">
      <c r="C734" s="199"/>
      <c r="D734" s="62"/>
    </row>
    <row r="735" ht="12.75" customHeight="1">
      <c r="C735" s="199"/>
      <c r="D735" s="62"/>
    </row>
    <row r="736" ht="12.75" customHeight="1">
      <c r="C736" s="199"/>
      <c r="D736" s="62"/>
    </row>
    <row r="737" ht="12.75" customHeight="1">
      <c r="C737" s="199"/>
      <c r="D737" s="62"/>
    </row>
    <row r="738" ht="12.75" customHeight="1">
      <c r="C738" s="199"/>
      <c r="D738" s="62"/>
    </row>
    <row r="739" ht="12.75" customHeight="1">
      <c r="C739" s="199"/>
      <c r="D739" s="62"/>
    </row>
    <row r="740" ht="12.75" customHeight="1">
      <c r="C740" s="199"/>
      <c r="D740" s="62"/>
    </row>
    <row r="741" ht="12.75" customHeight="1">
      <c r="C741" s="199"/>
      <c r="D741" s="62"/>
    </row>
    <row r="742" ht="12.75" customHeight="1">
      <c r="C742" s="199"/>
      <c r="D742" s="62"/>
    </row>
    <row r="743" ht="12.75" customHeight="1">
      <c r="C743" s="199"/>
      <c r="D743" s="62"/>
    </row>
    <row r="744" ht="12.75" customHeight="1">
      <c r="C744" s="199"/>
      <c r="D744" s="62"/>
    </row>
    <row r="745" ht="12.75" customHeight="1">
      <c r="C745" s="199"/>
      <c r="D745" s="62"/>
    </row>
    <row r="746" ht="12.75" customHeight="1">
      <c r="C746" s="199"/>
      <c r="D746" s="62"/>
    </row>
    <row r="747" ht="12.75" customHeight="1">
      <c r="C747" s="199"/>
      <c r="D747" s="62"/>
    </row>
    <row r="748" ht="12.75" customHeight="1">
      <c r="C748" s="199"/>
      <c r="D748" s="62"/>
    </row>
    <row r="749" ht="12.75" customHeight="1">
      <c r="C749" s="199"/>
      <c r="D749" s="62"/>
    </row>
    <row r="750" ht="12.75" customHeight="1">
      <c r="C750" s="199"/>
      <c r="D750" s="62"/>
    </row>
    <row r="751" ht="12.75" customHeight="1">
      <c r="C751" s="199"/>
      <c r="D751" s="62"/>
    </row>
    <row r="752" ht="12.75" customHeight="1">
      <c r="C752" s="199"/>
      <c r="D752" s="62"/>
    </row>
    <row r="753" ht="12.75" customHeight="1">
      <c r="C753" s="199"/>
      <c r="D753" s="62"/>
    </row>
    <row r="754" ht="12.75" customHeight="1">
      <c r="C754" s="199"/>
      <c r="D754" s="62"/>
    </row>
    <row r="755" ht="12.75" customHeight="1">
      <c r="C755" s="199"/>
      <c r="D755" s="62"/>
    </row>
    <row r="756" ht="12.75" customHeight="1">
      <c r="C756" s="199"/>
      <c r="D756" s="62"/>
    </row>
    <row r="757" ht="12.75" customHeight="1">
      <c r="C757" s="199"/>
      <c r="D757" s="62"/>
    </row>
    <row r="758" ht="12.75" customHeight="1">
      <c r="C758" s="199"/>
      <c r="D758" s="62"/>
    </row>
    <row r="759" ht="12.75" customHeight="1">
      <c r="C759" s="199"/>
      <c r="D759" s="62"/>
    </row>
    <row r="760" ht="12.75" customHeight="1">
      <c r="C760" s="199"/>
      <c r="D760" s="62"/>
    </row>
    <row r="761" ht="12.75" customHeight="1">
      <c r="C761" s="199"/>
      <c r="D761" s="62"/>
    </row>
    <row r="762" ht="12.75" customHeight="1">
      <c r="C762" s="199"/>
      <c r="D762" s="62"/>
    </row>
    <row r="763" ht="12.75" customHeight="1">
      <c r="C763" s="199"/>
      <c r="D763" s="62"/>
    </row>
    <row r="764" ht="12.75" customHeight="1">
      <c r="C764" s="199"/>
      <c r="D764" s="62"/>
    </row>
    <row r="765" ht="12.75" customHeight="1">
      <c r="C765" s="199"/>
      <c r="D765" s="62"/>
    </row>
    <row r="766" ht="12.75" customHeight="1">
      <c r="C766" s="199"/>
      <c r="D766" s="62"/>
    </row>
    <row r="767" ht="12.75" customHeight="1">
      <c r="C767" s="199"/>
      <c r="D767" s="62"/>
    </row>
    <row r="768" ht="12.75" customHeight="1">
      <c r="C768" s="199"/>
      <c r="D768" s="62"/>
    </row>
    <row r="769" ht="12.75" customHeight="1">
      <c r="C769" s="199"/>
      <c r="D769" s="62"/>
    </row>
    <row r="770" ht="12.75" customHeight="1">
      <c r="C770" s="199"/>
      <c r="D770" s="62"/>
    </row>
    <row r="771" ht="12.75" customHeight="1">
      <c r="C771" s="199"/>
      <c r="D771" s="62"/>
    </row>
    <row r="772" ht="12.75" customHeight="1">
      <c r="C772" s="199"/>
      <c r="D772" s="62"/>
    </row>
    <row r="773" ht="12.75" customHeight="1">
      <c r="C773" s="199"/>
      <c r="D773" s="62"/>
    </row>
    <row r="774" ht="12.75" customHeight="1">
      <c r="C774" s="199"/>
      <c r="D774" s="62"/>
    </row>
    <row r="775" ht="12.75" customHeight="1">
      <c r="C775" s="199"/>
      <c r="D775" s="62"/>
    </row>
    <row r="776" ht="12.75" customHeight="1">
      <c r="C776" s="199"/>
      <c r="D776" s="62"/>
    </row>
    <row r="777" ht="12.75" customHeight="1">
      <c r="C777" s="199"/>
      <c r="D777" s="62"/>
    </row>
    <row r="778" ht="12.75" customHeight="1">
      <c r="C778" s="199"/>
      <c r="D778" s="62"/>
    </row>
    <row r="779" ht="12.75" customHeight="1">
      <c r="C779" s="199"/>
      <c r="D779" s="62"/>
    </row>
    <row r="780" ht="12.75" customHeight="1">
      <c r="C780" s="199"/>
      <c r="D780" s="62"/>
    </row>
    <row r="781" ht="12.75" customHeight="1">
      <c r="C781" s="199"/>
      <c r="D781" s="62"/>
    </row>
    <row r="782" ht="12.75" customHeight="1">
      <c r="C782" s="199"/>
      <c r="D782" s="62"/>
    </row>
    <row r="783" ht="12.75" customHeight="1">
      <c r="C783" s="199"/>
      <c r="D783" s="62"/>
    </row>
    <row r="784" ht="12.75" customHeight="1">
      <c r="C784" s="199"/>
      <c r="D784" s="62"/>
    </row>
    <row r="785" ht="12.75" customHeight="1">
      <c r="C785" s="199"/>
      <c r="D785" s="62"/>
    </row>
    <row r="786" ht="12.75" customHeight="1">
      <c r="C786" s="199"/>
      <c r="D786" s="62"/>
    </row>
    <row r="787" ht="12.75" customHeight="1">
      <c r="C787" s="199"/>
      <c r="D787" s="62"/>
    </row>
    <row r="788" ht="12.75" customHeight="1">
      <c r="C788" s="199"/>
      <c r="D788" s="62"/>
    </row>
    <row r="789" ht="12.75" customHeight="1">
      <c r="C789" s="199"/>
      <c r="D789" s="62"/>
    </row>
    <row r="790" ht="12.75" customHeight="1">
      <c r="C790" s="199"/>
      <c r="D790" s="62"/>
    </row>
    <row r="791" ht="12.75" customHeight="1">
      <c r="C791" s="199"/>
      <c r="D791" s="62"/>
    </row>
    <row r="792" ht="12.75" customHeight="1">
      <c r="C792" s="199"/>
      <c r="D792" s="62"/>
    </row>
    <row r="793" ht="12.75" customHeight="1">
      <c r="C793" s="199"/>
      <c r="D793" s="62"/>
    </row>
    <row r="794" ht="12.75" customHeight="1">
      <c r="C794" s="199"/>
      <c r="D794" s="62"/>
    </row>
    <row r="795" ht="12.75" customHeight="1">
      <c r="C795" s="199"/>
      <c r="D795" s="62"/>
    </row>
    <row r="796" ht="12.75" customHeight="1">
      <c r="C796" s="199"/>
      <c r="D796" s="62"/>
    </row>
    <row r="797" ht="12.75" customHeight="1">
      <c r="C797" s="199"/>
      <c r="D797" s="62"/>
    </row>
    <row r="798" ht="12.75" customHeight="1">
      <c r="C798" s="199"/>
      <c r="D798" s="62"/>
    </row>
    <row r="799" ht="12.75" customHeight="1">
      <c r="C799" s="199"/>
      <c r="D799" s="62"/>
    </row>
    <row r="800" ht="12.75" customHeight="1">
      <c r="C800" s="199"/>
      <c r="D800" s="62"/>
    </row>
    <row r="801" ht="12.75" customHeight="1">
      <c r="C801" s="199"/>
      <c r="D801" s="62"/>
    </row>
    <row r="802" ht="12.75" customHeight="1">
      <c r="C802" s="199"/>
      <c r="D802" s="62"/>
    </row>
    <row r="803" ht="12.75" customHeight="1">
      <c r="C803" s="199"/>
      <c r="D803" s="62"/>
    </row>
    <row r="804" ht="12.75" customHeight="1">
      <c r="C804" s="199"/>
      <c r="D804" s="62"/>
    </row>
    <row r="805" ht="12.75" customHeight="1">
      <c r="C805" s="199"/>
      <c r="D805" s="62"/>
    </row>
    <row r="806" ht="12.75" customHeight="1">
      <c r="C806" s="199"/>
      <c r="D806" s="62"/>
    </row>
    <row r="807" ht="12.75" customHeight="1">
      <c r="C807" s="199"/>
      <c r="D807" s="62"/>
    </row>
    <row r="808" ht="12.75" customHeight="1">
      <c r="C808" s="199"/>
      <c r="D808" s="62"/>
    </row>
    <row r="809" ht="12.75" customHeight="1">
      <c r="C809" s="199"/>
      <c r="D809" s="62"/>
    </row>
    <row r="810" ht="12.75" customHeight="1">
      <c r="C810" s="199"/>
      <c r="D810" s="62"/>
    </row>
    <row r="811" ht="12.75" customHeight="1">
      <c r="C811" s="199"/>
      <c r="D811" s="62"/>
    </row>
    <row r="812" ht="12.75" customHeight="1">
      <c r="C812" s="199"/>
      <c r="D812" s="62"/>
    </row>
    <row r="813" ht="12.75" customHeight="1">
      <c r="C813" s="199"/>
      <c r="D813" s="62"/>
    </row>
    <row r="814" ht="12.75" customHeight="1">
      <c r="C814" s="199"/>
      <c r="D814" s="62"/>
    </row>
    <row r="815" ht="12.75" customHeight="1">
      <c r="C815" s="199"/>
      <c r="D815" s="62"/>
    </row>
    <row r="816" ht="12.75" customHeight="1">
      <c r="C816" s="199"/>
      <c r="D816" s="62"/>
    </row>
    <row r="817" ht="12.75" customHeight="1">
      <c r="C817" s="199"/>
      <c r="D817" s="62"/>
    </row>
    <row r="818" ht="12.75" customHeight="1">
      <c r="C818" s="199"/>
      <c r="D818" s="62"/>
    </row>
    <row r="819" ht="12.75" customHeight="1">
      <c r="C819" s="199"/>
      <c r="D819" s="62"/>
    </row>
    <row r="820" ht="12.75" customHeight="1">
      <c r="C820" s="199"/>
      <c r="D820" s="62"/>
    </row>
    <row r="821" ht="12.75" customHeight="1">
      <c r="C821" s="199"/>
      <c r="D821" s="62"/>
    </row>
    <row r="822" ht="12.75" customHeight="1">
      <c r="C822" s="199"/>
      <c r="D822" s="62"/>
    </row>
    <row r="823" ht="12.75" customHeight="1">
      <c r="C823" s="199"/>
      <c r="D823" s="62"/>
    </row>
    <row r="824" ht="12.75" customHeight="1">
      <c r="C824" s="199"/>
      <c r="D824" s="62"/>
    </row>
    <row r="825" ht="12.75" customHeight="1">
      <c r="C825" s="199"/>
      <c r="D825" s="62"/>
    </row>
    <row r="826" ht="12.75" customHeight="1">
      <c r="C826" s="199"/>
      <c r="D826" s="62"/>
    </row>
    <row r="827" ht="12.75" customHeight="1">
      <c r="C827" s="199"/>
      <c r="D827" s="62"/>
    </row>
    <row r="828" ht="12.75" customHeight="1">
      <c r="C828" s="199"/>
      <c r="D828" s="62"/>
    </row>
    <row r="829" ht="12.75" customHeight="1">
      <c r="C829" s="199"/>
      <c r="D829" s="62"/>
    </row>
    <row r="830" ht="12.75" customHeight="1">
      <c r="C830" s="199"/>
      <c r="D830" s="62"/>
    </row>
    <row r="831" ht="12.75" customHeight="1">
      <c r="C831" s="199"/>
      <c r="D831" s="62"/>
    </row>
    <row r="832" ht="12.75" customHeight="1">
      <c r="C832" s="199"/>
      <c r="D832" s="62"/>
    </row>
    <row r="833" ht="12.75" customHeight="1">
      <c r="C833" s="199"/>
      <c r="D833" s="62"/>
    </row>
    <row r="834" ht="12.75" customHeight="1">
      <c r="C834" s="199"/>
      <c r="D834" s="62"/>
    </row>
    <row r="835" ht="12.75" customHeight="1">
      <c r="C835" s="199"/>
      <c r="D835" s="62"/>
    </row>
    <row r="836" ht="12.75" customHeight="1">
      <c r="C836" s="199"/>
      <c r="D836" s="62"/>
    </row>
    <row r="837" ht="12.75" customHeight="1">
      <c r="C837" s="199"/>
      <c r="D837" s="62"/>
    </row>
    <row r="838" ht="12.75" customHeight="1">
      <c r="C838" s="199"/>
      <c r="D838" s="62"/>
    </row>
    <row r="839" ht="12.75" customHeight="1">
      <c r="C839" s="199"/>
      <c r="D839" s="62"/>
    </row>
    <row r="840" ht="12.75" customHeight="1">
      <c r="C840" s="199"/>
      <c r="D840" s="62"/>
    </row>
    <row r="841" ht="12.75" customHeight="1">
      <c r="C841" s="199"/>
      <c r="D841" s="62"/>
    </row>
    <row r="842" ht="12.75" customHeight="1">
      <c r="C842" s="199"/>
      <c r="D842" s="62"/>
    </row>
    <row r="843" ht="12.75" customHeight="1">
      <c r="C843" s="199"/>
      <c r="D843" s="62"/>
    </row>
    <row r="844" ht="12.75" customHeight="1">
      <c r="C844" s="199"/>
      <c r="D844" s="62"/>
    </row>
    <row r="845" ht="12.75" customHeight="1">
      <c r="C845" s="199"/>
      <c r="D845" s="62"/>
    </row>
    <row r="846" ht="12.75" customHeight="1">
      <c r="C846" s="199"/>
      <c r="D846" s="62"/>
    </row>
    <row r="847" ht="12.75" customHeight="1">
      <c r="C847" s="199"/>
      <c r="D847" s="62"/>
    </row>
    <row r="848" ht="12.75" customHeight="1">
      <c r="C848" s="199"/>
      <c r="D848" s="62"/>
    </row>
    <row r="849" ht="12.75" customHeight="1">
      <c r="C849" s="199"/>
      <c r="D849" s="62"/>
    </row>
    <row r="850" ht="12.75" customHeight="1">
      <c r="C850" s="199"/>
      <c r="D850" s="62"/>
    </row>
    <row r="851" ht="12.75" customHeight="1">
      <c r="C851" s="199"/>
      <c r="D851" s="62"/>
    </row>
    <row r="852" ht="12.75" customHeight="1">
      <c r="C852" s="199"/>
      <c r="D852" s="62"/>
    </row>
    <row r="853" ht="12.75" customHeight="1">
      <c r="C853" s="199"/>
      <c r="D853" s="62"/>
    </row>
    <row r="854" ht="12.75" customHeight="1">
      <c r="C854" s="199"/>
      <c r="D854" s="62"/>
    </row>
    <row r="855" ht="12.75" customHeight="1">
      <c r="C855" s="199"/>
      <c r="D855" s="62"/>
    </row>
    <row r="856" ht="12.75" customHeight="1">
      <c r="C856" s="199"/>
      <c r="D856" s="62"/>
    </row>
    <row r="857" ht="12.75" customHeight="1">
      <c r="C857" s="199"/>
      <c r="D857" s="62"/>
    </row>
    <row r="858" ht="12.75" customHeight="1">
      <c r="C858" s="199"/>
      <c r="D858" s="62"/>
    </row>
    <row r="859" ht="12.75" customHeight="1">
      <c r="C859" s="199"/>
      <c r="D859" s="62"/>
    </row>
    <row r="860" ht="12.75" customHeight="1">
      <c r="C860" s="199"/>
      <c r="D860" s="62"/>
    </row>
    <row r="861" ht="12.75" customHeight="1">
      <c r="C861" s="199"/>
      <c r="D861" s="62"/>
    </row>
    <row r="862" ht="12.75" customHeight="1">
      <c r="C862" s="199"/>
      <c r="D862" s="62"/>
    </row>
    <row r="863" ht="12.75" customHeight="1">
      <c r="C863" s="199"/>
      <c r="D863" s="62"/>
    </row>
    <row r="864" ht="12.75" customHeight="1">
      <c r="C864" s="199"/>
      <c r="D864" s="62"/>
    </row>
    <row r="865" ht="12.75" customHeight="1">
      <c r="C865" s="199"/>
      <c r="D865" s="62"/>
    </row>
    <row r="866" ht="12.75" customHeight="1">
      <c r="C866" s="199"/>
      <c r="D866" s="62"/>
    </row>
    <row r="867" ht="12.75" customHeight="1">
      <c r="C867" s="199"/>
      <c r="D867" s="62"/>
    </row>
    <row r="868" ht="12.75" customHeight="1">
      <c r="C868" s="199"/>
      <c r="D868" s="62"/>
    </row>
    <row r="869" ht="12.75" customHeight="1">
      <c r="C869" s="199"/>
      <c r="D869" s="62"/>
    </row>
    <row r="870" ht="12.75" customHeight="1">
      <c r="C870" s="199"/>
      <c r="D870" s="62"/>
    </row>
    <row r="871" ht="12.75" customHeight="1">
      <c r="C871" s="199"/>
      <c r="D871" s="62"/>
    </row>
    <row r="872" ht="12.75" customHeight="1">
      <c r="C872" s="199"/>
      <c r="D872" s="62"/>
    </row>
    <row r="873" ht="12.75" customHeight="1">
      <c r="C873" s="199"/>
      <c r="D873" s="62"/>
    </row>
    <row r="874" ht="12.75" customHeight="1">
      <c r="C874" s="199"/>
      <c r="D874" s="62"/>
    </row>
    <row r="875" ht="12.75" customHeight="1">
      <c r="C875" s="199"/>
      <c r="D875" s="62"/>
    </row>
    <row r="876" ht="12.75" customHeight="1">
      <c r="C876" s="199"/>
      <c r="D876" s="62"/>
    </row>
    <row r="877" ht="12.75" customHeight="1">
      <c r="C877" s="199"/>
      <c r="D877" s="62"/>
    </row>
    <row r="878" ht="12.75" customHeight="1">
      <c r="C878" s="199"/>
      <c r="D878" s="62"/>
    </row>
    <row r="879" ht="12.75" customHeight="1">
      <c r="C879" s="199"/>
      <c r="D879" s="62"/>
    </row>
    <row r="880" ht="12.75" customHeight="1">
      <c r="C880" s="199"/>
      <c r="D880" s="62"/>
    </row>
    <row r="881" ht="12.75" customHeight="1">
      <c r="C881" s="199"/>
      <c r="D881" s="62"/>
    </row>
    <row r="882" ht="12.75" customHeight="1">
      <c r="C882" s="199"/>
      <c r="D882" s="62"/>
    </row>
    <row r="883" ht="12.75" customHeight="1">
      <c r="C883" s="199"/>
      <c r="D883" s="62"/>
    </row>
    <row r="884" ht="12.75" customHeight="1">
      <c r="C884" s="199"/>
      <c r="D884" s="62"/>
    </row>
    <row r="885" ht="12.75" customHeight="1">
      <c r="C885" s="199"/>
      <c r="D885" s="62"/>
    </row>
    <row r="886" ht="12.75" customHeight="1">
      <c r="C886" s="199"/>
      <c r="D886" s="62"/>
    </row>
    <row r="887" ht="12.75" customHeight="1">
      <c r="C887" s="199"/>
      <c r="D887" s="62"/>
    </row>
    <row r="888" ht="12.75" customHeight="1">
      <c r="C888" s="199"/>
      <c r="D888" s="62"/>
    </row>
    <row r="889" ht="12.75" customHeight="1">
      <c r="C889" s="199"/>
      <c r="D889" s="62"/>
    </row>
    <row r="890" ht="12.75" customHeight="1">
      <c r="C890" s="199"/>
      <c r="D890" s="62"/>
    </row>
    <row r="891" ht="12.75" customHeight="1">
      <c r="C891" s="199"/>
      <c r="D891" s="62"/>
    </row>
    <row r="892" ht="12.75" customHeight="1">
      <c r="C892" s="199"/>
      <c r="D892" s="62"/>
    </row>
    <row r="893" ht="12.75" customHeight="1">
      <c r="C893" s="199"/>
      <c r="D893" s="62"/>
    </row>
    <row r="894" ht="12.75" customHeight="1">
      <c r="C894" s="199"/>
      <c r="D894" s="62"/>
    </row>
    <row r="895" ht="12.75" customHeight="1">
      <c r="C895" s="199"/>
      <c r="D895" s="62"/>
    </row>
    <row r="896" ht="12.75" customHeight="1">
      <c r="C896" s="199"/>
      <c r="D896" s="62"/>
    </row>
    <row r="897" ht="12.75" customHeight="1">
      <c r="C897" s="199"/>
      <c r="D897" s="62"/>
    </row>
    <row r="898" ht="12.75" customHeight="1">
      <c r="C898" s="199"/>
      <c r="D898" s="62"/>
    </row>
    <row r="899" ht="12.75" customHeight="1">
      <c r="C899" s="199"/>
      <c r="D899" s="62"/>
    </row>
    <row r="900" ht="12.75" customHeight="1">
      <c r="C900" s="199"/>
      <c r="D900" s="62"/>
    </row>
    <row r="901" ht="12.75" customHeight="1">
      <c r="C901" s="199"/>
      <c r="D901" s="62"/>
    </row>
    <row r="902" ht="12.75" customHeight="1">
      <c r="C902" s="199"/>
      <c r="D902" s="62"/>
    </row>
    <row r="903" ht="12.75" customHeight="1">
      <c r="C903" s="199"/>
      <c r="D903" s="62"/>
    </row>
    <row r="904" ht="12.75" customHeight="1">
      <c r="C904" s="199"/>
      <c r="D904" s="62"/>
    </row>
    <row r="905" ht="12.75" customHeight="1">
      <c r="C905" s="199"/>
      <c r="D905" s="62"/>
    </row>
    <row r="906" ht="12.75" customHeight="1">
      <c r="C906" s="199"/>
      <c r="D906" s="62"/>
    </row>
    <row r="907" ht="12.75" customHeight="1">
      <c r="C907" s="199"/>
      <c r="D907" s="62"/>
    </row>
    <row r="908" ht="12.75" customHeight="1">
      <c r="C908" s="199"/>
      <c r="D908" s="62"/>
    </row>
    <row r="909" ht="12.75" customHeight="1">
      <c r="C909" s="199"/>
      <c r="D909" s="62"/>
    </row>
    <row r="910" ht="12.75" customHeight="1">
      <c r="C910" s="199"/>
      <c r="D910" s="62"/>
    </row>
    <row r="911" ht="12.75" customHeight="1">
      <c r="C911" s="199"/>
      <c r="D911" s="62"/>
    </row>
    <row r="912" ht="12.75" customHeight="1">
      <c r="C912" s="199"/>
      <c r="D912" s="62"/>
    </row>
    <row r="913" ht="12.75" customHeight="1">
      <c r="C913" s="199"/>
      <c r="D913" s="62"/>
    </row>
    <row r="914" ht="12.75" customHeight="1">
      <c r="C914" s="199"/>
      <c r="D914" s="62"/>
    </row>
    <row r="915" ht="12.75" customHeight="1">
      <c r="C915" s="199"/>
      <c r="D915" s="62"/>
    </row>
    <row r="916" ht="12.75" customHeight="1">
      <c r="C916" s="199"/>
      <c r="D916" s="62"/>
    </row>
    <row r="917" ht="12.75" customHeight="1">
      <c r="C917" s="199"/>
      <c r="D917" s="62"/>
    </row>
    <row r="918" ht="12.75" customHeight="1">
      <c r="C918" s="199"/>
      <c r="D918" s="62"/>
    </row>
    <row r="919" ht="12.75" customHeight="1">
      <c r="C919" s="199"/>
      <c r="D919" s="62"/>
    </row>
    <row r="920" ht="12.75" customHeight="1">
      <c r="C920" s="199"/>
      <c r="D920" s="62"/>
    </row>
    <row r="921" ht="12.75" customHeight="1">
      <c r="C921" s="199"/>
      <c r="D921" s="62"/>
    </row>
    <row r="922" ht="12.75" customHeight="1">
      <c r="C922" s="199"/>
      <c r="D922" s="62"/>
    </row>
    <row r="923" ht="12.75" customHeight="1">
      <c r="C923" s="199"/>
      <c r="D923" s="62"/>
    </row>
    <row r="924" ht="12.75" customHeight="1">
      <c r="C924" s="199"/>
      <c r="D924" s="62"/>
    </row>
    <row r="925" ht="12.75" customHeight="1">
      <c r="C925" s="199"/>
      <c r="D925" s="62"/>
    </row>
    <row r="926" ht="12.75" customHeight="1">
      <c r="C926" s="199"/>
      <c r="D926" s="62"/>
    </row>
    <row r="927" ht="12.75" customHeight="1">
      <c r="C927" s="199"/>
      <c r="D927" s="62"/>
    </row>
    <row r="928" ht="12.75" customHeight="1">
      <c r="C928" s="199"/>
      <c r="D928" s="62"/>
    </row>
    <row r="929" ht="12.75" customHeight="1">
      <c r="C929" s="199"/>
      <c r="D929" s="62"/>
    </row>
    <row r="930" ht="12.75" customHeight="1">
      <c r="C930" s="199"/>
      <c r="D930" s="62"/>
    </row>
    <row r="931" ht="12.75" customHeight="1">
      <c r="C931" s="199"/>
      <c r="D931" s="62"/>
    </row>
    <row r="932" ht="12.75" customHeight="1">
      <c r="C932" s="199"/>
      <c r="D932" s="62"/>
    </row>
    <row r="933" ht="12.75" customHeight="1">
      <c r="C933" s="199"/>
      <c r="D933" s="62"/>
    </row>
    <row r="934" ht="12.75" customHeight="1">
      <c r="C934" s="199"/>
      <c r="D934" s="62"/>
    </row>
    <row r="935" ht="12.75" customHeight="1">
      <c r="C935" s="199"/>
      <c r="D935" s="62"/>
    </row>
    <row r="936" ht="12.75" customHeight="1">
      <c r="C936" s="199"/>
      <c r="D936" s="62"/>
    </row>
    <row r="937" ht="12.75" customHeight="1">
      <c r="C937" s="199"/>
      <c r="D937" s="62"/>
    </row>
    <row r="938" ht="12.75" customHeight="1">
      <c r="C938" s="199"/>
      <c r="D938" s="62"/>
    </row>
    <row r="939" ht="12.75" customHeight="1">
      <c r="C939" s="199"/>
      <c r="D939" s="62"/>
    </row>
    <row r="940" ht="12.75" customHeight="1">
      <c r="C940" s="199"/>
      <c r="D940" s="62"/>
    </row>
    <row r="941" ht="12.75" customHeight="1">
      <c r="C941" s="199"/>
      <c r="D941" s="62"/>
    </row>
    <row r="942" ht="12.75" customHeight="1">
      <c r="C942" s="199"/>
      <c r="D942" s="62"/>
    </row>
    <row r="943" ht="12.75" customHeight="1">
      <c r="C943" s="199"/>
      <c r="D943" s="62"/>
    </row>
    <row r="944" ht="12.75" customHeight="1">
      <c r="C944" s="199"/>
      <c r="D944" s="62"/>
    </row>
    <row r="945" ht="12.75" customHeight="1">
      <c r="C945" s="199"/>
      <c r="D945" s="62"/>
    </row>
    <row r="946" ht="12.75" customHeight="1">
      <c r="C946" s="199"/>
      <c r="D946" s="62"/>
    </row>
    <row r="947" ht="12.75" customHeight="1">
      <c r="C947" s="199"/>
      <c r="D947" s="62"/>
    </row>
    <row r="948" ht="12.75" customHeight="1">
      <c r="C948" s="199"/>
      <c r="D948" s="62"/>
    </row>
    <row r="949" ht="12.75" customHeight="1">
      <c r="C949" s="199"/>
      <c r="D949" s="62"/>
    </row>
    <row r="950" ht="12.75" customHeight="1">
      <c r="C950" s="199"/>
      <c r="D950" s="62"/>
    </row>
    <row r="951" ht="12.75" customHeight="1">
      <c r="C951" s="199"/>
      <c r="D951" s="62"/>
    </row>
    <row r="952" ht="12.75" customHeight="1">
      <c r="C952" s="199"/>
      <c r="D952" s="62"/>
    </row>
    <row r="953" ht="12.75" customHeight="1">
      <c r="C953" s="199"/>
      <c r="D953" s="62"/>
    </row>
    <row r="954" ht="12.75" customHeight="1">
      <c r="C954" s="199"/>
      <c r="D954" s="62"/>
    </row>
    <row r="955" ht="12.75" customHeight="1">
      <c r="C955" s="199"/>
      <c r="D955" s="62"/>
    </row>
    <row r="956" ht="12.75" customHeight="1">
      <c r="C956" s="199"/>
      <c r="D956" s="62"/>
    </row>
    <row r="957" ht="12.75" customHeight="1">
      <c r="C957" s="199"/>
      <c r="D957" s="62"/>
    </row>
    <row r="958" ht="12.75" customHeight="1">
      <c r="C958" s="199"/>
      <c r="D958" s="62"/>
    </row>
    <row r="959" ht="12.75" customHeight="1">
      <c r="C959" s="199"/>
      <c r="D959" s="62"/>
    </row>
    <row r="960" ht="12.75" customHeight="1">
      <c r="C960" s="199"/>
      <c r="D960" s="62"/>
    </row>
    <row r="961" ht="12.75" customHeight="1">
      <c r="C961" s="199"/>
      <c r="D961" s="62"/>
    </row>
    <row r="962" ht="12.75" customHeight="1">
      <c r="C962" s="199"/>
      <c r="D962" s="62"/>
    </row>
    <row r="963" ht="12.75" customHeight="1">
      <c r="C963" s="199"/>
      <c r="D963" s="62"/>
    </row>
    <row r="964" ht="12.75" customHeight="1">
      <c r="C964" s="199"/>
      <c r="D964" s="62"/>
    </row>
    <row r="965" ht="12.75" customHeight="1">
      <c r="C965" s="199"/>
      <c r="D965" s="62"/>
    </row>
    <row r="966" ht="12.75" customHeight="1">
      <c r="C966" s="199"/>
      <c r="D966" s="62"/>
    </row>
    <row r="967" ht="12.75" customHeight="1">
      <c r="C967" s="199"/>
      <c r="D967" s="62"/>
    </row>
    <row r="968" ht="12.75" customHeight="1">
      <c r="C968" s="199"/>
      <c r="D968" s="62"/>
    </row>
    <row r="969" ht="12.75" customHeight="1">
      <c r="C969" s="199"/>
      <c r="D969" s="62"/>
    </row>
    <row r="970" ht="12.75" customHeight="1">
      <c r="C970" s="199"/>
      <c r="D970" s="62"/>
    </row>
    <row r="971" ht="12.75" customHeight="1">
      <c r="C971" s="199"/>
      <c r="D971" s="62"/>
    </row>
    <row r="972" ht="12.75" customHeight="1">
      <c r="C972" s="199"/>
      <c r="D972" s="62"/>
    </row>
    <row r="973" ht="12.75" customHeight="1">
      <c r="C973" s="199"/>
      <c r="D973" s="62"/>
    </row>
    <row r="974" ht="12.75" customHeight="1">
      <c r="C974" s="199"/>
      <c r="D974" s="62"/>
    </row>
    <row r="975" ht="12.75" customHeight="1">
      <c r="C975" s="199"/>
      <c r="D975" s="62"/>
    </row>
    <row r="976" ht="12.75" customHeight="1">
      <c r="C976" s="199"/>
      <c r="D976" s="62"/>
    </row>
    <row r="977" ht="12.75" customHeight="1">
      <c r="C977" s="199"/>
      <c r="D977" s="62"/>
    </row>
    <row r="978" ht="12.75" customHeight="1">
      <c r="C978" s="199"/>
      <c r="D978" s="62"/>
    </row>
    <row r="979" ht="12.75" customHeight="1">
      <c r="C979" s="199"/>
      <c r="D979" s="62"/>
    </row>
    <row r="980" ht="12.75" customHeight="1">
      <c r="C980" s="199"/>
      <c r="D980" s="62"/>
    </row>
    <row r="981" ht="12.75" customHeight="1">
      <c r="C981" s="199"/>
      <c r="D981" s="62"/>
    </row>
    <row r="982" ht="12.75" customHeight="1">
      <c r="C982" s="199"/>
      <c r="D982" s="62"/>
    </row>
    <row r="983" ht="12.75" customHeight="1">
      <c r="C983" s="199"/>
      <c r="D983" s="62"/>
    </row>
    <row r="984" ht="12.75" customHeight="1">
      <c r="C984" s="199"/>
      <c r="D984" s="62"/>
    </row>
    <row r="985" ht="12.75" customHeight="1">
      <c r="C985" s="199"/>
      <c r="D985" s="62"/>
    </row>
    <row r="986" ht="12.75" customHeight="1">
      <c r="C986" s="199"/>
      <c r="D986" s="62"/>
    </row>
    <row r="987" ht="12.75" customHeight="1">
      <c r="C987" s="199"/>
      <c r="D987" s="62"/>
    </row>
    <row r="988" ht="12.75" customHeight="1">
      <c r="C988" s="199"/>
      <c r="D988" s="62"/>
    </row>
    <row r="989" ht="12.75" customHeight="1">
      <c r="C989" s="199"/>
      <c r="D989" s="62"/>
    </row>
    <row r="990" ht="12.75" customHeight="1">
      <c r="C990" s="199"/>
      <c r="D990" s="62"/>
    </row>
    <row r="991" ht="12.75" customHeight="1">
      <c r="C991" s="199"/>
      <c r="D991" s="62"/>
    </row>
    <row r="992" ht="12.75" customHeight="1">
      <c r="C992" s="199"/>
      <c r="D992" s="62"/>
    </row>
    <row r="993" ht="12.75" customHeight="1">
      <c r="C993" s="199"/>
      <c r="D993" s="62"/>
    </row>
    <row r="994" ht="12.75" customHeight="1">
      <c r="C994" s="199"/>
      <c r="D994" s="62"/>
    </row>
    <row r="995" ht="12.75" customHeight="1">
      <c r="C995" s="199"/>
      <c r="D995" s="62"/>
    </row>
    <row r="996" ht="12.75" customHeight="1">
      <c r="C996" s="199"/>
      <c r="D996" s="62"/>
    </row>
    <row r="997" ht="12.75" customHeight="1">
      <c r="C997" s="199"/>
      <c r="D997" s="62"/>
    </row>
    <row r="998" ht="12.75" customHeight="1">
      <c r="C998" s="199"/>
      <c r="D998" s="62"/>
    </row>
    <row r="999" ht="12.75" customHeight="1">
      <c r="C999" s="199"/>
      <c r="D999" s="62"/>
    </row>
    <row r="1000" ht="12.75" customHeight="1">
      <c r="C1000" s="199"/>
      <c r="D1000" s="62"/>
    </row>
    <row r="1001" ht="12.75" customHeight="1">
      <c r="C1001" s="199"/>
      <c r="D1001" s="62"/>
    </row>
    <row r="1002" ht="12.75" customHeight="1">
      <c r="C1002" s="199"/>
      <c r="D1002" s="62"/>
    </row>
    <row r="1003" ht="12.75" customHeight="1">
      <c r="C1003" s="199"/>
      <c r="D1003" s="62"/>
    </row>
    <row r="1004" ht="12.75" customHeight="1">
      <c r="C1004" s="199"/>
      <c r="D1004" s="62"/>
    </row>
    <row r="1005" ht="12.75" customHeight="1">
      <c r="C1005" s="199"/>
      <c r="D1005" s="62"/>
    </row>
    <row r="1006" ht="12.75" customHeight="1">
      <c r="C1006" s="199"/>
      <c r="D1006" s="62"/>
    </row>
    <row r="1007" ht="12.75" customHeight="1">
      <c r="C1007" s="199"/>
      <c r="D1007" s="62"/>
    </row>
    <row r="1008" ht="12.75" customHeight="1">
      <c r="C1008" s="199"/>
      <c r="D1008" s="62"/>
    </row>
    <row r="1009" ht="12.75" customHeight="1">
      <c r="C1009" s="199"/>
      <c r="D1009" s="62"/>
    </row>
    <row r="1010" ht="12.75" customHeight="1">
      <c r="C1010" s="199"/>
      <c r="D1010" s="62"/>
    </row>
    <row r="1011" ht="12.75" customHeight="1">
      <c r="C1011" s="199"/>
      <c r="D1011" s="62"/>
    </row>
    <row r="1012" ht="12.75" customHeight="1">
      <c r="C1012" s="199"/>
      <c r="D1012" s="62"/>
    </row>
    <row r="1013" ht="12.75" customHeight="1">
      <c r="C1013" s="199"/>
      <c r="D1013" s="62"/>
    </row>
    <row r="1014" ht="12.75" customHeight="1">
      <c r="C1014" s="199"/>
      <c r="D1014" s="62"/>
    </row>
    <row r="1015" ht="12.75" customHeight="1">
      <c r="C1015" s="199"/>
      <c r="D1015" s="62"/>
    </row>
    <row r="1016" ht="12.75" customHeight="1">
      <c r="C1016" s="199"/>
      <c r="D1016" s="62"/>
    </row>
    <row r="1017" ht="12.75" customHeight="1">
      <c r="C1017" s="199"/>
      <c r="D1017" s="62"/>
    </row>
    <row r="1018" ht="12.75" customHeight="1">
      <c r="C1018" s="199"/>
      <c r="D1018" s="62"/>
    </row>
    <row r="1019" ht="12.75" customHeight="1">
      <c r="C1019" s="199"/>
      <c r="D1019" s="62"/>
    </row>
    <row r="1020" ht="12.75" customHeight="1">
      <c r="C1020" s="199"/>
      <c r="D1020" s="62"/>
    </row>
    <row r="1021" ht="12.75" customHeight="1">
      <c r="C1021" s="199"/>
      <c r="D1021" s="62"/>
    </row>
    <row r="1022" ht="12.75" customHeight="1">
      <c r="C1022" s="199"/>
      <c r="D1022" s="62"/>
    </row>
    <row r="1023" ht="12.75" customHeight="1">
      <c r="C1023" s="199"/>
      <c r="D1023" s="62"/>
    </row>
    <row r="1024" ht="12.75" customHeight="1">
      <c r="C1024" s="199"/>
      <c r="D1024" s="62"/>
    </row>
    <row r="1025" ht="12.75" customHeight="1">
      <c r="C1025" s="199"/>
      <c r="D1025" s="62"/>
    </row>
    <row r="1026" ht="12.75" customHeight="1">
      <c r="C1026" s="199"/>
      <c r="D1026" s="62"/>
    </row>
    <row r="1027" ht="12.75" customHeight="1">
      <c r="C1027" s="199"/>
      <c r="D1027" s="62"/>
    </row>
    <row r="1028" ht="12.75" customHeight="1">
      <c r="C1028" s="199"/>
      <c r="D1028" s="62"/>
    </row>
    <row r="1029" ht="12.75" customHeight="1">
      <c r="C1029" s="199"/>
      <c r="D1029" s="62"/>
    </row>
    <row r="1030" ht="12.75" customHeight="1">
      <c r="C1030" s="199"/>
      <c r="D1030" s="62"/>
    </row>
    <row r="1031" ht="12.75" customHeight="1">
      <c r="C1031" s="199"/>
      <c r="D1031" s="62"/>
    </row>
    <row r="1032" ht="12.75" customHeight="1">
      <c r="C1032" s="199"/>
      <c r="D1032" s="62"/>
    </row>
    <row r="1033" ht="12.75" customHeight="1">
      <c r="C1033" s="199"/>
      <c r="D1033" s="62"/>
    </row>
    <row r="1034" ht="12.75" customHeight="1">
      <c r="C1034" s="199"/>
      <c r="D1034" s="62"/>
    </row>
    <row r="1035" ht="12.75" customHeight="1">
      <c r="C1035" s="199"/>
      <c r="D1035" s="62"/>
    </row>
    <row r="1036" ht="12.75" customHeight="1">
      <c r="C1036" s="199"/>
      <c r="D1036" s="62"/>
    </row>
    <row r="1037" ht="12.75" customHeight="1">
      <c r="C1037" s="199"/>
      <c r="D1037" s="62"/>
    </row>
    <row r="1038" ht="12.75" customHeight="1">
      <c r="C1038" s="199"/>
      <c r="D1038" s="62"/>
    </row>
    <row r="1039" ht="12.75" customHeight="1">
      <c r="C1039" s="199"/>
      <c r="D1039" s="62"/>
    </row>
    <row r="1040" ht="12.75" customHeight="1">
      <c r="C1040" s="199"/>
      <c r="D1040" s="62"/>
    </row>
    <row r="1041" ht="12.75" customHeight="1">
      <c r="C1041" s="199"/>
      <c r="D1041" s="62"/>
    </row>
    <row r="1042" ht="12.75" customHeight="1">
      <c r="C1042" s="199"/>
      <c r="D1042" s="62"/>
    </row>
    <row r="1043" ht="12.75" customHeight="1">
      <c r="C1043" s="199"/>
      <c r="D1043" s="62"/>
    </row>
    <row r="1044" ht="12.75" customHeight="1">
      <c r="C1044" s="199"/>
      <c r="D1044" s="62"/>
    </row>
    <row r="1045" ht="12.75" customHeight="1">
      <c r="C1045" s="199"/>
      <c r="D1045" s="62"/>
    </row>
    <row r="1046" ht="12.75" customHeight="1">
      <c r="C1046" s="199"/>
      <c r="D1046" s="62"/>
    </row>
    <row r="1047" ht="12.75" customHeight="1">
      <c r="C1047" s="199"/>
      <c r="D1047" s="62"/>
    </row>
    <row r="1048" ht="12.75" customHeight="1">
      <c r="C1048" s="199"/>
      <c r="D1048" s="62"/>
    </row>
    <row r="1049" ht="12.75" customHeight="1">
      <c r="C1049" s="199"/>
      <c r="D1049" s="62"/>
    </row>
    <row r="1050" ht="12.75" customHeight="1">
      <c r="C1050" s="199"/>
      <c r="D1050" s="62"/>
    </row>
    <row r="1051" ht="12.75" customHeight="1">
      <c r="C1051" s="199"/>
      <c r="D1051" s="62"/>
    </row>
    <row r="1052" ht="12.75" customHeight="1">
      <c r="C1052" s="199"/>
      <c r="D1052" s="62"/>
    </row>
    <row r="1053" ht="12.75" customHeight="1">
      <c r="C1053" s="199"/>
      <c r="D1053" s="62"/>
    </row>
    <row r="1054" ht="12.75" customHeight="1">
      <c r="C1054" s="199"/>
      <c r="D1054" s="62"/>
    </row>
    <row r="1055" ht="12.75" customHeight="1">
      <c r="C1055" s="199"/>
      <c r="D1055" s="62"/>
    </row>
    <row r="1056" ht="12.75" customHeight="1">
      <c r="C1056" s="199"/>
      <c r="D1056" s="62"/>
    </row>
    <row r="1057" ht="12.75" customHeight="1">
      <c r="C1057" s="199"/>
      <c r="D1057" s="62"/>
    </row>
    <row r="1058" ht="12.75" customHeight="1">
      <c r="C1058" s="199"/>
      <c r="D1058" s="62"/>
    </row>
    <row r="1059" ht="12.75" customHeight="1">
      <c r="C1059" s="199"/>
      <c r="D1059" s="62"/>
    </row>
    <row r="1060" ht="12.75" customHeight="1">
      <c r="C1060" s="199"/>
      <c r="D1060" s="62"/>
    </row>
    <row r="1061" ht="12.75" customHeight="1">
      <c r="C1061" s="199"/>
      <c r="D1061" s="62"/>
    </row>
    <row r="1062" ht="12.75" customHeight="1">
      <c r="C1062" s="199"/>
      <c r="D1062" s="62"/>
    </row>
    <row r="1063" ht="12.75" customHeight="1">
      <c r="C1063" s="199"/>
      <c r="D1063" s="62"/>
    </row>
    <row r="1064" ht="12.75" customHeight="1">
      <c r="C1064" s="199"/>
      <c r="D1064" s="62"/>
    </row>
    <row r="1065" ht="12.75" customHeight="1">
      <c r="C1065" s="199"/>
      <c r="D1065" s="62"/>
    </row>
    <row r="1066" ht="12.75" customHeight="1">
      <c r="C1066" s="199"/>
      <c r="D1066" s="62"/>
    </row>
    <row r="1067" ht="12.75" customHeight="1">
      <c r="C1067" s="199"/>
      <c r="D1067" s="62"/>
    </row>
    <row r="1068" ht="12.75" customHeight="1">
      <c r="C1068" s="199"/>
      <c r="D1068" s="62"/>
    </row>
    <row r="1069" ht="12.75" customHeight="1">
      <c r="C1069" s="199"/>
      <c r="D1069" s="62"/>
    </row>
    <row r="1070" ht="12.75" customHeight="1">
      <c r="C1070" s="199"/>
      <c r="D1070" s="62"/>
    </row>
    <row r="1071" ht="12.75" customHeight="1">
      <c r="C1071" s="199"/>
      <c r="D1071" s="62"/>
    </row>
    <row r="1072" ht="12.75" customHeight="1">
      <c r="C1072" s="199"/>
      <c r="D1072" s="62"/>
    </row>
    <row r="1073" ht="12.75" customHeight="1">
      <c r="C1073" s="199"/>
      <c r="D1073" s="62"/>
    </row>
  </sheetData>
  <mergeCells count="2">
    <mergeCell ref="F5:G5"/>
    <mergeCell ref="F7:G7"/>
  </mergeCells>
  <conditionalFormatting sqref="B118:P119">
    <cfRule type="cellIs" dxfId="0" priority="1" operator="lessThan">
      <formula>1</formula>
    </cfRule>
  </conditionalFormatting>
  <conditionalFormatting sqref="B118:P119">
    <cfRule type="cellIs" dxfId="1" priority="2" operator="greaterThanOrEqual">
      <formula>1</formula>
    </cfRule>
  </conditionalFormatting>
  <conditionalFormatting sqref="B116:P117">
    <cfRule type="cellIs" dxfId="1" priority="3" operator="greaterThanOrEqual">
      <formula>0</formula>
    </cfRule>
  </conditionalFormatting>
  <conditionalFormatting sqref="B116:P117">
    <cfRule type="cellIs" dxfId="0" priority="4" operator="lessThan">
      <formula>0</formula>
    </cfRule>
  </conditionalFormatting>
  <conditionalFormatting sqref="F11:P16 F17:P104">
    <cfRule type="notContainsBlanks" dxfId="2" priority="5">
      <formula>LEN(TRIM(F11))&gt;0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2.14"/>
    <col customWidth="1" min="4" max="4" width="8.57"/>
    <col customWidth="1" min="5" max="5" width="14.14"/>
    <col customWidth="1" min="6" max="17" width="8.71"/>
    <col customWidth="1" min="18" max="18" width="8.0"/>
    <col customWidth="1" min="19" max="19" width="7.71"/>
    <col customWidth="1" min="20" max="28" width="8.0"/>
  </cols>
  <sheetData>
    <row r="1" ht="20.25" customHeight="1">
      <c r="A1" s="1" t="s">
        <v>77</v>
      </c>
    </row>
    <row r="2" ht="15.75" customHeight="1">
      <c r="A2" s="17"/>
      <c r="B2" s="2"/>
      <c r="C2" s="2"/>
      <c r="D2" s="2"/>
      <c r="E2" s="2"/>
      <c r="F2" s="2"/>
      <c r="G2" s="2"/>
      <c r="H2" s="2"/>
      <c r="I2" s="2"/>
    </row>
    <row r="3" ht="12.75" customHeight="1">
      <c r="A3" s="104" t="s">
        <v>79</v>
      </c>
      <c r="B3" s="2"/>
      <c r="C3" s="2"/>
      <c r="D3" s="2"/>
      <c r="E3" s="2"/>
      <c r="F3" s="2"/>
      <c r="G3" s="2"/>
      <c r="H3" s="2"/>
      <c r="I3" s="2"/>
      <c r="S3" s="106" t="s">
        <v>81</v>
      </c>
    </row>
    <row r="4" ht="12.75" customHeight="1">
      <c r="A4" s="104" t="s">
        <v>83</v>
      </c>
      <c r="S4" s="108" t="s">
        <v>84</v>
      </c>
    </row>
    <row r="5" ht="12.75" customHeight="1">
      <c r="A5" s="104" t="s">
        <v>86</v>
      </c>
      <c r="B5" s="2"/>
      <c r="C5" s="2"/>
      <c r="D5" s="2"/>
      <c r="E5" s="2"/>
      <c r="F5" s="104"/>
      <c r="G5" s="2"/>
      <c r="H5" s="2"/>
    </row>
    <row r="6" ht="12.75" customHeight="1"/>
    <row r="7" ht="18.0" customHeight="1">
      <c r="A7" s="17" t="s">
        <v>88</v>
      </c>
      <c r="B7" s="2"/>
      <c r="C7" s="2"/>
      <c r="D7" s="2"/>
      <c r="E7" s="2"/>
      <c r="F7" s="18" t="s">
        <v>89</v>
      </c>
      <c r="G7" s="2"/>
      <c r="H7" s="2"/>
      <c r="I7" s="2"/>
      <c r="Q7" s="110"/>
    </row>
    <row r="8" ht="12.75" customHeight="1">
      <c r="A8" s="112" t="s">
        <v>10</v>
      </c>
      <c r="B8" s="114" t="s">
        <v>11</v>
      </c>
      <c r="C8" s="115" t="s">
        <v>12</v>
      </c>
      <c r="D8" s="115" t="s">
        <v>16</v>
      </c>
      <c r="E8" s="115" t="s">
        <v>14</v>
      </c>
      <c r="F8" s="117">
        <v>1.0</v>
      </c>
      <c r="G8" s="32">
        <v>2.0</v>
      </c>
      <c r="H8" s="32">
        <v>3.0</v>
      </c>
      <c r="I8" s="32">
        <v>4.0</v>
      </c>
      <c r="J8" s="32">
        <v>5.0</v>
      </c>
      <c r="K8" s="32">
        <v>6.0</v>
      </c>
      <c r="L8" s="32">
        <v>7.0</v>
      </c>
      <c r="M8" s="32">
        <v>8.0</v>
      </c>
      <c r="N8" s="32">
        <v>9.0</v>
      </c>
      <c r="O8" s="32">
        <v>10.0</v>
      </c>
      <c r="P8" s="32">
        <v>11.0</v>
      </c>
      <c r="Q8" s="32">
        <v>12.0</v>
      </c>
      <c r="R8" s="34">
        <v>13.0</v>
      </c>
      <c r="S8" s="34">
        <v>14.0</v>
      </c>
      <c r="T8" s="34">
        <v>15.0</v>
      </c>
    </row>
    <row r="9" ht="12.75" customHeight="1">
      <c r="A9" s="122">
        <f>IF(ISBLANK('Report '!A11)," - ",'Report '!A11)</f>
        <v>47</v>
      </c>
      <c r="B9" s="124" t="str">
        <f>IF(ISBLANK('Report '!B11)," - ",'Report '!B11)</f>
        <v>Configurar Servidor</v>
      </c>
      <c r="C9" s="127">
        <f>IF(ISBLANK('Report '!C11)," - ",'Report '!C11)</f>
        <v>1.066666667</v>
      </c>
      <c r="D9" s="129">
        <f>IF(ISBLANK('Report '!D11)," - ",'Report '!D11)</f>
        <v>7.23968</v>
      </c>
      <c r="E9" s="122" t="str">
        <f>IF(ISBLANK('Report '!E11)," - ",'Report '!E11)</f>
        <v>Mancha</v>
      </c>
      <c r="F9" s="131"/>
      <c r="G9" s="132"/>
      <c r="H9" s="132"/>
      <c r="I9" s="132"/>
      <c r="J9" s="132">
        <v>1.0</v>
      </c>
      <c r="K9" s="132">
        <v>1.0</v>
      </c>
      <c r="L9" s="132">
        <v>1.0</v>
      </c>
      <c r="M9" s="132">
        <v>1.0</v>
      </c>
      <c r="N9" s="132">
        <v>1.0</v>
      </c>
      <c r="O9" s="132">
        <v>1.0</v>
      </c>
      <c r="P9" s="132">
        <v>1.0</v>
      </c>
      <c r="Q9" s="132">
        <v>1.0</v>
      </c>
      <c r="R9" s="132">
        <v>1.0</v>
      </c>
      <c r="S9" s="132">
        <v>1.0</v>
      </c>
      <c r="T9" s="132">
        <v>1.0</v>
      </c>
    </row>
    <row r="10" ht="12.75" customHeight="1">
      <c r="A10" s="122">
        <f>IF(ISBLANK('Report '!A12)," - ",'Report '!A12)</f>
        <v>48</v>
      </c>
      <c r="B10" s="124" t="str">
        <f>IF(ISBLANK('Report '!B12)," - ",'Report '!B12)</f>
        <v>Dominio</v>
      </c>
      <c r="C10" s="127">
        <f>IF(ISBLANK('Report '!C12)," - ",'Report '!C12)</f>
        <v>0.6666666667</v>
      </c>
      <c r="D10" s="129">
        <f>IF(ISBLANK('Report '!D12)," - ",'Report '!D12)</f>
        <v>4.5248</v>
      </c>
      <c r="E10" s="122" t="str">
        <f>IF(ISBLANK('Report '!E12)," - ",'Report '!E12)</f>
        <v>Santiago</v>
      </c>
      <c r="F10" s="138">
        <v>0.3</v>
      </c>
      <c r="G10" s="132">
        <v>1.0</v>
      </c>
      <c r="H10" s="132">
        <v>1.0</v>
      </c>
      <c r="I10" s="132">
        <v>1.0</v>
      </c>
      <c r="J10" s="132">
        <v>1.0</v>
      </c>
      <c r="K10" s="132">
        <v>1.0</v>
      </c>
      <c r="L10" s="132">
        <v>1.0</v>
      </c>
      <c r="M10" s="132">
        <v>1.0</v>
      </c>
      <c r="N10" s="132">
        <v>1.0</v>
      </c>
      <c r="O10" s="132">
        <v>1.0</v>
      </c>
      <c r="P10" s="132">
        <v>1.0</v>
      </c>
      <c r="Q10" s="132">
        <v>1.0</v>
      </c>
      <c r="R10" s="132">
        <v>1.0</v>
      </c>
      <c r="S10" s="132">
        <v>1.0</v>
      </c>
      <c r="T10" s="132">
        <v>1.0</v>
      </c>
    </row>
    <row r="11" ht="12.75" customHeight="1">
      <c r="A11" s="122">
        <f>IF(ISBLANK('Report '!A13)," - ",'Report '!A13)</f>
        <v>49</v>
      </c>
      <c r="B11" s="124" t="str">
        <f>IF(ISBLANK('Report '!B13)," - ",'Report '!B13)</f>
        <v>Guía de diseño</v>
      </c>
      <c r="C11" s="127">
        <f>IF(ISBLANK('Report '!C13)," - ",'Report '!C13)</f>
        <v>0.4</v>
      </c>
      <c r="D11" s="129">
        <f>IF(ISBLANK('Report '!D13)," - ",'Report '!D13)</f>
        <v>2.71488</v>
      </c>
      <c r="E11" s="122" t="str">
        <f>IF(ISBLANK('Report '!E13)," - ",'Report '!E13)</f>
        <v>Mauricio/Santi</v>
      </c>
      <c r="F11" s="138"/>
      <c r="G11" s="146"/>
      <c r="H11" s="146"/>
      <c r="I11" s="132"/>
      <c r="J11" s="132"/>
      <c r="K11" s="132"/>
      <c r="L11" s="132">
        <v>0.5</v>
      </c>
      <c r="M11" s="132">
        <v>0.5</v>
      </c>
      <c r="N11" s="132">
        <v>1.0</v>
      </c>
      <c r="O11" s="132">
        <v>1.0</v>
      </c>
      <c r="P11" s="132">
        <v>1.0</v>
      </c>
      <c r="Q11" s="132">
        <v>1.0</v>
      </c>
      <c r="R11" s="132">
        <v>1.0</v>
      </c>
      <c r="S11" s="132">
        <v>1.0</v>
      </c>
      <c r="T11" s="132">
        <v>1.0</v>
      </c>
    </row>
    <row r="12" ht="12.75" customHeight="1">
      <c r="A12" s="122">
        <f>IF(ISBLANK('Report '!A14)," - ",'Report '!A14)</f>
        <v>61</v>
      </c>
      <c r="B12" s="124" t="str">
        <f>IF(ISBLANK('Report '!B14)," - ",'Report '!B14)</f>
        <v>Despliegue Iteración 1</v>
      </c>
      <c r="C12" s="127">
        <f>IF(ISBLANK('Report '!C14)," - ",'Report '!C14)</f>
        <v>0.5</v>
      </c>
      <c r="D12" s="129">
        <f>IF(ISBLANK('Report '!D14)," - ",'Report '!D14)</f>
        <v>3.3936</v>
      </c>
      <c r="E12" s="151" t="s">
        <v>27</v>
      </c>
      <c r="F12" s="131"/>
      <c r="G12" s="132"/>
      <c r="H12" s="146"/>
      <c r="I12" s="146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>
        <v>1.0</v>
      </c>
    </row>
    <row r="13" ht="12.75" customHeight="1">
      <c r="A13" s="122">
        <f>IF(ISBLANK('Report '!A15)," - ",'Report '!A15)</f>
        <v>27</v>
      </c>
      <c r="B13" s="124" t="str">
        <f>IF(ISBLANK('Report '!B15)," - ",'Report '!B15)</f>
        <v>US24</v>
      </c>
      <c r="C13" s="127">
        <f>IF(ISBLANK('Report '!C15)," - ",'Report '!C15)</f>
        <v>1.508527132</v>
      </c>
      <c r="D13" s="129">
        <f>IF(ISBLANK('Report '!D15)," - ",'Report '!D15)</f>
        <v>10.23867535</v>
      </c>
      <c r="E13" s="122" t="str">
        <f>IF(ISBLANK('Report '!E15)," - ",'Report '!E15)</f>
        <v>Santi</v>
      </c>
      <c r="F13" s="131"/>
      <c r="G13" s="146"/>
      <c r="H13" s="132"/>
      <c r="I13" s="146"/>
      <c r="J13" s="146"/>
      <c r="K13" s="132"/>
      <c r="L13" s="132"/>
      <c r="M13" s="132"/>
      <c r="N13" s="132"/>
      <c r="O13" s="132">
        <v>1.0</v>
      </c>
      <c r="P13" s="132">
        <v>1.0</v>
      </c>
      <c r="Q13" s="132">
        <v>1.0</v>
      </c>
      <c r="R13" s="132">
        <v>1.0</v>
      </c>
      <c r="S13" s="132">
        <v>1.0</v>
      </c>
      <c r="T13" s="132">
        <v>1.0</v>
      </c>
    </row>
    <row r="14" ht="12.75" customHeight="1">
      <c r="A14" s="158">
        <f>IF(ISBLANK('Report '!A16)," - ",'Report '!A16)</f>
        <v>35</v>
      </c>
      <c r="B14" s="162" t="str">
        <f>IF(ISBLANK('Report '!B16)," - ",'Report '!B16)</f>
        <v>US32</v>
      </c>
      <c r="C14" s="165" t="str">
        <f>IF(ISBLANK('Report '!C16)," - ",'Report '!C16)</f>
        <v>-</v>
      </c>
      <c r="D14" s="167" t="str">
        <f>IF(ISBLANK('Report '!D16)," - ",'Report '!D16)</f>
        <v>-</v>
      </c>
      <c r="E14" s="158" t="str">
        <f>IF(ISBLANK('Report '!E16)," - ",'Report '!E16)</f>
        <v>-</v>
      </c>
      <c r="F14" s="169"/>
      <c r="G14" s="171"/>
      <c r="H14" s="174"/>
      <c r="I14" s="171"/>
      <c r="J14" s="171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ht="12.75" customHeight="1">
      <c r="A15" s="122" t="str">
        <f>IF(ISBLANK('Report '!A17)," - ",'Report '!A17)</f>
        <v> - </v>
      </c>
      <c r="B15" s="124" t="str">
        <f>IF(ISBLANK('Report '!B17)," - ",'Report '!B17)</f>
        <v>Análisis</v>
      </c>
      <c r="C15" s="127">
        <f>IF(ISBLANK('Report '!C17)," - ",'Report '!C17)</f>
        <v>0.1333333333</v>
      </c>
      <c r="D15" s="129">
        <f>IF(ISBLANK('Report '!D17)," - ",'Report '!D17)</f>
        <v>0.90496</v>
      </c>
      <c r="E15" s="122" t="str">
        <f>IF(ISBLANK('Report '!E17)," - ",'Report '!E17)</f>
        <v>Luis Rodriguez</v>
      </c>
      <c r="F15" s="131"/>
      <c r="G15" s="132">
        <v>1.0</v>
      </c>
      <c r="H15" s="132">
        <v>1.0</v>
      </c>
      <c r="I15" s="132">
        <v>1.0</v>
      </c>
      <c r="J15" s="132">
        <v>1.0</v>
      </c>
      <c r="K15" s="132">
        <v>1.0</v>
      </c>
      <c r="L15" s="132">
        <v>1.0</v>
      </c>
      <c r="M15" s="132">
        <v>1.0</v>
      </c>
      <c r="N15" s="132">
        <v>1.0</v>
      </c>
      <c r="O15" s="132">
        <v>1.0</v>
      </c>
      <c r="P15" s="132">
        <v>1.0</v>
      </c>
      <c r="Q15" s="132">
        <v>1.0</v>
      </c>
      <c r="R15" s="132">
        <v>1.0</v>
      </c>
      <c r="S15" s="132">
        <v>1.0</v>
      </c>
      <c r="T15" s="132">
        <v>1.0</v>
      </c>
    </row>
    <row r="16" ht="12.75" customHeight="1">
      <c r="A16" s="122" t="str">
        <f>IF(ISBLANK('Report '!A18)," - ",'Report '!A18)</f>
        <v> - </v>
      </c>
      <c r="B16" s="124" t="str">
        <f>IF(ISBLANK('Report '!B18)," - ",'Report '!B18)</f>
        <v>Diseño</v>
      </c>
      <c r="C16" s="179">
        <f>IF(ISBLANK('Report '!C18)," - ",'Report '!C18)</f>
        <v>0.1</v>
      </c>
      <c r="D16" s="180">
        <f>IF(ISBLANK('Report '!D18)," - ",'Report '!D18)</f>
        <v>0.67872</v>
      </c>
      <c r="E16" s="122" t="str">
        <f>IF(ISBLANK('Report '!E18)," - ",'Report '!E18)</f>
        <v>Luis Rodriguez</v>
      </c>
      <c r="F16" s="131"/>
      <c r="G16" s="146"/>
      <c r="H16" s="146"/>
      <c r="I16" s="132">
        <v>1.0</v>
      </c>
      <c r="J16" s="132">
        <v>1.0</v>
      </c>
      <c r="K16" s="132">
        <v>1.0</v>
      </c>
      <c r="L16" s="132">
        <v>1.0</v>
      </c>
      <c r="M16" s="132">
        <v>1.0</v>
      </c>
      <c r="N16" s="132">
        <v>1.0</v>
      </c>
      <c r="O16" s="132">
        <v>1.0</v>
      </c>
      <c r="P16" s="132">
        <v>1.0</v>
      </c>
      <c r="Q16" s="132">
        <v>1.0</v>
      </c>
      <c r="R16" s="132">
        <v>1.0</v>
      </c>
      <c r="S16" s="132">
        <v>1.0</v>
      </c>
      <c r="T16" s="132">
        <v>1.0</v>
      </c>
    </row>
    <row r="17" ht="12.75" customHeight="1">
      <c r="A17" s="122" t="str">
        <f>IF(ISBLANK('Report '!A19)," - ",'Report '!A19)</f>
        <v> - </v>
      </c>
      <c r="B17" s="124" t="str">
        <f>IF(ISBLANK('Report '!B19)," - ",'Report '!B19)</f>
        <v>Front-end/Back-end</v>
      </c>
      <c r="C17" s="179">
        <f>IF(ISBLANK('Report '!C19)," - ",'Report '!C19)</f>
        <v>0.2333333333</v>
      </c>
      <c r="D17" s="180">
        <f>IF(ISBLANK('Report '!D19)," - ",'Report '!D19)</f>
        <v>1.58368</v>
      </c>
      <c r="E17" s="122" t="str">
        <f>IF(ISBLANK('Report '!E19)," - ",'Report '!E19)</f>
        <v>Luis Rodriguez</v>
      </c>
      <c r="F17" s="131"/>
      <c r="G17" s="146"/>
      <c r="H17" s="146"/>
      <c r="I17" s="132">
        <v>1.0</v>
      </c>
      <c r="J17" s="132">
        <v>1.0</v>
      </c>
      <c r="K17" s="132">
        <v>1.0</v>
      </c>
      <c r="L17" s="132">
        <v>1.0</v>
      </c>
      <c r="M17" s="132">
        <v>1.0</v>
      </c>
      <c r="N17" s="132">
        <v>1.0</v>
      </c>
      <c r="O17" s="132">
        <v>1.0</v>
      </c>
      <c r="P17" s="132">
        <v>1.0</v>
      </c>
      <c r="Q17" s="132">
        <v>1.0</v>
      </c>
      <c r="R17" s="132">
        <v>1.0</v>
      </c>
      <c r="S17" s="132">
        <v>1.0</v>
      </c>
      <c r="T17" s="132">
        <v>1.0</v>
      </c>
    </row>
    <row r="18" ht="12.75" customHeight="1">
      <c r="A18" s="122" t="str">
        <f>IF(ISBLANK('Report '!A20)," - ",'Report '!A20)</f>
        <v> - </v>
      </c>
      <c r="B18" s="124" t="str">
        <f>IF(ISBLANK('Report '!B20)," - ",'Report '!B20)</f>
        <v>Testing</v>
      </c>
      <c r="C18" s="179">
        <f>IF(ISBLANK('Report '!C20)," - ",'Report '!C20)</f>
        <v>0.2790697674</v>
      </c>
      <c r="D18" s="180">
        <f>IF(ISBLANK('Report '!D20)," - ",'Report '!D20)</f>
        <v>1.894102326</v>
      </c>
      <c r="E18" s="122" t="str">
        <f>IF(ISBLANK('Report '!E20)," - ",'Report '!E20)</f>
        <v>Luis Rodriguez</v>
      </c>
      <c r="F18" s="131"/>
      <c r="G18" s="146"/>
      <c r="H18" s="146"/>
      <c r="I18" s="146"/>
      <c r="J18" s="132">
        <v>1.0</v>
      </c>
      <c r="K18" s="132">
        <v>1.0</v>
      </c>
      <c r="L18" s="132">
        <v>1.0</v>
      </c>
      <c r="M18" s="132">
        <v>1.0</v>
      </c>
      <c r="N18" s="132">
        <v>1.0</v>
      </c>
      <c r="O18" s="132">
        <v>1.0</v>
      </c>
      <c r="P18" s="132">
        <v>1.0</v>
      </c>
      <c r="Q18" s="132">
        <v>1.0</v>
      </c>
      <c r="R18" s="132">
        <v>1.0</v>
      </c>
      <c r="S18" s="132">
        <v>1.0</v>
      </c>
      <c r="T18" s="132">
        <v>1.0</v>
      </c>
    </row>
    <row r="19" ht="12.75" customHeight="1">
      <c r="A19" s="122" t="str">
        <f>IF(ISBLANK('Report '!A21)," - ",'Report '!A21)</f>
        <v> - </v>
      </c>
      <c r="B19" s="124" t="str">
        <f>IF(ISBLANK('Report '!B21)," - ",'Report '!B21)</f>
        <v>Integración</v>
      </c>
      <c r="C19" s="179">
        <f>IF(ISBLANK('Report '!C21)," - ",'Report '!C21)</f>
        <v>0.1666666667</v>
      </c>
      <c r="D19" s="180">
        <f>IF(ISBLANK('Report '!D21)," - ",'Report '!D21)</f>
        <v>1.1312</v>
      </c>
      <c r="E19" s="122" t="str">
        <f>IF(ISBLANK('Report '!E21)," - ",'Report '!E21)</f>
        <v>Luis Rodriguez</v>
      </c>
      <c r="F19" s="131"/>
      <c r="G19" s="146"/>
      <c r="H19" s="146"/>
      <c r="I19" s="146"/>
      <c r="J19" s="146"/>
      <c r="K19" s="146"/>
      <c r="L19" s="146"/>
      <c r="M19" s="146"/>
      <c r="N19" s="132"/>
      <c r="O19" s="132"/>
      <c r="P19" s="132">
        <v>1.0</v>
      </c>
      <c r="Q19" s="132">
        <v>1.0</v>
      </c>
      <c r="R19" s="132">
        <v>1.0</v>
      </c>
      <c r="S19" s="132">
        <v>1.0</v>
      </c>
      <c r="T19" s="132">
        <v>1.0</v>
      </c>
    </row>
    <row r="20" ht="12.75" customHeight="1">
      <c r="A20" s="122" t="str">
        <f>IF(ISBLANK('Report '!A22)," - ",'Report '!A22)</f>
        <v> - </v>
      </c>
      <c r="B20" s="124" t="str">
        <f>IF(ISBLANK('Report '!B22)," - ",'Report '!B22)</f>
        <v>Calidad</v>
      </c>
      <c r="C20" s="179">
        <f>IF(ISBLANK('Report '!C22)," - ",'Report '!C22)</f>
        <v>0.03333333333</v>
      </c>
      <c r="D20" s="193">
        <f>IF(ISBLANK('Report '!D22)," - ",'Report '!D22)</f>
        <v>0.22624</v>
      </c>
      <c r="E20" s="151" t="s">
        <v>43</v>
      </c>
      <c r="F20" s="131"/>
      <c r="G20" s="146"/>
      <c r="H20" s="146"/>
      <c r="I20" s="146"/>
      <c r="J20" s="146"/>
      <c r="K20" s="146"/>
      <c r="L20" s="146"/>
      <c r="M20" s="146"/>
      <c r="N20" s="132">
        <v>1.0</v>
      </c>
      <c r="O20" s="132">
        <v>1.0</v>
      </c>
      <c r="P20" s="132">
        <v>1.0</v>
      </c>
      <c r="Q20" s="132">
        <v>1.0</v>
      </c>
      <c r="R20" s="132">
        <v>1.0</v>
      </c>
      <c r="S20" s="132">
        <v>1.0</v>
      </c>
      <c r="T20" s="132">
        <v>1.0</v>
      </c>
    </row>
    <row r="21" ht="12.75" customHeight="1">
      <c r="A21" s="122" t="str">
        <f>IF(ISBLANK('Report '!A23)," - ",'Report '!A23)</f>
        <v> - </v>
      </c>
      <c r="B21" s="124" t="str">
        <f>IF(ISBLANK('Report '!B23)," - ",'Report '!B23)</f>
        <v>Ayuda</v>
      </c>
      <c r="C21" s="179">
        <f>IF(ISBLANK('Report '!C23)," - ",'Report '!C23)</f>
        <v>0.1627906977</v>
      </c>
      <c r="D21" s="193">
        <f>IF(ISBLANK('Report '!D23)," - ",'Report '!D23)</f>
        <v>1.104893023</v>
      </c>
      <c r="E21" s="151" t="str">
        <f>IF(ISBLANK('Report '!E21)," - ",'Report '!E21)</f>
        <v>Luis Rodriguez</v>
      </c>
      <c r="F21" s="131"/>
      <c r="G21" s="146"/>
      <c r="H21" s="146"/>
      <c r="I21" s="146"/>
      <c r="J21" s="146"/>
      <c r="K21" s="146"/>
      <c r="L21" s="146"/>
      <c r="M21" s="146"/>
      <c r="N21" s="132"/>
      <c r="O21" s="132"/>
      <c r="P21" s="132"/>
      <c r="Q21" s="132">
        <v>0.5</v>
      </c>
      <c r="R21" s="132">
        <v>0.5</v>
      </c>
      <c r="S21" s="132">
        <v>1.0</v>
      </c>
      <c r="T21" s="132">
        <v>1.0</v>
      </c>
    </row>
    <row r="22" ht="12.75" customHeight="1">
      <c r="A22" s="158">
        <f>IF(ISBLANK('Report '!A24)," - ",'Report '!A24)</f>
        <v>6</v>
      </c>
      <c r="B22" s="162" t="str">
        <f>IF(ISBLANK('Report '!B24)," - ",'Report '!B24)</f>
        <v>US3</v>
      </c>
      <c r="C22" s="203" t="str">
        <f>IF(ISBLANK('Report '!C24)," - ",'Report '!C24)</f>
        <v>-</v>
      </c>
      <c r="D22" s="205" t="str">
        <f>IF(ISBLANK('Report '!D24)," - ",'Report '!D24)</f>
        <v>-</v>
      </c>
      <c r="E22" s="158" t="str">
        <f>IF(ISBLANK('Report '!E24)," - ",'Report '!E24)</f>
        <v>-</v>
      </c>
      <c r="F22" s="169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ht="12.75" customHeight="1">
      <c r="A23" s="122" t="str">
        <f>IF(ISBLANK('Report '!A25)," - ",'Report '!A25)</f>
        <v> - </v>
      </c>
      <c r="B23" s="124" t="str">
        <f>IF(ISBLANK('Report '!B25)," - ",'Report '!B25)</f>
        <v>Análisis</v>
      </c>
      <c r="C23" s="179">
        <f>IF(ISBLANK('Report '!C25)," - ",'Report '!C25)</f>
        <v>0.1333333333</v>
      </c>
      <c r="D23" s="180">
        <f>IF(ISBLANK('Report '!D25)," - ",'Report '!D25)</f>
        <v>0.90496</v>
      </c>
      <c r="E23" s="122" t="str">
        <f>IF(ISBLANK('Report '!E25)," - ",'Report '!E25)</f>
        <v>Fily</v>
      </c>
      <c r="F23" s="131"/>
      <c r="G23" s="132"/>
      <c r="H23" s="132">
        <v>1.0</v>
      </c>
      <c r="I23" s="132">
        <v>1.0</v>
      </c>
      <c r="J23" s="132">
        <v>1.0</v>
      </c>
      <c r="K23" s="132">
        <v>1.0</v>
      </c>
      <c r="L23" s="132">
        <v>1.0</v>
      </c>
      <c r="M23" s="132">
        <v>1.0</v>
      </c>
      <c r="N23" s="132">
        <v>1.0</v>
      </c>
      <c r="O23" s="132">
        <v>1.0</v>
      </c>
      <c r="P23" s="132">
        <v>1.0</v>
      </c>
      <c r="Q23" s="132">
        <v>1.0</v>
      </c>
      <c r="R23" s="132">
        <v>1.0</v>
      </c>
      <c r="S23" s="132">
        <v>1.0</v>
      </c>
      <c r="T23" s="132">
        <v>1.0</v>
      </c>
    </row>
    <row r="24" ht="12.75" customHeight="1">
      <c r="A24" s="122" t="str">
        <f>IF(ISBLANK('Report '!A26)," - ",'Report '!A26)</f>
        <v> - </v>
      </c>
      <c r="B24" s="124" t="str">
        <f>IF(ISBLANK('Report '!B26)," - ",'Report '!B26)</f>
        <v>Diseño</v>
      </c>
      <c r="C24" s="179">
        <f>IF(ISBLANK('Report '!C26)," - ",'Report '!C26)</f>
        <v>0.1</v>
      </c>
      <c r="D24" s="193">
        <f>IF(ISBLANK('Report '!D26)," - ",'Report '!D26)</f>
        <v>0.67872</v>
      </c>
      <c r="E24" s="122" t="str">
        <f>IF(ISBLANK('Report '!E26)," - ",'Report '!E26)</f>
        <v>Fily</v>
      </c>
      <c r="F24" s="131"/>
      <c r="G24" s="146"/>
      <c r="H24" s="132"/>
      <c r="I24" s="132">
        <v>1.0</v>
      </c>
      <c r="J24" s="132">
        <v>1.0</v>
      </c>
      <c r="K24" s="132">
        <v>1.0</v>
      </c>
      <c r="L24" s="132">
        <v>1.0</v>
      </c>
      <c r="M24" s="132">
        <v>1.0</v>
      </c>
      <c r="N24" s="132">
        <v>1.0</v>
      </c>
      <c r="O24" s="132">
        <v>1.0</v>
      </c>
      <c r="P24" s="132">
        <v>1.0</v>
      </c>
      <c r="Q24" s="132">
        <v>1.0</v>
      </c>
      <c r="R24" s="132">
        <v>1.0</v>
      </c>
      <c r="S24" s="132">
        <v>1.0</v>
      </c>
      <c r="T24" s="132">
        <v>1.0</v>
      </c>
    </row>
    <row r="25" ht="12.75" customHeight="1">
      <c r="A25" s="122" t="str">
        <f>IF(ISBLANK('Report '!A27)," - ",'Report '!A27)</f>
        <v> - </v>
      </c>
      <c r="B25" s="124" t="str">
        <f>IF(ISBLANK('Report '!B27)," - ",'Report '!B27)</f>
        <v>Front-end/Back-end</v>
      </c>
      <c r="C25" s="179">
        <f>IF(ISBLANK('Report '!C27)," - ",'Report '!C27)</f>
        <v>0.2333333333</v>
      </c>
      <c r="D25" s="193">
        <f>IF(ISBLANK('Report '!D27)," - ",'Report '!D27)</f>
        <v>1.58368</v>
      </c>
      <c r="E25" s="122" t="str">
        <f>IF(ISBLANK('Report '!E27)," - ",'Report '!E27)</f>
        <v>Marco Luna</v>
      </c>
      <c r="F25" s="131"/>
      <c r="G25" s="132">
        <v>1.0</v>
      </c>
      <c r="H25" s="132">
        <v>1.0</v>
      </c>
      <c r="I25" s="132">
        <v>1.0</v>
      </c>
      <c r="J25" s="132">
        <v>1.0</v>
      </c>
      <c r="K25" s="132">
        <v>1.0</v>
      </c>
      <c r="L25" s="132">
        <v>1.0</v>
      </c>
      <c r="M25" s="132">
        <v>1.0</v>
      </c>
      <c r="N25" s="132">
        <v>1.0</v>
      </c>
      <c r="O25" s="132">
        <v>1.0</v>
      </c>
      <c r="P25" s="132">
        <v>1.0</v>
      </c>
      <c r="Q25" s="132">
        <v>1.0</v>
      </c>
      <c r="R25" s="132">
        <v>1.0</v>
      </c>
      <c r="S25" s="132">
        <v>1.0</v>
      </c>
      <c r="T25" s="132">
        <v>1.0</v>
      </c>
    </row>
    <row r="26" ht="12.75" customHeight="1">
      <c r="A26" s="122" t="str">
        <f>IF(ISBLANK('Report '!A28)," - ",'Report '!A28)</f>
        <v> - </v>
      </c>
      <c r="B26" s="124" t="str">
        <f>IF(ISBLANK('Report '!B28)," - ",'Report '!B28)</f>
        <v>Testing</v>
      </c>
      <c r="C26" s="179">
        <f>IF(ISBLANK('Report '!C28)," - ",'Report '!C28)</f>
        <v>0.2790697674</v>
      </c>
      <c r="D26" s="180">
        <f>IF(ISBLANK('Report '!D28)," - ",'Report '!D28)</f>
        <v>1.894102326</v>
      </c>
      <c r="E26" s="122" t="str">
        <f>IF(ISBLANK('Report '!E28)," - ",'Report '!E28)</f>
        <v>Marco Luna</v>
      </c>
      <c r="F26" s="131"/>
      <c r="G26" s="146"/>
      <c r="H26" s="132">
        <v>0.4</v>
      </c>
      <c r="I26" s="132">
        <v>0.4</v>
      </c>
      <c r="J26" s="132">
        <v>1.0</v>
      </c>
      <c r="K26" s="132">
        <v>1.0</v>
      </c>
      <c r="L26" s="132">
        <v>1.0</v>
      </c>
      <c r="M26" s="132">
        <v>1.0</v>
      </c>
      <c r="N26" s="132">
        <v>1.0</v>
      </c>
      <c r="O26" s="132">
        <v>1.0</v>
      </c>
      <c r="P26" s="132">
        <v>1.0</v>
      </c>
      <c r="Q26" s="132">
        <v>1.0</v>
      </c>
      <c r="R26" s="132">
        <v>1.0</v>
      </c>
      <c r="S26" s="132">
        <v>1.0</v>
      </c>
      <c r="T26" s="132">
        <v>1.0</v>
      </c>
    </row>
    <row r="27" ht="12.75" customHeight="1">
      <c r="A27" s="122" t="str">
        <f>IF(ISBLANK('Report '!A29)," - ",'Report '!A29)</f>
        <v> - </v>
      </c>
      <c r="B27" s="124" t="str">
        <f>IF(ISBLANK('Report '!B29)," - ",'Report '!B29)</f>
        <v>Integración</v>
      </c>
      <c r="C27" s="179">
        <f>IF(ISBLANK('Report '!C29)," - ",'Report '!C29)</f>
        <v>0.1666666667</v>
      </c>
      <c r="D27" s="193">
        <f>IF(ISBLANK('Report '!D29)," - ",'Report '!D29)</f>
        <v>1.1312</v>
      </c>
      <c r="E27" s="122" t="str">
        <f>IF(ISBLANK('Report '!E29)," - ",'Report '!E29)</f>
        <v>Marco Luna</v>
      </c>
      <c r="F27" s="131"/>
      <c r="G27" s="146"/>
      <c r="H27" s="146"/>
      <c r="I27" s="146"/>
      <c r="J27" s="146"/>
      <c r="K27" s="146"/>
      <c r="L27" s="146"/>
      <c r="M27" s="146"/>
      <c r="N27" s="132">
        <v>1.0</v>
      </c>
      <c r="O27" s="132">
        <v>1.0</v>
      </c>
      <c r="P27" s="132">
        <v>1.0</v>
      </c>
      <c r="Q27" s="132">
        <v>1.0</v>
      </c>
      <c r="R27" s="132">
        <v>1.0</v>
      </c>
      <c r="S27" s="132">
        <v>1.0</v>
      </c>
      <c r="T27" s="132">
        <v>1.0</v>
      </c>
    </row>
    <row r="28" ht="12.75" customHeight="1">
      <c r="A28" s="122" t="str">
        <f>IF(ISBLANK('Report '!A30)," - ",'Report '!A30)</f>
        <v> - </v>
      </c>
      <c r="B28" s="124" t="str">
        <f>IF(ISBLANK('Report '!B30)," - ",'Report '!B30)</f>
        <v>Calidad</v>
      </c>
      <c r="C28" s="179">
        <f>IF(ISBLANK('Report '!C30)," - ",'Report '!C30)</f>
        <v>0.03333333333</v>
      </c>
      <c r="D28" s="193">
        <f>IF(ISBLANK('Report '!D30)," - ",'Report '!D30)</f>
        <v>0.22624</v>
      </c>
      <c r="E28" s="122" t="str">
        <f>IF(ISBLANK('Report '!E30)," - ",'Report '!E30)</f>
        <v>Salmón</v>
      </c>
      <c r="F28" s="131"/>
      <c r="G28" s="146"/>
      <c r="H28" s="146"/>
      <c r="I28" s="146"/>
      <c r="J28" s="146"/>
      <c r="K28" s="146"/>
      <c r="L28" s="146"/>
      <c r="M28" s="132">
        <v>1.0</v>
      </c>
      <c r="N28" s="132">
        <v>1.0</v>
      </c>
      <c r="O28" s="132">
        <v>1.0</v>
      </c>
      <c r="P28" s="132">
        <v>1.0</v>
      </c>
      <c r="Q28" s="132">
        <v>1.0</v>
      </c>
      <c r="R28" s="132">
        <v>1.0</v>
      </c>
      <c r="S28" s="132">
        <v>1.0</v>
      </c>
      <c r="T28" s="132">
        <v>1.0</v>
      </c>
    </row>
    <row r="29" ht="12.75" customHeight="1">
      <c r="A29" s="122" t="str">
        <f>IF(ISBLANK('Report '!A31)," - ",'Report '!A31)</f>
        <v> - </v>
      </c>
      <c r="B29" s="219" t="str">
        <f>IF(ISBLANK('Report '!B31)," - ",'Report '!B31)</f>
        <v>Ayuda</v>
      </c>
      <c r="C29" s="221">
        <f>IF(ISBLANK('Report '!C31)," - ",'Report '!C31)</f>
        <v>0.1627906977</v>
      </c>
      <c r="D29" s="222">
        <f>IF(ISBLANK('Report '!D31)," - ",'Report '!D31)</f>
        <v>1.104893023</v>
      </c>
      <c r="E29" s="219" t="str">
        <f>IF(ISBLANK('Report '!E31)," - ",'Report '!E31)</f>
        <v>Santi</v>
      </c>
      <c r="F29" s="131"/>
      <c r="G29" s="146"/>
      <c r="H29" s="146"/>
      <c r="I29" s="146"/>
      <c r="J29" s="146"/>
      <c r="K29" s="146"/>
      <c r="L29" s="146"/>
      <c r="M29" s="132"/>
      <c r="N29" s="132"/>
      <c r="O29" s="132"/>
      <c r="P29" s="132"/>
      <c r="Q29" s="132">
        <v>0.6</v>
      </c>
      <c r="R29" s="132">
        <v>1.0</v>
      </c>
      <c r="S29" s="132">
        <v>1.0</v>
      </c>
      <c r="T29" s="132">
        <v>1.0</v>
      </c>
    </row>
    <row r="30" ht="12.75" customHeight="1">
      <c r="A30" s="158">
        <f>IF(ISBLANK('Report '!A32)," - ",'Report '!A32)</f>
        <v>15</v>
      </c>
      <c r="B30" s="162" t="str">
        <f>IF(ISBLANK('Report '!B32)," - ",'Report '!B32)</f>
        <v>US12</v>
      </c>
      <c r="C30" s="203" t="str">
        <f>IF(ISBLANK('Report '!C32)," - ",'Report '!C32)</f>
        <v>-</v>
      </c>
      <c r="D30" s="223" t="str">
        <f>IF(ISBLANK('Report '!D32)," - ",'Report '!D32)</f>
        <v>-</v>
      </c>
      <c r="E30" s="158" t="str">
        <f>IF(ISBLANK('Report '!E32)," - ",'Report '!E32)</f>
        <v>-</v>
      </c>
      <c r="F30" s="169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ht="12.75" customHeight="1">
      <c r="A31" s="122" t="str">
        <f>IF(ISBLANK('Report '!A33)," - ",'Report '!A33)</f>
        <v> - </v>
      </c>
      <c r="B31" s="124" t="str">
        <f>IF(ISBLANK('Report '!B33)," - ",'Report '!B33)</f>
        <v>Análisis</v>
      </c>
      <c r="C31" s="179">
        <f>IF(ISBLANK('Report '!C33)," - ",'Report '!C33)</f>
        <v>0.2133333333</v>
      </c>
      <c r="D31" s="193">
        <f>IF(ISBLANK('Report '!D33)," - ",'Report '!D33)</f>
        <v>1.447936</v>
      </c>
      <c r="E31" s="122" t="str">
        <f>IF(ISBLANK('Report '!E33)," - ",'Report '!E33)</f>
        <v>Salmón</v>
      </c>
      <c r="F31" s="138">
        <v>1.0</v>
      </c>
      <c r="G31" s="138">
        <v>1.0</v>
      </c>
      <c r="H31" s="138">
        <v>1.0</v>
      </c>
      <c r="I31" s="138">
        <v>1.0</v>
      </c>
      <c r="J31" s="138">
        <v>1.0</v>
      </c>
      <c r="K31" s="138">
        <v>1.0</v>
      </c>
      <c r="L31" s="138">
        <v>1.0</v>
      </c>
      <c r="M31" s="138">
        <v>1.0</v>
      </c>
      <c r="N31" s="138">
        <v>1.0</v>
      </c>
      <c r="O31" s="138">
        <v>1.0</v>
      </c>
      <c r="P31" s="138">
        <v>1.0</v>
      </c>
      <c r="Q31" s="138">
        <v>1.0</v>
      </c>
      <c r="R31" s="138">
        <v>1.0</v>
      </c>
      <c r="S31" s="138">
        <v>1.0</v>
      </c>
      <c r="T31" s="138">
        <v>1.0</v>
      </c>
    </row>
    <row r="32" ht="12.75" customHeight="1">
      <c r="A32" s="122" t="str">
        <f>IF(ISBLANK('Report '!A34)," - ",'Report '!A34)</f>
        <v> - </v>
      </c>
      <c r="B32" s="124" t="str">
        <f>IF(ISBLANK('Report '!B34)," - ",'Report '!B34)</f>
        <v>Diseño</v>
      </c>
      <c r="C32" s="179">
        <f>IF(ISBLANK('Report '!C34)," - ",'Report '!C34)</f>
        <v>0.16</v>
      </c>
      <c r="D32" s="193">
        <f>IF(ISBLANK('Report '!D34)," - ",'Report '!D34)</f>
        <v>1.085952</v>
      </c>
      <c r="E32" s="122" t="str">
        <f>IF(ISBLANK('Report '!E34)," - ",'Report '!E34)</f>
        <v>Salmón</v>
      </c>
      <c r="F32" s="131"/>
      <c r="G32" s="146"/>
      <c r="H32" s="132">
        <v>1.0</v>
      </c>
      <c r="I32" s="132">
        <v>1.0</v>
      </c>
      <c r="J32" s="132">
        <v>1.0</v>
      </c>
      <c r="K32" s="132">
        <v>1.0</v>
      </c>
      <c r="L32" s="132">
        <v>1.0</v>
      </c>
      <c r="M32" s="132">
        <v>1.0</v>
      </c>
      <c r="N32" s="132">
        <v>1.0</v>
      </c>
      <c r="O32" s="132">
        <v>1.0</v>
      </c>
      <c r="P32" s="132">
        <v>1.0</v>
      </c>
      <c r="Q32" s="132">
        <v>1.0</v>
      </c>
      <c r="R32" s="132">
        <v>1.0</v>
      </c>
      <c r="S32" s="132">
        <v>1.0</v>
      </c>
      <c r="T32" s="132">
        <v>1.0</v>
      </c>
    </row>
    <row r="33" ht="12.75" customHeight="1">
      <c r="A33" s="122" t="str">
        <f>IF(ISBLANK('Report '!A35)," - ",'Report '!A35)</f>
        <v> - </v>
      </c>
      <c r="B33" s="124" t="str">
        <f>IF(ISBLANK('Report '!B35)," - ",'Report '!B35)</f>
        <v>Front-end/Back-end</v>
      </c>
      <c r="C33" s="179">
        <f>IF(ISBLANK('Report '!C35)," - ",'Report '!C35)</f>
        <v>0.3733333333</v>
      </c>
      <c r="D33" s="180">
        <f>IF(ISBLANK('Report '!D35)," - ",'Report '!D35)</f>
        <v>2.533888</v>
      </c>
      <c r="E33" s="122" t="str">
        <f>IF(ISBLANK('Report '!E35)," - ",'Report '!E35)</f>
        <v>Salmón</v>
      </c>
      <c r="F33" s="138"/>
      <c r="G33" s="138"/>
      <c r="H33" s="138"/>
      <c r="I33" s="138"/>
      <c r="J33" s="138"/>
      <c r="K33" s="138">
        <v>1.0</v>
      </c>
      <c r="L33" s="138">
        <v>1.0</v>
      </c>
      <c r="M33" s="138">
        <v>1.0</v>
      </c>
      <c r="N33" s="138">
        <v>1.0</v>
      </c>
      <c r="O33" s="138">
        <v>1.0</v>
      </c>
      <c r="P33" s="138">
        <v>1.0</v>
      </c>
      <c r="Q33" s="138">
        <v>1.0</v>
      </c>
      <c r="R33" s="138">
        <v>1.0</v>
      </c>
      <c r="S33" s="138">
        <v>1.0</v>
      </c>
      <c r="T33" s="138">
        <v>1.0</v>
      </c>
    </row>
    <row r="34" ht="12.75" customHeight="1">
      <c r="A34" s="122" t="str">
        <f>IF(ISBLANK('Report '!A36)," - ",'Report '!A36)</f>
        <v> - </v>
      </c>
      <c r="B34" s="124" t="str">
        <f>IF(ISBLANK('Report '!B36)," - ",'Report '!B36)</f>
        <v>Testing</v>
      </c>
      <c r="C34" s="179">
        <f>IF(ISBLANK('Report '!C36)," - ",'Report '!C36)</f>
        <v>0.2790697674</v>
      </c>
      <c r="D34" s="180">
        <f>IF(ISBLANK('Report '!D36)," - ",'Report '!D36)</f>
        <v>1.894102326</v>
      </c>
      <c r="E34" s="122" t="str">
        <f>IF(ISBLANK('Report '!E36)," - ",'Report '!E36)</f>
        <v>Salmón</v>
      </c>
      <c r="F34" s="138"/>
      <c r="G34" s="132"/>
      <c r="H34" s="138"/>
      <c r="I34" s="138"/>
      <c r="J34" s="138"/>
      <c r="K34" s="138">
        <v>0.4</v>
      </c>
      <c r="L34" s="138">
        <v>0.5</v>
      </c>
      <c r="M34" s="138">
        <v>1.0</v>
      </c>
      <c r="N34" s="138">
        <v>1.0</v>
      </c>
      <c r="O34" s="138">
        <v>1.0</v>
      </c>
      <c r="P34" s="138">
        <v>1.0</v>
      </c>
      <c r="Q34" s="138">
        <v>1.0</v>
      </c>
      <c r="R34" s="138">
        <v>1.0</v>
      </c>
      <c r="S34" s="138">
        <v>1.0</v>
      </c>
      <c r="T34" s="138">
        <v>1.0</v>
      </c>
    </row>
    <row r="35" ht="12.75" customHeight="1">
      <c r="A35" s="122" t="str">
        <f>IF(ISBLANK('Report '!A37)," - ",'Report '!A37)</f>
        <v> - </v>
      </c>
      <c r="B35" s="124" t="str">
        <f>IF(ISBLANK('Report '!B37)," - ",'Report '!B37)</f>
        <v>Integración</v>
      </c>
      <c r="C35" s="179">
        <f>IF(ISBLANK('Report '!C37)," - ",'Report '!C37)</f>
        <v>0.2666666667</v>
      </c>
      <c r="D35" s="180">
        <f>IF(ISBLANK('Report '!D37)," - ",'Report '!D37)</f>
        <v>1.80992</v>
      </c>
      <c r="E35" s="122" t="str">
        <f>IF(ISBLANK('Report '!E37)," - ",'Report '!E37)</f>
        <v>Mancha</v>
      </c>
      <c r="F35" s="131"/>
      <c r="G35" s="146"/>
      <c r="H35" s="146"/>
      <c r="I35" s="146"/>
      <c r="J35" s="146"/>
      <c r="K35" s="138"/>
      <c r="L35" s="138"/>
      <c r="M35" s="138"/>
      <c r="N35" s="138"/>
      <c r="O35" s="138"/>
      <c r="P35" s="138">
        <v>1.0</v>
      </c>
      <c r="Q35" s="138">
        <v>1.0</v>
      </c>
      <c r="R35" s="138">
        <v>1.0</v>
      </c>
      <c r="S35" s="138">
        <v>1.0</v>
      </c>
      <c r="T35" s="138">
        <v>1.0</v>
      </c>
    </row>
    <row r="36" ht="12.75" customHeight="1">
      <c r="A36" s="122" t="str">
        <f>IF(ISBLANK('Report '!A38)," - ",'Report '!A38)</f>
        <v> - </v>
      </c>
      <c r="B36" s="124" t="str">
        <f>IF(ISBLANK('Report '!B38)," - ",'Report '!B38)</f>
        <v>Calidad</v>
      </c>
      <c r="C36" s="179">
        <f>IF(ISBLANK('Report '!C38)," - ",'Report '!C38)</f>
        <v>0.05333333333</v>
      </c>
      <c r="D36" s="180">
        <f>IF(ISBLANK('Report '!D38)," - ",'Report '!D38)</f>
        <v>0.05333333333</v>
      </c>
      <c r="E36" s="122" t="str">
        <f>IF(ISBLANK('Report '!E38)," - ",'Report '!E38)</f>
        <v>Marco Luna</v>
      </c>
      <c r="F36" s="131"/>
      <c r="G36" s="146"/>
      <c r="H36" s="146"/>
      <c r="I36" s="146"/>
      <c r="J36" s="146"/>
      <c r="K36" s="146"/>
      <c r="L36" s="132">
        <v>1.0</v>
      </c>
      <c r="M36" s="132">
        <v>1.0</v>
      </c>
      <c r="N36" s="132">
        <v>1.0</v>
      </c>
      <c r="O36" s="132">
        <v>1.0</v>
      </c>
      <c r="P36" s="132">
        <v>1.0</v>
      </c>
      <c r="Q36" s="132">
        <v>1.0</v>
      </c>
      <c r="R36" s="132">
        <v>1.0</v>
      </c>
      <c r="S36" s="132">
        <v>1.0</v>
      </c>
      <c r="T36" s="132">
        <v>1.0</v>
      </c>
    </row>
    <row r="37" ht="12.75" customHeight="1">
      <c r="A37" s="122" t="str">
        <f>IF(ISBLANK('Report '!A39)," - ",'Report '!A39)</f>
        <v> - </v>
      </c>
      <c r="B37" s="124" t="str">
        <f>IF(ISBLANK('Report '!B39)," - ",'Report '!B39)</f>
        <v>Ayuda</v>
      </c>
      <c r="C37" s="179">
        <f>IF(ISBLANK('Report '!C39)," - ",'Report '!C39)</f>
        <v>0.1627906977</v>
      </c>
      <c r="D37" s="193">
        <f>IF(ISBLANK('Report '!D39)," - ",'Report '!D39)</f>
        <v>1.104893023</v>
      </c>
      <c r="E37" s="122" t="str">
        <f>IF(ISBLANK('Report '!E39)," - ",'Report '!E39)</f>
        <v>Mau</v>
      </c>
      <c r="F37" s="131"/>
      <c r="G37" s="146"/>
      <c r="H37" s="146"/>
      <c r="I37" s="146"/>
      <c r="J37" s="146"/>
      <c r="K37" s="146"/>
      <c r="L37" s="132"/>
      <c r="M37" s="132"/>
      <c r="N37" s="132"/>
      <c r="O37" s="132"/>
      <c r="P37" s="132"/>
      <c r="Q37" s="132">
        <v>1.0</v>
      </c>
      <c r="R37" s="132">
        <v>1.0</v>
      </c>
      <c r="S37" s="132">
        <v>1.0</v>
      </c>
      <c r="T37" s="132">
        <v>1.0</v>
      </c>
    </row>
    <row r="38" ht="12.75" customHeight="1">
      <c r="A38" s="158">
        <f>IF(ISBLANK('Report '!A40)," - ",'Report '!A40)</f>
        <v>4</v>
      </c>
      <c r="B38" s="162" t="str">
        <f>IF(ISBLANK('Report '!B40)," - ",'Report '!B40)</f>
        <v>US1</v>
      </c>
      <c r="C38" s="203" t="str">
        <f>IF(ISBLANK('Report '!C40)," - ",'Report '!C40)</f>
        <v>-</v>
      </c>
      <c r="D38" s="205" t="str">
        <f>IF(ISBLANK('Report '!D40)," - ",'Report '!D40)</f>
        <v>-</v>
      </c>
      <c r="E38" s="158" t="str">
        <f>IF(ISBLANK('Report '!E40)," - ",'Report '!E40)</f>
        <v>-</v>
      </c>
      <c r="F38" s="169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ht="12.75" customHeight="1">
      <c r="A39" s="122" t="str">
        <f>IF(ISBLANK('Report '!A41)," - ",'Report '!A41)</f>
        <v> - </v>
      </c>
      <c r="B39" s="124" t="str">
        <f>IF(ISBLANK('Report '!B41)," - ",'Report '!B41)</f>
        <v>Análisis</v>
      </c>
      <c r="C39" s="179">
        <f>IF(ISBLANK('Report '!C41)," - ",'Report '!C41)</f>
        <v>0.08</v>
      </c>
      <c r="D39" s="180">
        <f>IF(ISBLANK('Report '!D41)," - ",'Report '!D41)</f>
        <v>0.542976</v>
      </c>
      <c r="E39" s="122" t="str">
        <f>IF(ISBLANK('Report '!E41)," - ",'Report '!E41)</f>
        <v>Mau</v>
      </c>
      <c r="F39" s="131"/>
      <c r="G39" s="132">
        <v>1.0</v>
      </c>
      <c r="H39" s="132">
        <v>1.0</v>
      </c>
      <c r="I39" s="132">
        <v>1.0</v>
      </c>
      <c r="J39" s="132">
        <v>1.0</v>
      </c>
      <c r="K39" s="132">
        <v>1.0</v>
      </c>
      <c r="L39" s="132">
        <v>1.0</v>
      </c>
      <c r="M39" s="132">
        <v>1.0</v>
      </c>
      <c r="N39" s="132">
        <v>1.0</v>
      </c>
      <c r="O39" s="132">
        <v>1.0</v>
      </c>
      <c r="P39" s="132">
        <v>1.0</v>
      </c>
      <c r="Q39" s="132">
        <v>1.0</v>
      </c>
      <c r="R39" s="132">
        <v>1.0</v>
      </c>
      <c r="S39" s="132">
        <v>1.0</v>
      </c>
      <c r="T39" s="132">
        <v>1.0</v>
      </c>
    </row>
    <row r="40" ht="12.75" customHeight="1">
      <c r="A40" s="122" t="str">
        <f>IF(ISBLANK('Report '!A42)," - ",'Report '!A42)</f>
        <v> - </v>
      </c>
      <c r="B40" s="124" t="str">
        <f>IF(ISBLANK('Report '!B42)," - ",'Report '!B42)</f>
        <v>Diseño</v>
      </c>
      <c r="C40" s="179">
        <f>IF(ISBLANK('Report '!C42)," - ",'Report '!C42)</f>
        <v>0.06</v>
      </c>
      <c r="D40" s="180">
        <f>IF(ISBLANK('Report '!D42)," - ",'Report '!D42)</f>
        <v>0.407232</v>
      </c>
      <c r="E40" s="122" t="str">
        <f>IF(ISBLANK('Report '!E42)," - ",'Report '!E42)</f>
        <v>Mau</v>
      </c>
      <c r="F40" s="131"/>
      <c r="G40" s="146"/>
      <c r="H40" s="146"/>
      <c r="I40" s="146"/>
      <c r="J40" s="132">
        <v>1.0</v>
      </c>
      <c r="K40" s="132">
        <v>1.0</v>
      </c>
      <c r="L40" s="132">
        <v>1.0</v>
      </c>
      <c r="M40" s="132">
        <v>1.0</v>
      </c>
      <c r="N40" s="132">
        <v>1.0</v>
      </c>
      <c r="O40" s="132">
        <v>1.0</v>
      </c>
      <c r="P40" s="132">
        <v>1.0</v>
      </c>
      <c r="Q40" s="132">
        <v>1.0</v>
      </c>
      <c r="R40" s="132">
        <v>1.0</v>
      </c>
      <c r="S40" s="132">
        <v>1.0</v>
      </c>
      <c r="T40" s="132">
        <v>1.0</v>
      </c>
    </row>
    <row r="41" ht="12.75" customHeight="1">
      <c r="A41" s="122" t="str">
        <f>IF(ISBLANK('Report '!A43)," - ",'Report '!A43)</f>
        <v> - </v>
      </c>
      <c r="B41" s="124" t="str">
        <f>IF(ISBLANK('Report '!B43)," - ",'Report '!B43)</f>
        <v>Front-end/Back-end</v>
      </c>
      <c r="C41" s="179">
        <f>IF(ISBLANK('Report '!C43)," - ",'Report '!C43)</f>
        <v>0.14</v>
      </c>
      <c r="D41" s="180">
        <f>IF(ISBLANK('Report '!D43)," - ",'Report '!D43)</f>
        <v>0.950208</v>
      </c>
      <c r="E41" s="122" t="str">
        <f>IF(ISBLANK('Report '!E43)," - ",'Report '!E43)</f>
        <v>Mau</v>
      </c>
      <c r="F41" s="131"/>
      <c r="G41" s="146"/>
      <c r="H41" s="146"/>
      <c r="I41" s="146"/>
      <c r="J41" s="132">
        <v>1.0</v>
      </c>
      <c r="K41" s="132">
        <v>1.0</v>
      </c>
      <c r="L41" s="132">
        <v>1.0</v>
      </c>
      <c r="M41" s="132">
        <v>1.0</v>
      </c>
      <c r="N41" s="132">
        <v>1.0</v>
      </c>
      <c r="O41" s="132">
        <v>1.0</v>
      </c>
      <c r="P41" s="132">
        <v>1.0</v>
      </c>
      <c r="Q41" s="132">
        <v>1.0</v>
      </c>
      <c r="R41" s="132">
        <v>1.0</v>
      </c>
      <c r="S41" s="132">
        <v>1.0</v>
      </c>
      <c r="T41" s="132">
        <v>1.0</v>
      </c>
    </row>
    <row r="42" ht="12.75" customHeight="1">
      <c r="A42" s="122" t="str">
        <f>IF(ISBLANK('Report '!A44)," - ",'Report '!A44)</f>
        <v> - </v>
      </c>
      <c r="B42" s="124" t="str">
        <f>IF(ISBLANK('Report '!B44)," - ",'Report '!B44)</f>
        <v>Testing</v>
      </c>
      <c r="C42" s="179">
        <f>IF(ISBLANK('Report '!C44)," - ",'Report '!C44)</f>
        <v>0.2790697674</v>
      </c>
      <c r="D42" s="180">
        <f>IF(ISBLANK('Report '!D44)," - ",'Report '!D44)</f>
        <v>1.894102326</v>
      </c>
      <c r="E42" s="122" t="str">
        <f>IF(ISBLANK('Report '!E44)," - ",'Report '!E44)</f>
        <v>Mancha</v>
      </c>
      <c r="F42" s="138"/>
      <c r="G42" s="132"/>
      <c r="H42" s="146"/>
      <c r="I42" s="146"/>
      <c r="J42" s="146"/>
      <c r="K42" s="132">
        <v>1.0</v>
      </c>
      <c r="L42" s="132">
        <v>1.0</v>
      </c>
      <c r="M42" s="132">
        <v>1.0</v>
      </c>
      <c r="N42" s="132">
        <v>1.0</v>
      </c>
      <c r="O42" s="132">
        <v>1.0</v>
      </c>
      <c r="P42" s="132">
        <v>1.0</v>
      </c>
      <c r="Q42" s="132">
        <v>1.0</v>
      </c>
      <c r="R42" s="132">
        <v>1.0</v>
      </c>
      <c r="S42" s="132">
        <v>1.0</v>
      </c>
      <c r="T42" s="132">
        <v>1.0</v>
      </c>
    </row>
    <row r="43" ht="12.75" customHeight="1">
      <c r="A43" s="122" t="str">
        <f>IF(ISBLANK('Report '!A45)," - ",'Report '!A45)</f>
        <v> - </v>
      </c>
      <c r="B43" s="124" t="str">
        <f>IF(ISBLANK('Report '!B45)," - ",'Report '!B45)</f>
        <v>Integración</v>
      </c>
      <c r="C43" s="179">
        <f>IF(ISBLANK('Report '!C45)," - ",'Report '!C45)</f>
        <v>0.1</v>
      </c>
      <c r="D43" s="180">
        <f>IF(ISBLANK('Report '!D45)," - ",'Report '!D45)</f>
        <v>0.67872</v>
      </c>
      <c r="E43" s="122" t="str">
        <f>IF(ISBLANK('Report '!E45)," - ",'Report '!E45)</f>
        <v>Mancha</v>
      </c>
      <c r="F43" s="131"/>
      <c r="G43" s="146"/>
      <c r="H43" s="146"/>
      <c r="I43" s="146"/>
      <c r="J43" s="146"/>
      <c r="K43" s="146"/>
      <c r="L43" s="146"/>
      <c r="M43" s="146"/>
      <c r="N43" s="146"/>
      <c r="O43" s="132">
        <v>1.0</v>
      </c>
      <c r="P43" s="132">
        <v>1.0</v>
      </c>
      <c r="Q43" s="132">
        <v>1.0</v>
      </c>
      <c r="R43" s="132">
        <v>1.0</v>
      </c>
      <c r="S43" s="132">
        <v>1.0</v>
      </c>
      <c r="T43" s="132">
        <v>1.0</v>
      </c>
    </row>
    <row r="44" ht="12.75" customHeight="1">
      <c r="A44" s="122" t="str">
        <f>IF(ISBLANK('Report '!A46)," - ",'Report '!A46)</f>
        <v> - </v>
      </c>
      <c r="B44" s="124" t="str">
        <f>IF(ISBLANK('Report '!B46)," - ",'Report '!B46)</f>
        <v>Calidad</v>
      </c>
      <c r="C44" s="179">
        <f>IF(ISBLANK('Report '!C46)," - ",'Report '!C46)</f>
        <v>0.02</v>
      </c>
      <c r="D44" s="180">
        <f>IF(ISBLANK('Report '!D46)," - ",'Report '!D46)</f>
        <v>0.135744</v>
      </c>
      <c r="E44" s="122" t="str">
        <f>IF(ISBLANK('Report '!E46)," - ",'Report '!E46)</f>
        <v>Mancha</v>
      </c>
      <c r="G44" s="146"/>
      <c r="H44" s="146"/>
      <c r="I44" s="146"/>
      <c r="J44" s="146"/>
      <c r="K44" s="146"/>
      <c r="L44" s="132">
        <v>1.0</v>
      </c>
      <c r="M44" s="132">
        <v>1.0</v>
      </c>
      <c r="N44" s="132">
        <v>1.0</v>
      </c>
      <c r="O44" s="132">
        <v>1.0</v>
      </c>
      <c r="P44" s="132">
        <v>1.0</v>
      </c>
      <c r="Q44" s="132">
        <v>1.0</v>
      </c>
      <c r="R44" s="132">
        <v>1.0</v>
      </c>
      <c r="S44" s="132">
        <v>1.0</v>
      </c>
      <c r="T44" s="132">
        <v>1.0</v>
      </c>
    </row>
    <row r="45" ht="12.75" customHeight="1">
      <c r="A45" s="122" t="str">
        <f>IF(ISBLANK('Report '!A47)," - ",'Report '!A47)</f>
        <v> - </v>
      </c>
      <c r="B45" s="124" t="str">
        <f>IF(ISBLANK('Report '!B47)," - ",'Report '!B47)</f>
        <v>Ayuda</v>
      </c>
      <c r="C45" s="179">
        <f>IF(ISBLANK('Report '!C47)," - ",'Report '!C47)</f>
        <v>0.1627906977</v>
      </c>
      <c r="D45" s="193">
        <f>IF(ISBLANK('Report '!D47)," - ",'Report '!D47)</f>
        <v>1.104893023</v>
      </c>
      <c r="E45" s="122" t="str">
        <f>IF(ISBLANK('Report '!E47)," - ",'Report '!E47)</f>
        <v>Mancha</v>
      </c>
      <c r="G45" s="146"/>
      <c r="H45" s="146"/>
      <c r="I45" s="146"/>
      <c r="J45" s="146"/>
      <c r="K45" s="146"/>
      <c r="L45" s="132"/>
      <c r="M45" s="132"/>
      <c r="N45" s="132"/>
      <c r="O45" s="132"/>
      <c r="P45" s="132"/>
      <c r="Q45" s="132">
        <v>1.0</v>
      </c>
      <c r="R45" s="132">
        <v>1.0</v>
      </c>
      <c r="S45" s="132">
        <v>1.0</v>
      </c>
      <c r="T45" s="132">
        <v>1.0</v>
      </c>
    </row>
    <row r="46" ht="12.75" customHeight="1">
      <c r="A46" s="158">
        <f>IF(ISBLANK('Report '!A48)," - ",'Report '!A48)</f>
        <v>46</v>
      </c>
      <c r="B46" s="162" t="str">
        <f>IF(ISBLANK('Report '!B48)," - ",'Report '!B48)</f>
        <v>US43</v>
      </c>
      <c r="C46" s="203" t="str">
        <f>IF(ISBLANK('Report '!C48)," - ",'Report '!C48)</f>
        <v>-</v>
      </c>
      <c r="D46" s="205" t="str">
        <f>IF(ISBLANK('Report '!D48)," - ",'Report '!D48)</f>
        <v>-</v>
      </c>
      <c r="E46" s="158" t="str">
        <f>IF(ISBLANK('Report '!E48)," - ",'Report '!E48)</f>
        <v>-</v>
      </c>
      <c r="F46" s="169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ht="12.75" customHeight="1">
      <c r="A47" s="122" t="str">
        <f>IF(ISBLANK('Report '!A49)," - ",'Report '!A49)</f>
        <v> - </v>
      </c>
      <c r="B47" s="124" t="str">
        <f>IF(ISBLANK('Report '!B49)," - ",'Report '!B49)</f>
        <v>Análisis</v>
      </c>
      <c r="C47" s="179">
        <f>IF(ISBLANK('Report '!C49)," - ",'Report '!C49)</f>
        <v>0.32</v>
      </c>
      <c r="D47" s="180">
        <f>IF(ISBLANK('Report '!D49)," - ",'Report '!D49)</f>
        <v>0.32</v>
      </c>
      <c r="E47" s="122" t="str">
        <f>IF(ISBLANK('Report '!E49)," - ",'Report '!E49)</f>
        <v>Marco Luna</v>
      </c>
      <c r="F47" s="138">
        <v>1.0</v>
      </c>
      <c r="G47" s="138">
        <v>1.0</v>
      </c>
      <c r="H47" s="138">
        <v>1.0</v>
      </c>
      <c r="I47" s="138">
        <v>1.0</v>
      </c>
      <c r="J47" s="138">
        <v>1.0</v>
      </c>
      <c r="K47" s="138">
        <v>1.0</v>
      </c>
      <c r="L47" s="138">
        <v>1.0</v>
      </c>
      <c r="M47" s="138">
        <v>1.0</v>
      </c>
      <c r="N47" s="138">
        <v>1.0</v>
      </c>
      <c r="O47" s="138">
        <v>1.0</v>
      </c>
      <c r="P47" s="138">
        <v>1.0</v>
      </c>
      <c r="Q47" s="138">
        <v>1.0</v>
      </c>
      <c r="R47" s="138">
        <v>1.0</v>
      </c>
      <c r="S47" s="138">
        <v>1.0</v>
      </c>
      <c r="T47" s="138">
        <v>1.0</v>
      </c>
    </row>
    <row r="48" ht="12.75" customHeight="1">
      <c r="A48" s="122" t="str">
        <f>IF(ISBLANK('Report '!A50)," - ",'Report '!A50)</f>
        <v> - </v>
      </c>
      <c r="B48" s="124" t="str">
        <f>IF(ISBLANK('Report '!B50)," - ",'Report '!B50)</f>
        <v>Diseño</v>
      </c>
      <c r="C48" s="179">
        <f>IF(ISBLANK('Report '!C50)," - ",'Report '!C50)</f>
        <v>0.24</v>
      </c>
      <c r="D48" s="193">
        <f>IF(ISBLANK('Report '!D50)," - ",'Report '!D50)</f>
        <v>0.24</v>
      </c>
      <c r="E48" s="122" t="str">
        <f>IF(ISBLANK('Report '!E50)," - ",'Report '!E50)</f>
        <v>Salmón</v>
      </c>
      <c r="F48" s="131"/>
      <c r="G48" s="146"/>
      <c r="H48" s="146"/>
      <c r="I48" s="146"/>
      <c r="J48" s="146"/>
      <c r="K48" s="146"/>
      <c r="L48" s="146"/>
      <c r="M48" s="132">
        <v>1.0</v>
      </c>
      <c r="N48" s="132">
        <v>1.0</v>
      </c>
      <c r="O48" s="132">
        <v>1.0</v>
      </c>
      <c r="P48" s="132">
        <v>1.0</v>
      </c>
      <c r="Q48" s="132">
        <v>1.0</v>
      </c>
      <c r="R48" s="132">
        <v>1.0</v>
      </c>
      <c r="S48" s="132">
        <v>1.0</v>
      </c>
      <c r="T48" s="132">
        <v>1.0</v>
      </c>
    </row>
    <row r="49" ht="12.75" customHeight="1">
      <c r="A49" s="122" t="str">
        <f>IF(ISBLANK('Report '!A51)," - ",'Report '!A51)</f>
        <v> - </v>
      </c>
      <c r="B49" s="124" t="str">
        <f>IF(ISBLANK('Report '!B51)," - ",'Report '!B51)</f>
        <v>Front-end/Back-end</v>
      </c>
      <c r="C49" s="179">
        <f>IF(ISBLANK('Report '!C51)," - ",'Report '!C51)</f>
        <v>0.56</v>
      </c>
      <c r="D49" s="193">
        <f>IF(ISBLANK('Report '!D51)," - ",'Report '!D51)</f>
        <v>0.56</v>
      </c>
      <c r="E49" s="122" t="str">
        <f>IF(ISBLANK('Report '!E51)," - ",'Report '!E51)</f>
        <v>Salmón</v>
      </c>
      <c r="F49" s="131"/>
      <c r="G49" s="146"/>
      <c r="H49" s="146"/>
      <c r="I49" s="146"/>
      <c r="J49" s="146"/>
      <c r="K49" s="146"/>
      <c r="L49" s="146"/>
      <c r="M49" s="146"/>
      <c r="N49" s="132">
        <v>0.5</v>
      </c>
      <c r="O49" s="132">
        <v>0.5</v>
      </c>
      <c r="P49" s="132">
        <v>0.5</v>
      </c>
      <c r="Q49" s="132">
        <v>0.5</v>
      </c>
      <c r="R49" s="132">
        <v>1.0</v>
      </c>
      <c r="S49" s="132">
        <v>1.0</v>
      </c>
      <c r="T49" s="132">
        <v>1.0</v>
      </c>
    </row>
    <row r="50" ht="12.75" customHeight="1">
      <c r="A50" s="122" t="str">
        <f>IF(ISBLANK('Report '!A52)," - ",'Report '!A52)</f>
        <v> - </v>
      </c>
      <c r="B50" s="124" t="str">
        <f>IF(ISBLANK('Report '!B52)," - ",'Report '!B52)</f>
        <v>Testing</v>
      </c>
      <c r="C50" s="179">
        <f>IF(ISBLANK('Report '!C52)," - ",'Report '!C52)</f>
        <v>0.2790697674</v>
      </c>
      <c r="D50" s="180">
        <f>IF(ISBLANK('Report '!D52)," - ",'Report '!D52)</f>
        <v>1.894102326</v>
      </c>
      <c r="E50" s="151" t="s">
        <v>50</v>
      </c>
      <c r="F50" s="131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32"/>
      <c r="R50" s="132"/>
      <c r="S50" s="132">
        <v>0.5</v>
      </c>
      <c r="T50" s="132">
        <v>1.0</v>
      </c>
    </row>
    <row r="51" ht="12.75" customHeight="1">
      <c r="A51" s="122" t="str">
        <f>IF(ISBLANK('Report '!A53)," - ",'Report '!A53)</f>
        <v> - </v>
      </c>
      <c r="B51" s="124" t="str">
        <f>IF(ISBLANK('Report '!B53)," - ",'Report '!B53)</f>
        <v>Integración</v>
      </c>
      <c r="C51" s="179">
        <f>IF(ISBLANK('Report '!C53)," - ",'Report '!C53)</f>
        <v>0.4</v>
      </c>
      <c r="D51" s="193">
        <f>IF(ISBLANK('Report '!D53)," - ",'Report '!D53)</f>
        <v>0.4</v>
      </c>
      <c r="E51" s="122" t="str">
        <f>IF(ISBLANK('Report '!E53)," - ",'Report '!E53)</f>
        <v>Mancha</v>
      </c>
      <c r="F51" s="131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32">
        <v>1.0</v>
      </c>
    </row>
    <row r="52" ht="12.75" customHeight="1">
      <c r="A52" s="122" t="str">
        <f>IF(ISBLANK('Report '!A54)," - ",'Report '!A54)</f>
        <v> - </v>
      </c>
      <c r="B52" s="124" t="str">
        <f>IF(ISBLANK('Report '!B54)," - ",'Report '!B54)</f>
        <v>Calidad</v>
      </c>
      <c r="C52" s="179">
        <f>IF(ISBLANK('Report '!C54)," - ",'Report '!C54)</f>
        <v>0.08</v>
      </c>
      <c r="D52" s="193">
        <f>IF(ISBLANK('Report '!D54)," - ",'Report '!D54)</f>
        <v>0.08</v>
      </c>
      <c r="E52" s="122" t="str">
        <f>IF(ISBLANK('Report '!E54)," - ",'Report '!E54)</f>
        <v>Mancha</v>
      </c>
      <c r="F52" s="131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32">
        <v>1.0</v>
      </c>
      <c r="T52" s="132">
        <v>1.0</v>
      </c>
    </row>
    <row r="53" ht="12.75" customHeight="1">
      <c r="A53" s="122" t="str">
        <f>IF(ISBLANK('Report '!A55)," - ",'Report '!A55)</f>
        <v> - </v>
      </c>
      <c r="B53" s="124" t="str">
        <f>IF(ISBLANK('Report '!B55)," - ",'Report '!B55)</f>
        <v>Ayuda</v>
      </c>
      <c r="C53" s="179">
        <f>IF(ISBLANK('Report '!C55)," - ",'Report '!C55)</f>
        <v>0.1627906977</v>
      </c>
      <c r="D53" s="193">
        <f>IF(ISBLANK('Report '!D55)," - ",'Report '!D55)</f>
        <v>1.104893023</v>
      </c>
      <c r="E53" s="122" t="str">
        <f>IF(ISBLANK('Report '!E55)," - ",'Report '!E55)</f>
        <v>Fily</v>
      </c>
      <c r="F53" s="131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32">
        <v>1.0</v>
      </c>
    </row>
    <row r="54" ht="12.75" customHeight="1">
      <c r="A54" s="158">
        <f>IF(ISBLANK('Report '!A56)," - ",'Report '!A56)</f>
        <v>16</v>
      </c>
      <c r="B54" s="162" t="str">
        <f>IF(ISBLANK('Report '!B56)," - ",'Report '!B56)</f>
        <v>US13</v>
      </c>
      <c r="C54" s="203" t="str">
        <f>IF(ISBLANK('Report '!C56)," - ",'Report '!C56)</f>
        <v>-</v>
      </c>
      <c r="D54" s="223" t="str">
        <f>IF(ISBLANK('Report '!D56)," - ",'Report '!D56)</f>
        <v>-</v>
      </c>
      <c r="E54" s="158" t="str">
        <f>IF(ISBLANK('Report '!E56)," - ",'Report '!E56)</f>
        <v>-</v>
      </c>
      <c r="F54" s="169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ht="12.75" customHeight="1">
      <c r="A55" s="122" t="str">
        <f>IF(ISBLANK('Report '!A57)," - ",'Report '!A57)</f>
        <v> - </v>
      </c>
      <c r="B55" s="124" t="str">
        <f>IF(ISBLANK('Report '!B57)," - ",'Report '!B57)</f>
        <v>Análisis</v>
      </c>
      <c r="C55" s="179">
        <f>IF(ISBLANK('Report '!C57)," - ",'Report '!C57)</f>
        <v>0.1333333333</v>
      </c>
      <c r="D55" s="193">
        <f>IF(ISBLANK('Report '!D57)," - ",'Report '!D57)</f>
        <v>0.90496</v>
      </c>
      <c r="E55" s="122" t="str">
        <f>IF(ISBLANK('Report '!E57)," - ",'Report '!E57)</f>
        <v>Fily</v>
      </c>
      <c r="F55" s="131"/>
      <c r="G55" s="146"/>
      <c r="H55" s="146"/>
      <c r="I55" s="132">
        <v>1.0</v>
      </c>
      <c r="J55" s="132">
        <v>1.0</v>
      </c>
      <c r="K55" s="132">
        <v>1.0</v>
      </c>
      <c r="L55" s="132">
        <v>1.0</v>
      </c>
      <c r="M55" s="132">
        <v>1.0</v>
      </c>
      <c r="N55" s="132">
        <v>1.0</v>
      </c>
      <c r="O55" s="132">
        <v>1.0</v>
      </c>
      <c r="P55" s="132">
        <v>1.0</v>
      </c>
      <c r="Q55" s="132">
        <v>1.0</v>
      </c>
      <c r="R55" s="132">
        <v>1.0</v>
      </c>
      <c r="S55" s="132">
        <v>1.0</v>
      </c>
      <c r="T55" s="132">
        <v>1.0</v>
      </c>
    </row>
    <row r="56" ht="12.75" customHeight="1">
      <c r="A56" s="122" t="str">
        <f>IF(ISBLANK('Report '!A58)," - ",'Report '!A58)</f>
        <v> - </v>
      </c>
      <c r="B56" s="124" t="str">
        <f>IF(ISBLANK('Report '!B58)," - ",'Report '!B58)</f>
        <v>Diseño</v>
      </c>
      <c r="C56" s="179">
        <f>IF(ISBLANK('Report '!C58)," - ",'Report '!C58)</f>
        <v>0.1</v>
      </c>
      <c r="D56" s="193">
        <f>IF(ISBLANK('Report '!D58)," - ",'Report '!D58)</f>
        <v>0.67872</v>
      </c>
      <c r="E56" s="122" t="str">
        <f>IF(ISBLANK('Report '!E58)," - ",'Report '!E58)</f>
        <v>Fily</v>
      </c>
      <c r="F56" s="138"/>
      <c r="G56" s="132"/>
      <c r="H56" s="146"/>
      <c r="I56" s="146"/>
      <c r="J56" s="146"/>
      <c r="K56" s="132"/>
      <c r="L56" s="132">
        <v>1.0</v>
      </c>
      <c r="M56" s="132">
        <v>1.0</v>
      </c>
      <c r="N56" s="132">
        <v>1.0</v>
      </c>
      <c r="O56" s="132">
        <v>1.0</v>
      </c>
      <c r="P56" s="132">
        <v>1.0</v>
      </c>
      <c r="Q56" s="132">
        <v>1.0</v>
      </c>
      <c r="R56" s="132">
        <v>1.0</v>
      </c>
      <c r="S56" s="132">
        <v>1.0</v>
      </c>
      <c r="T56" s="132">
        <v>1.0</v>
      </c>
    </row>
    <row r="57" ht="12.75" customHeight="1">
      <c r="A57" s="122" t="str">
        <f>IF(ISBLANK('Report '!A59)," - ",'Report '!A59)</f>
        <v> - </v>
      </c>
      <c r="B57" s="124" t="str">
        <f>IF(ISBLANK('Report '!B59)," - ",'Report '!B59)</f>
        <v>Front-end/Back-end</v>
      </c>
      <c r="C57" s="179">
        <f>IF(ISBLANK('Report '!C59)," - ",'Report '!C59)</f>
        <v>0.2333333333</v>
      </c>
      <c r="D57" s="193">
        <f>IF(ISBLANK('Report '!D59)," - ",'Report '!D59)</f>
        <v>1.58368</v>
      </c>
      <c r="E57" s="122" t="str">
        <f>IF(ISBLANK('Report '!E59)," - ",'Report '!E59)</f>
        <v>Fily</v>
      </c>
      <c r="F57" s="131"/>
      <c r="G57" s="146"/>
      <c r="H57" s="146"/>
      <c r="I57" s="146"/>
      <c r="J57" s="146"/>
      <c r="K57" s="146"/>
      <c r="L57" s="146"/>
      <c r="M57" s="132">
        <v>0.5</v>
      </c>
      <c r="N57" s="132">
        <v>1.0</v>
      </c>
      <c r="O57" s="132">
        <v>1.0</v>
      </c>
      <c r="P57" s="132">
        <v>1.0</v>
      </c>
      <c r="Q57" s="132">
        <v>1.0</v>
      </c>
      <c r="R57" s="132">
        <v>1.0</v>
      </c>
      <c r="S57" s="132">
        <v>1.0</v>
      </c>
      <c r="T57" s="132">
        <v>1.0</v>
      </c>
    </row>
    <row r="58" ht="12.75" customHeight="1">
      <c r="A58" s="122" t="str">
        <f>IF(ISBLANK('Report '!A60)," - ",'Report '!A60)</f>
        <v> - </v>
      </c>
      <c r="B58" s="124" t="str">
        <f>IF(ISBLANK('Report '!B60)," - ",'Report '!B60)</f>
        <v>Testing</v>
      </c>
      <c r="C58" s="179">
        <f>IF(ISBLANK('Report '!C60)," - ",'Report '!C60)</f>
        <v>0.2790697674</v>
      </c>
      <c r="D58" s="180">
        <f>IF(ISBLANK('Report '!D60)," - ",'Report '!D60)</f>
        <v>1.894102326</v>
      </c>
      <c r="E58" s="122" t="str">
        <f>IF(ISBLANK('Report '!E60)," - ",'Report '!E60)</f>
        <v>Fily</v>
      </c>
      <c r="F58" s="138"/>
      <c r="G58" s="132"/>
      <c r="H58" s="146"/>
      <c r="I58" s="146"/>
      <c r="J58" s="146"/>
      <c r="K58" s="146"/>
      <c r="L58" s="146"/>
      <c r="M58" s="146"/>
      <c r="N58" s="146"/>
      <c r="O58" s="132"/>
      <c r="P58" s="146"/>
      <c r="Q58" s="132">
        <v>1.0</v>
      </c>
      <c r="R58" s="132">
        <v>1.0</v>
      </c>
      <c r="S58" s="132">
        <v>1.0</v>
      </c>
      <c r="T58" s="132">
        <v>1.0</v>
      </c>
    </row>
    <row r="59" ht="12.75" customHeight="1">
      <c r="A59" s="122" t="str">
        <f>IF(ISBLANK('Report '!A61)," - ",'Report '!A61)</f>
        <v> - </v>
      </c>
      <c r="B59" s="124" t="str">
        <f>IF(ISBLANK('Report '!B61)," - ",'Report '!B61)</f>
        <v>Integración</v>
      </c>
      <c r="C59" s="179">
        <f>IF(ISBLANK('Report '!C61)," - ",'Report '!C61)</f>
        <v>0.1666666667</v>
      </c>
      <c r="D59" s="193">
        <f>IF(ISBLANK('Report '!D61)," - ",'Report '!D61)</f>
        <v>1.1312</v>
      </c>
      <c r="E59" s="122" t="str">
        <f>IF(ISBLANK('Report '!E61)," - ",'Report '!E61)</f>
        <v>Mancha</v>
      </c>
      <c r="F59" s="131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32">
        <v>1.0</v>
      </c>
      <c r="S59" s="132">
        <v>1.0</v>
      </c>
      <c r="T59" s="132">
        <v>1.0</v>
      </c>
    </row>
    <row r="60" ht="12.75" customHeight="1">
      <c r="A60" s="122" t="str">
        <f>IF(ISBLANK('Report '!A62)," - ",'Report '!A62)</f>
        <v> - </v>
      </c>
      <c r="B60" s="124" t="str">
        <f>IF(ISBLANK('Report '!B62)," - ",'Report '!B62)</f>
        <v>Ayuda</v>
      </c>
      <c r="C60" s="179">
        <f>IF(ISBLANK('Report '!C62)," - ",'Report '!C62)</f>
        <v>0.1627906977</v>
      </c>
      <c r="D60" s="193">
        <f>IF(ISBLANK('Report '!D62)," - ",'Report '!D62)</f>
        <v>1.104893023</v>
      </c>
      <c r="E60" s="122" t="str">
        <f>IF(ISBLANK('Report '!E62)," - ",'Report '!E62)</f>
        <v>Fily</v>
      </c>
      <c r="F60" s="131"/>
      <c r="G60" s="146"/>
      <c r="H60" s="146"/>
      <c r="I60" s="146"/>
      <c r="J60" s="146"/>
      <c r="K60" s="146"/>
      <c r="L60" s="146"/>
      <c r="M60" s="146"/>
      <c r="N60" s="146"/>
      <c r="O60" s="132"/>
      <c r="P60" s="132"/>
      <c r="Q60" s="132"/>
      <c r="R60" s="132">
        <v>1.0</v>
      </c>
      <c r="S60" s="132">
        <v>1.0</v>
      </c>
      <c r="T60" s="132">
        <v>1.0</v>
      </c>
    </row>
    <row r="61" ht="12.75" customHeight="1">
      <c r="A61" s="122" t="str">
        <f>IF(ISBLANK('Report '!A63)," - ",'Report '!A63)</f>
        <v> - </v>
      </c>
      <c r="B61" s="124" t="str">
        <f>IF(ISBLANK('Report '!B63)," - ",'Report '!B63)</f>
        <v>Calidad</v>
      </c>
      <c r="C61" s="179">
        <f>IF(ISBLANK('Report '!C63)," - ",'Report '!C63)</f>
        <v>0.03333333333</v>
      </c>
      <c r="D61" s="193">
        <f>IF(ISBLANK('Report '!D63)," - ",'Report '!D63)</f>
        <v>0.22624</v>
      </c>
      <c r="E61" s="122" t="str">
        <f>IF(ISBLANK('Report '!E63)," - ",'Report '!E63)</f>
        <v>Santi</v>
      </c>
      <c r="F61" s="131"/>
      <c r="G61" s="146"/>
      <c r="H61" s="146"/>
      <c r="I61" s="146"/>
      <c r="J61" s="146"/>
      <c r="K61" s="146"/>
      <c r="L61" s="146"/>
      <c r="M61" s="132">
        <v>1.0</v>
      </c>
      <c r="N61" s="132">
        <v>1.0</v>
      </c>
      <c r="O61" s="132">
        <v>1.0</v>
      </c>
      <c r="P61" s="132">
        <v>1.0</v>
      </c>
      <c r="Q61" s="132">
        <v>1.0</v>
      </c>
      <c r="R61" s="132">
        <v>1.0</v>
      </c>
      <c r="S61" s="132">
        <v>1.0</v>
      </c>
      <c r="T61" s="132">
        <v>1.0</v>
      </c>
    </row>
    <row r="62" ht="12.75" customHeight="1">
      <c r="A62" s="158">
        <f>IF(ISBLANK('Report '!A64)," - ",'Report '!A64)</f>
        <v>5</v>
      </c>
      <c r="B62" s="162" t="str">
        <f>IF(ISBLANK('Report '!B64)," - ",'Report '!B64)</f>
        <v>US2</v>
      </c>
      <c r="C62" s="203" t="str">
        <f>IF(ISBLANK('Report '!C64)," - ",'Report '!C64)</f>
        <v>-</v>
      </c>
      <c r="D62" s="223" t="str">
        <f>IF(ISBLANK('Report '!D64)," - ",'Report '!D64)</f>
        <v>-</v>
      </c>
      <c r="E62" s="158" t="str">
        <f>IF(ISBLANK('Report '!E64)," - ",'Report '!E64)</f>
        <v>-</v>
      </c>
      <c r="F62" s="169"/>
      <c r="G62" s="171"/>
      <c r="H62" s="171"/>
      <c r="I62" s="171"/>
      <c r="J62" s="171"/>
      <c r="K62" s="171"/>
      <c r="L62" s="171"/>
      <c r="M62" s="171"/>
      <c r="N62" s="171"/>
      <c r="O62" s="174"/>
      <c r="P62" s="174"/>
      <c r="Q62" s="174"/>
      <c r="R62" s="174"/>
      <c r="S62" s="174"/>
      <c r="T62" s="174"/>
    </row>
    <row r="63" ht="12.75" customHeight="1">
      <c r="A63" s="122" t="str">
        <f>IF(ISBLANK('Report '!A65)," - ",'Report '!A65)</f>
        <v> - </v>
      </c>
      <c r="B63" s="124" t="str">
        <f>IF(ISBLANK('Report '!B65)," - ",'Report '!B65)</f>
        <v>Análisis</v>
      </c>
      <c r="C63" s="179">
        <f>IF(ISBLANK('Report '!C65)," - ",'Report '!C65)</f>
        <v>0.08</v>
      </c>
      <c r="D63" s="193">
        <f>IF(ISBLANK('Report '!D65)," - ",'Report '!D65)</f>
        <v>0.542976</v>
      </c>
      <c r="E63" s="122" t="str">
        <f>IF(ISBLANK('Report '!E65)," - ",'Report '!E65)</f>
        <v>Mancha</v>
      </c>
      <c r="F63" s="131"/>
      <c r="G63" s="146"/>
      <c r="H63" s="146"/>
      <c r="I63" s="132">
        <v>1.0</v>
      </c>
      <c r="J63" s="132">
        <v>1.0</v>
      </c>
      <c r="K63" s="132">
        <v>1.0</v>
      </c>
      <c r="L63" s="132">
        <v>1.0</v>
      </c>
      <c r="M63" s="132">
        <v>1.0</v>
      </c>
      <c r="N63" s="132">
        <v>1.0</v>
      </c>
      <c r="O63" s="132">
        <v>1.0</v>
      </c>
      <c r="P63" s="132">
        <v>1.0</v>
      </c>
      <c r="Q63" s="132">
        <v>1.0</v>
      </c>
      <c r="R63" s="132">
        <v>1.0</v>
      </c>
      <c r="S63" s="132">
        <v>1.0</v>
      </c>
      <c r="T63" s="132">
        <v>1.0</v>
      </c>
    </row>
    <row r="64" ht="12.75" customHeight="1">
      <c r="A64" s="122" t="str">
        <f>IF(ISBLANK('Report '!A66)," - ",'Report '!A66)</f>
        <v> - </v>
      </c>
      <c r="B64" s="124" t="str">
        <f>IF(ISBLANK('Report '!B66)," - ",'Report '!B66)</f>
        <v>Diseño</v>
      </c>
      <c r="C64" s="179">
        <f>IF(ISBLANK('Report '!C66)," - ",'Report '!C66)</f>
        <v>0.06</v>
      </c>
      <c r="D64" s="193">
        <f>IF(ISBLANK('Report '!D66)," - ",'Report '!D66)</f>
        <v>0.407232</v>
      </c>
      <c r="E64" s="122" t="str">
        <f>IF(ISBLANK('Report '!E66)," - ",'Report '!E66)</f>
        <v>Mancha</v>
      </c>
      <c r="F64" s="131"/>
      <c r="G64" s="146"/>
      <c r="H64" s="146"/>
      <c r="I64" s="132">
        <v>1.0</v>
      </c>
      <c r="J64" s="132">
        <v>1.0</v>
      </c>
      <c r="K64" s="132">
        <v>1.0</v>
      </c>
      <c r="L64" s="132">
        <v>1.0</v>
      </c>
      <c r="M64" s="132">
        <v>1.0</v>
      </c>
      <c r="N64" s="132">
        <v>1.0</v>
      </c>
      <c r="O64" s="132">
        <v>1.0</v>
      </c>
      <c r="P64" s="132">
        <v>1.0</v>
      </c>
      <c r="Q64" s="132">
        <v>1.0</v>
      </c>
      <c r="R64" s="132">
        <v>1.0</v>
      </c>
      <c r="S64" s="132">
        <v>1.0</v>
      </c>
      <c r="T64" s="132">
        <v>1.0</v>
      </c>
    </row>
    <row r="65" ht="12.75" customHeight="1">
      <c r="A65" s="122" t="str">
        <f>IF(ISBLANK('Report '!A67)," - ",'Report '!A67)</f>
        <v> - </v>
      </c>
      <c r="B65" s="124" t="str">
        <f>IF(ISBLANK('Report '!B67)," - ",'Report '!B67)</f>
        <v>Front-end/Back-end</v>
      </c>
      <c r="C65" s="179">
        <f>IF(ISBLANK('Report '!C67)," - ",'Report '!C67)</f>
        <v>0.14</v>
      </c>
      <c r="D65" s="193">
        <f>IF(ISBLANK('Report '!D67)," - ",'Report '!D67)</f>
        <v>0.950208</v>
      </c>
      <c r="E65" s="122" t="str">
        <f>IF(ISBLANK('Report '!E67)," - ",'Report '!E67)</f>
        <v>Mancha</v>
      </c>
      <c r="F65" s="131"/>
      <c r="G65" s="146"/>
      <c r="H65" s="146"/>
      <c r="I65" s="132">
        <v>1.0</v>
      </c>
      <c r="J65" s="132">
        <v>1.0</v>
      </c>
      <c r="K65" s="132">
        <v>1.0</v>
      </c>
      <c r="L65" s="132">
        <v>1.0</v>
      </c>
      <c r="M65" s="132">
        <v>1.0</v>
      </c>
      <c r="N65" s="132">
        <v>1.0</v>
      </c>
      <c r="O65" s="132">
        <v>1.0</v>
      </c>
      <c r="P65" s="132">
        <v>1.0</v>
      </c>
      <c r="Q65" s="132">
        <v>1.0</v>
      </c>
      <c r="R65" s="132">
        <v>1.0</v>
      </c>
      <c r="S65" s="132">
        <v>1.0</v>
      </c>
      <c r="T65" s="132">
        <v>1.0</v>
      </c>
    </row>
    <row r="66" ht="12.75" customHeight="1">
      <c r="A66" s="122" t="str">
        <f>IF(ISBLANK('Report '!A68)," - ",'Report '!A68)</f>
        <v> - </v>
      </c>
      <c r="B66" s="124" t="str">
        <f>IF(ISBLANK('Report '!B68)," - ",'Report '!B68)</f>
        <v>Testing</v>
      </c>
      <c r="C66" s="179">
        <f>IF(ISBLANK('Report '!C68)," - ",'Report '!C68)</f>
        <v>0.2790697674</v>
      </c>
      <c r="D66" s="180">
        <f>IF(ISBLANK('Report '!D68)," - ",'Report '!D68)</f>
        <v>1.894102326</v>
      </c>
      <c r="E66" s="122" t="str">
        <f>IF(ISBLANK('Report '!E68)," - ",'Report '!E68)</f>
        <v>Mancha</v>
      </c>
      <c r="F66" s="131"/>
      <c r="G66" s="146"/>
      <c r="H66" s="146"/>
      <c r="I66" s="146"/>
      <c r="J66" s="146"/>
      <c r="K66" s="146"/>
      <c r="L66" s="132">
        <v>1.0</v>
      </c>
      <c r="M66" s="132">
        <v>1.0</v>
      </c>
      <c r="N66" s="132">
        <v>1.0</v>
      </c>
      <c r="O66" s="132">
        <v>1.0</v>
      </c>
      <c r="P66" s="132">
        <v>1.0</v>
      </c>
      <c r="Q66" s="132">
        <v>1.0</v>
      </c>
      <c r="R66" s="132">
        <v>1.0</v>
      </c>
      <c r="S66" s="132">
        <v>1.0</v>
      </c>
      <c r="T66" s="132">
        <v>1.0</v>
      </c>
    </row>
    <row r="67" ht="12.75" customHeight="1">
      <c r="A67" s="122" t="str">
        <f>IF(ISBLANK('Report '!A69)," - ",'Report '!A69)</f>
        <v> - </v>
      </c>
      <c r="B67" s="124" t="str">
        <f>IF(ISBLANK('Report '!B69)," - ",'Report '!B69)</f>
        <v>Integración</v>
      </c>
      <c r="C67" s="179">
        <f>IF(ISBLANK('Report '!C69)," - ",'Report '!C69)</f>
        <v>0.1</v>
      </c>
      <c r="D67" s="193">
        <f>IF(ISBLANK('Report '!D69)," - ",'Report '!D69)</f>
        <v>0.67872</v>
      </c>
      <c r="E67" s="122" t="str">
        <f>IF(ISBLANK('Report '!E69)," - ",'Report '!E69)</f>
        <v>Mancha</v>
      </c>
      <c r="F67" s="131"/>
      <c r="G67" s="146"/>
      <c r="H67" s="146"/>
      <c r="I67" s="146"/>
      <c r="J67" s="146"/>
      <c r="K67" s="146"/>
      <c r="L67" s="146"/>
      <c r="M67" s="146"/>
      <c r="N67" s="146"/>
      <c r="O67" s="132">
        <v>1.0</v>
      </c>
      <c r="P67" s="132">
        <v>1.0</v>
      </c>
      <c r="Q67" s="132">
        <v>1.0</v>
      </c>
      <c r="R67" s="132">
        <v>1.0</v>
      </c>
      <c r="S67" s="132">
        <v>1.0</v>
      </c>
      <c r="T67" s="132">
        <v>1.0</v>
      </c>
    </row>
    <row r="68" ht="12.75" customHeight="1">
      <c r="A68" s="122" t="str">
        <f>IF(ISBLANK('Report '!A70)," - ",'Report '!A70)</f>
        <v> - </v>
      </c>
      <c r="B68" s="124" t="str">
        <f>IF(ISBLANK('Report '!B70)," - ",'Report '!B70)</f>
        <v>Calidad</v>
      </c>
      <c r="C68" s="179">
        <f>IF(ISBLANK('Report '!C70)," - ",'Report '!C70)</f>
        <v>0.02</v>
      </c>
      <c r="D68" s="193">
        <f>IF(ISBLANK('Report '!D70)," - ",'Report '!D70)</f>
        <v>0.135744</v>
      </c>
      <c r="E68" s="122" t="str">
        <f>IF(ISBLANK('Report '!E70)," - ",'Report '!E70)</f>
        <v>Mancha</v>
      </c>
      <c r="F68" s="131"/>
      <c r="G68" s="146"/>
      <c r="H68" s="146"/>
      <c r="I68" s="146"/>
      <c r="J68" s="146"/>
      <c r="K68" s="146"/>
      <c r="L68" s="132">
        <v>1.0</v>
      </c>
      <c r="M68" s="132">
        <v>1.0</v>
      </c>
      <c r="N68" s="132">
        <v>1.0</v>
      </c>
      <c r="O68" s="132">
        <v>1.0</v>
      </c>
      <c r="P68" s="132">
        <v>1.0</v>
      </c>
      <c r="Q68" s="132">
        <v>1.0</v>
      </c>
      <c r="R68" s="132">
        <v>1.0</v>
      </c>
      <c r="S68" s="132">
        <v>1.0</v>
      </c>
      <c r="T68" s="132">
        <v>1.0</v>
      </c>
    </row>
    <row r="69" ht="12.75" customHeight="1">
      <c r="A69" s="122" t="str">
        <f>IF(ISBLANK('Report '!A71)," - ",'Report '!A71)</f>
        <v> - </v>
      </c>
      <c r="B69" s="124" t="str">
        <f>IF(ISBLANK('Report '!B71)," - ",'Report '!B71)</f>
        <v>Ayuda</v>
      </c>
      <c r="C69" s="179">
        <f>IF(ISBLANK('Report '!C71)," - ",'Report '!C71)</f>
        <v>0.1627906977</v>
      </c>
      <c r="D69" s="193">
        <f>IF(ISBLANK('Report '!D71)," - ",'Report '!D71)</f>
        <v>1.104893023</v>
      </c>
      <c r="E69" s="122" t="str">
        <f>IF(ISBLANK('Report '!E71)," - ",'Report '!E71)</f>
        <v>Mancha</v>
      </c>
      <c r="F69" s="131"/>
      <c r="G69" s="146"/>
      <c r="H69" s="146"/>
      <c r="I69" s="146"/>
      <c r="J69" s="146"/>
      <c r="K69" s="146"/>
      <c r="L69" s="132"/>
      <c r="M69" s="132"/>
      <c r="N69" s="132"/>
      <c r="O69" s="132"/>
      <c r="P69" s="132"/>
      <c r="Q69" s="132"/>
      <c r="R69" s="132">
        <v>1.0</v>
      </c>
      <c r="S69" s="132">
        <v>1.0</v>
      </c>
      <c r="T69" s="132">
        <v>1.0</v>
      </c>
      <c r="U69" s="132"/>
    </row>
    <row r="70" ht="12.75" customHeight="1">
      <c r="A70" s="158">
        <f>IF(ISBLANK('Report '!A72)," - ",'Report '!A72)</f>
        <v>29</v>
      </c>
      <c r="B70" s="162" t="str">
        <f>IF(ISBLANK('Report '!B72)," - ",'Report '!B72)</f>
        <v>US26</v>
      </c>
      <c r="C70" s="203" t="str">
        <f>IF(ISBLANK('Report '!C72)," - ",'Report '!C72)</f>
        <v>-</v>
      </c>
      <c r="D70" s="223" t="str">
        <f>IF(ISBLANK('Report '!D72)," - ",'Report '!D72)</f>
        <v>-</v>
      </c>
      <c r="E70" s="158" t="str">
        <f>IF(ISBLANK('Report '!E72)," - ",'Report '!E72)</f>
        <v>-</v>
      </c>
      <c r="F70" s="169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</row>
    <row r="71" ht="12.75" customHeight="1">
      <c r="A71" s="122" t="str">
        <f>IF(ISBLANK('Report '!A73)," - ",'Report '!A73)</f>
        <v> - </v>
      </c>
      <c r="B71" s="124" t="str">
        <f>IF(ISBLANK('Report '!B73)," - ",'Report '!B73)</f>
        <v>Análisis</v>
      </c>
      <c r="C71" s="179">
        <f>IF(ISBLANK('Report '!C73)," - ",'Report '!C73)</f>
        <v>0.2133333333</v>
      </c>
      <c r="D71" s="193">
        <f>IF(ISBLANK('Report '!D73)," - ",'Report '!D73)</f>
        <v>1.447936</v>
      </c>
      <c r="E71" s="151" t="s">
        <v>54</v>
      </c>
      <c r="F71" s="131"/>
      <c r="G71" s="146"/>
      <c r="H71" s="146"/>
      <c r="I71" s="146"/>
      <c r="J71" s="146"/>
      <c r="K71" s="146"/>
      <c r="L71" s="132">
        <v>1.0</v>
      </c>
      <c r="M71" s="132">
        <v>1.0</v>
      </c>
      <c r="N71" s="132">
        <v>1.0</v>
      </c>
      <c r="O71" s="132">
        <v>1.0</v>
      </c>
      <c r="P71" s="132">
        <v>1.0</v>
      </c>
      <c r="Q71" s="132">
        <v>1.0</v>
      </c>
      <c r="R71" s="132">
        <v>1.0</v>
      </c>
      <c r="S71" s="132">
        <v>1.0</v>
      </c>
      <c r="T71" s="132">
        <v>1.0</v>
      </c>
    </row>
    <row r="72" ht="12.75" customHeight="1">
      <c r="A72" s="122" t="str">
        <f>IF(ISBLANK('Report '!A74)," - ",'Report '!A74)</f>
        <v> - </v>
      </c>
      <c r="B72" s="124" t="str">
        <f>IF(ISBLANK('Report '!B74)," - ",'Report '!B74)</f>
        <v>Diseño</v>
      </c>
      <c r="C72" s="179">
        <f>IF(ISBLANK('Report '!C74)," - ",'Report '!C74)</f>
        <v>0.16</v>
      </c>
      <c r="D72" s="193">
        <f>IF(ISBLANK('Report '!D74)," - ",'Report '!D74)</f>
        <v>1.085952</v>
      </c>
      <c r="E72" s="151" t="s">
        <v>54</v>
      </c>
      <c r="F72" s="138"/>
      <c r="G72" s="132"/>
      <c r="H72" s="146"/>
      <c r="I72" s="146"/>
      <c r="J72" s="146"/>
      <c r="K72" s="146"/>
      <c r="L72" s="132">
        <v>0.3</v>
      </c>
      <c r="M72" s="132">
        <v>1.0</v>
      </c>
      <c r="N72" s="132">
        <v>1.0</v>
      </c>
      <c r="O72" s="132">
        <v>1.0</v>
      </c>
      <c r="P72" s="132">
        <v>1.0</v>
      </c>
      <c r="Q72" s="132">
        <v>1.0</v>
      </c>
      <c r="R72" s="132">
        <v>1.0</v>
      </c>
      <c r="S72" s="132">
        <v>1.0</v>
      </c>
      <c r="T72" s="132">
        <v>1.0</v>
      </c>
    </row>
    <row r="73" ht="12.75" customHeight="1">
      <c r="A73" s="122" t="str">
        <f>IF(ISBLANK('Report '!A75)," - ",'Report '!A75)</f>
        <v> - </v>
      </c>
      <c r="B73" s="124" t="str">
        <f>IF(ISBLANK('Report '!B75)," - ",'Report '!B75)</f>
        <v>Front-end/Back-end</v>
      </c>
      <c r="C73" s="179">
        <f>IF(ISBLANK('Report '!C75)," - ",'Report '!C75)</f>
        <v>0.3733333333</v>
      </c>
      <c r="D73" s="193">
        <f>IF(ISBLANK('Report '!D75)," - ",'Report '!D75)</f>
        <v>2.533888</v>
      </c>
      <c r="E73" s="151" t="s">
        <v>54</v>
      </c>
      <c r="F73" s="131"/>
      <c r="G73" s="146"/>
      <c r="H73" s="146"/>
      <c r="I73" s="146"/>
      <c r="J73" s="146"/>
      <c r="K73" s="146"/>
      <c r="L73" s="146"/>
      <c r="M73" s="132">
        <v>1.0</v>
      </c>
      <c r="N73" s="132">
        <v>1.0</v>
      </c>
      <c r="O73" s="132">
        <v>1.0</v>
      </c>
      <c r="P73" s="132">
        <v>1.0</v>
      </c>
      <c r="Q73" s="132">
        <v>1.0</v>
      </c>
      <c r="R73" s="132">
        <v>1.0</v>
      </c>
      <c r="S73" s="132">
        <v>1.0</v>
      </c>
      <c r="T73" s="132">
        <v>1.0</v>
      </c>
    </row>
    <row r="74" ht="12.75" customHeight="1">
      <c r="A74" s="122" t="str">
        <f>IF(ISBLANK('Report '!A76)," - ",'Report '!A76)</f>
        <v> - </v>
      </c>
      <c r="B74" s="124" t="str">
        <f>IF(ISBLANK('Report '!B76)," - ",'Report '!B76)</f>
        <v>Testing</v>
      </c>
      <c r="C74" s="179">
        <f>IF(ISBLANK('Report '!C76)," - ",'Report '!C76)</f>
        <v>0.2790697674</v>
      </c>
      <c r="D74" s="180">
        <f>IF(ISBLANK('Report '!D76)," - ",'Report '!D76)</f>
        <v>1.894102326</v>
      </c>
      <c r="E74" s="151" t="s">
        <v>54</v>
      </c>
      <c r="F74" s="138"/>
      <c r="G74" s="138"/>
      <c r="H74" s="138"/>
      <c r="I74" s="138"/>
      <c r="J74" s="138"/>
      <c r="K74" s="138"/>
      <c r="L74" s="138"/>
      <c r="M74" s="138"/>
      <c r="N74" s="138">
        <v>1.0</v>
      </c>
      <c r="O74" s="138">
        <v>1.0</v>
      </c>
      <c r="P74" s="138">
        <v>1.0</v>
      </c>
      <c r="Q74" s="138">
        <v>1.0</v>
      </c>
      <c r="R74" s="138">
        <v>1.0</v>
      </c>
      <c r="S74" s="138">
        <v>1.0</v>
      </c>
      <c r="T74" s="138">
        <v>1.0</v>
      </c>
    </row>
    <row r="75" ht="12.75" customHeight="1">
      <c r="A75" s="122" t="str">
        <f>IF(ISBLANK('Report '!A77)," - ",'Report '!A77)</f>
        <v> - </v>
      </c>
      <c r="B75" s="124" t="str">
        <f>IF(ISBLANK('Report '!B77)," - ",'Report '!B77)</f>
        <v>Integración</v>
      </c>
      <c r="C75" s="179">
        <f>IF(ISBLANK('Report '!C77)," - ",'Report '!C77)</f>
        <v>0.2666666667</v>
      </c>
      <c r="D75" s="193">
        <f>IF(ISBLANK('Report '!D77)," - ",'Report '!D77)</f>
        <v>1.80992</v>
      </c>
      <c r="E75" s="122" t="str">
        <f>IF(ISBLANK('Report '!E77)," - ",'Report '!E77)</f>
        <v>Luis Rodriguez</v>
      </c>
      <c r="F75" s="131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>
        <v>1.0</v>
      </c>
      <c r="S75" s="132">
        <v>1.0</v>
      </c>
      <c r="T75" s="132">
        <v>1.0</v>
      </c>
    </row>
    <row r="76" ht="12.75" customHeight="1">
      <c r="A76" s="122" t="str">
        <f>IF(ISBLANK('Report '!A78)," - ",'Report '!A78)</f>
        <v> - </v>
      </c>
      <c r="B76" s="124" t="str">
        <f>IF(ISBLANK('Report '!B78)," - ",'Report '!B78)</f>
        <v>Calidad</v>
      </c>
      <c r="C76" s="179">
        <f>IF(ISBLANK('Report '!C78)," - ",'Report '!C78)</f>
        <v>0.05333333333</v>
      </c>
      <c r="D76" s="193">
        <f>IF(ISBLANK('Report '!D78)," - ",'Report '!D78)</f>
        <v>0.361984</v>
      </c>
      <c r="E76" s="122" t="str">
        <f>IF(ISBLANK('Report '!E78)," - ",'Report '!E78)</f>
        <v>Mancha</v>
      </c>
      <c r="F76" s="131"/>
      <c r="G76" s="146"/>
      <c r="H76" s="132"/>
      <c r="I76" s="132"/>
      <c r="J76" s="132"/>
      <c r="K76" s="132"/>
      <c r="L76" s="132"/>
      <c r="M76" s="132"/>
      <c r="N76" s="132">
        <v>1.0</v>
      </c>
      <c r="O76" s="132">
        <v>1.0</v>
      </c>
      <c r="P76" s="132">
        <v>1.0</v>
      </c>
      <c r="Q76" s="132">
        <v>1.0</v>
      </c>
      <c r="R76" s="132">
        <v>1.0</v>
      </c>
      <c r="S76" s="132">
        <v>1.0</v>
      </c>
      <c r="T76" s="132">
        <v>1.0</v>
      </c>
    </row>
    <row r="77" ht="12.75" customHeight="1">
      <c r="A77" s="122" t="str">
        <f>IF(ISBLANK('Report '!A79)," - ",'Report '!A79)</f>
        <v> - </v>
      </c>
      <c r="B77" s="124" t="str">
        <f>IF(ISBLANK('Report '!B79)," - ",'Report '!B79)</f>
        <v>Ayuda</v>
      </c>
      <c r="C77" s="179">
        <f>IF(ISBLANK('Report '!C79)," - ",'Report '!C79)</f>
        <v>0.1627906977</v>
      </c>
      <c r="D77" s="193">
        <f>IF(ISBLANK('Report '!D79)," - ",'Report '!D79)</f>
        <v>1.104893023</v>
      </c>
      <c r="E77" s="122" t="str">
        <f>IF(ISBLANK('Report '!E79)," - ",'Report '!E79)</f>
        <v>Mau</v>
      </c>
      <c r="F77" s="131"/>
      <c r="G77" s="146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>
        <v>1.0</v>
      </c>
      <c r="T77" s="132">
        <v>1.0</v>
      </c>
    </row>
    <row r="78" ht="12.75" customHeight="1">
      <c r="A78" s="158">
        <f>IF(ISBLANK('Report '!A80)," - ",'Report '!A80)</f>
        <v>10</v>
      </c>
      <c r="B78" s="162" t="str">
        <f>IF(ISBLANK('Report '!B80)," - ",'Report '!B80)</f>
        <v>US7</v>
      </c>
      <c r="C78" s="203" t="str">
        <f>IF(ISBLANK('Report '!C80)," - ",'Report '!C80)</f>
        <v>-</v>
      </c>
      <c r="D78" s="223" t="str">
        <f>IF(ISBLANK('Report '!D80)," - ",'Report '!D80)</f>
        <v>-</v>
      </c>
      <c r="E78" s="158" t="str">
        <f>IF(ISBLANK('Report '!E80)," - ",'Report '!E80)</f>
        <v>-</v>
      </c>
      <c r="F78" s="225"/>
      <c r="G78" s="171"/>
      <c r="H78" s="171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ht="12.75" customHeight="1">
      <c r="A79" s="122" t="str">
        <f>IF(ISBLANK('Report '!A81)," - ",'Report '!A81)</f>
        <v> - </v>
      </c>
      <c r="B79" s="124" t="str">
        <f>IF(ISBLANK('Report '!B81)," - ",'Report '!B81)</f>
        <v>Análisis</v>
      </c>
      <c r="C79" s="179">
        <f>IF(ISBLANK('Report '!C81)," - ",'Report '!C81)</f>
        <v>0.08</v>
      </c>
      <c r="D79" s="193">
        <f>IF(ISBLANK('Report '!D81)," - ",'Report '!D81)</f>
        <v>0.542976</v>
      </c>
      <c r="E79" s="122" t="str">
        <f>IF(ISBLANK('Report '!E81)," - ",'Report '!E81)</f>
        <v>Santi</v>
      </c>
      <c r="F79" s="131"/>
      <c r="G79" s="132"/>
      <c r="H79" s="146"/>
      <c r="I79" s="132">
        <v>1.0</v>
      </c>
      <c r="J79" s="132">
        <v>1.0</v>
      </c>
      <c r="K79" s="132">
        <v>1.0</v>
      </c>
      <c r="L79" s="132">
        <v>1.0</v>
      </c>
      <c r="M79" s="132">
        <v>1.0</v>
      </c>
      <c r="N79" s="132">
        <v>1.0</v>
      </c>
      <c r="O79" s="132">
        <v>1.0</v>
      </c>
      <c r="P79" s="132">
        <v>1.0</v>
      </c>
      <c r="Q79" s="132">
        <v>1.0</v>
      </c>
      <c r="R79" s="132">
        <v>1.0</v>
      </c>
      <c r="S79" s="132">
        <v>1.0</v>
      </c>
      <c r="T79" s="132">
        <v>1.0</v>
      </c>
    </row>
    <row r="80" ht="12.75" customHeight="1">
      <c r="A80" s="122" t="str">
        <f>IF(ISBLANK('Report '!A82)," - ",'Report '!A82)</f>
        <v> - </v>
      </c>
      <c r="B80" s="124" t="str">
        <f>IF(ISBLANK('Report '!B82)," - ",'Report '!B82)</f>
        <v>Diseño</v>
      </c>
      <c r="C80" s="179">
        <f>IF(ISBLANK('Report '!C82)," - ",'Report '!C82)</f>
        <v>0.06</v>
      </c>
      <c r="D80" s="193">
        <f>IF(ISBLANK('Report '!D82)," - ",'Report '!D82)</f>
        <v>0.407232</v>
      </c>
      <c r="E80" s="122" t="str">
        <f>IF(ISBLANK('Report '!E82)," - ",'Report '!E82)</f>
        <v>Santi</v>
      </c>
      <c r="F80" s="131"/>
      <c r="G80" s="146"/>
      <c r="H80" s="132"/>
      <c r="I80" s="146"/>
      <c r="J80" s="132">
        <v>1.0</v>
      </c>
      <c r="K80" s="132">
        <v>1.0</v>
      </c>
      <c r="L80" s="132">
        <v>1.0</v>
      </c>
      <c r="M80" s="132">
        <v>1.0</v>
      </c>
      <c r="N80" s="132">
        <v>1.0</v>
      </c>
      <c r="O80" s="132">
        <v>1.0</v>
      </c>
      <c r="P80" s="132">
        <v>1.0</v>
      </c>
      <c r="Q80" s="132">
        <v>1.0</v>
      </c>
      <c r="R80" s="132">
        <v>1.0</v>
      </c>
      <c r="S80" s="132">
        <v>1.0</v>
      </c>
      <c r="T80" s="132">
        <v>1.0</v>
      </c>
    </row>
    <row r="81" ht="12.75" customHeight="1">
      <c r="A81" s="122" t="str">
        <f>IF(ISBLANK('Report '!A83)," - ",'Report '!A83)</f>
        <v> - </v>
      </c>
      <c r="B81" s="124" t="str">
        <f>IF(ISBLANK('Report '!B83)," - ",'Report '!B83)</f>
        <v>Front-end/Back-end</v>
      </c>
      <c r="C81" s="179">
        <f>IF(ISBLANK('Report '!C83)," - ",'Report '!C83)</f>
        <v>0.14</v>
      </c>
      <c r="D81" s="193">
        <f>IF(ISBLANK('Report '!D83)," - ",'Report '!D83)</f>
        <v>0.950208</v>
      </c>
      <c r="E81" s="122" t="str">
        <f>IF(ISBLANK('Report '!E83)," - ",'Report '!E83)</f>
        <v>Santi</v>
      </c>
      <c r="F81" s="131"/>
      <c r="G81" s="146"/>
      <c r="H81" s="146"/>
      <c r="I81" s="132"/>
      <c r="J81" s="146"/>
      <c r="K81" s="146"/>
      <c r="L81" s="132">
        <v>1.0</v>
      </c>
      <c r="M81" s="132">
        <v>1.0</v>
      </c>
      <c r="N81" s="132">
        <v>1.0</v>
      </c>
      <c r="O81" s="132">
        <v>1.0</v>
      </c>
      <c r="P81" s="132">
        <v>1.0</v>
      </c>
      <c r="Q81" s="132">
        <v>1.0</v>
      </c>
      <c r="R81" s="132">
        <v>1.0</v>
      </c>
      <c r="S81" s="132">
        <v>1.0</v>
      </c>
      <c r="T81" s="132">
        <v>1.0</v>
      </c>
    </row>
    <row r="82" ht="12.75" customHeight="1">
      <c r="A82" s="122" t="str">
        <f>IF(ISBLANK('Report '!A84)," - ",'Report '!A84)</f>
        <v> - </v>
      </c>
      <c r="B82" s="124" t="str">
        <f>IF(ISBLANK('Report '!B84)," - ",'Report '!B84)</f>
        <v>Testing</v>
      </c>
      <c r="C82" s="179">
        <f>IF(ISBLANK('Report '!C84)," - ",'Report '!C84)</f>
        <v>0.2790697674</v>
      </c>
      <c r="D82" s="180">
        <f>IF(ISBLANK('Report '!D84)," - ",'Report '!D84)</f>
        <v>1.894102326</v>
      </c>
      <c r="E82" s="122" t="str">
        <f>IF(ISBLANK('Report '!E84)," - ",'Report '!E84)</f>
        <v>Santi</v>
      </c>
      <c r="F82" s="131"/>
      <c r="G82" s="146"/>
      <c r="H82" s="146"/>
      <c r="I82" s="146"/>
      <c r="J82" s="146"/>
      <c r="K82" s="146"/>
      <c r="L82" s="146"/>
      <c r="M82" s="132">
        <v>1.0</v>
      </c>
      <c r="N82" s="132">
        <v>1.0</v>
      </c>
      <c r="O82" s="132">
        <v>1.0</v>
      </c>
      <c r="P82" s="132">
        <v>1.0</v>
      </c>
      <c r="Q82" s="132">
        <v>1.0</v>
      </c>
      <c r="R82" s="132">
        <v>1.0</v>
      </c>
      <c r="S82" s="132">
        <v>1.0</v>
      </c>
      <c r="T82" s="132">
        <v>1.0</v>
      </c>
    </row>
    <row r="83" ht="12.75" customHeight="1">
      <c r="A83" s="122" t="str">
        <f>IF(ISBLANK('Report '!A85)," - ",'Report '!A85)</f>
        <v> - </v>
      </c>
      <c r="B83" s="124" t="str">
        <f>IF(ISBLANK('Report '!B85)," - ",'Report '!B85)</f>
        <v>Integración</v>
      </c>
      <c r="C83" s="179">
        <f>IF(ISBLANK('Report '!C85)," - ",'Report '!C85)</f>
        <v>0.1</v>
      </c>
      <c r="D83" s="193">
        <f>IF(ISBLANK('Report '!D85)," - ",'Report '!D85)</f>
        <v>0.67872</v>
      </c>
      <c r="E83" s="122" t="str">
        <f>IF(ISBLANK('Report '!E85)," - ",'Report '!E85)</f>
        <v>Santi</v>
      </c>
      <c r="F83" s="131"/>
      <c r="G83" s="146"/>
      <c r="H83" s="146"/>
      <c r="I83" s="146"/>
      <c r="J83" s="146"/>
      <c r="K83" s="146"/>
      <c r="L83" s="146"/>
      <c r="M83" s="146"/>
      <c r="N83" s="146"/>
      <c r="O83" s="132"/>
      <c r="P83" s="132">
        <v>1.0</v>
      </c>
      <c r="Q83" s="132">
        <v>1.0</v>
      </c>
      <c r="R83" s="132">
        <v>1.0</v>
      </c>
      <c r="S83" s="132">
        <v>1.0</v>
      </c>
      <c r="T83" s="132">
        <v>1.0</v>
      </c>
    </row>
    <row r="84" ht="12.75" customHeight="1">
      <c r="A84" s="122" t="str">
        <f>IF(ISBLANK('Report '!A86)," - ",'Report '!A86)</f>
        <v> - </v>
      </c>
      <c r="B84" s="124" t="str">
        <f>IF(ISBLANK('Report '!B86)," - ",'Report '!B86)</f>
        <v>Calidad</v>
      </c>
      <c r="C84" s="179">
        <f>IF(ISBLANK('Report '!C86)," - ",'Report '!C86)</f>
        <v>0.02</v>
      </c>
      <c r="D84" s="193">
        <f>IF(ISBLANK('Report '!D86)," - ",'Report '!D86)</f>
        <v>0.135744</v>
      </c>
      <c r="E84" s="122" t="str">
        <f>IF(ISBLANK('Report '!E86)," - ",'Report '!E86)</f>
        <v>Mancha</v>
      </c>
      <c r="F84" s="131"/>
      <c r="G84" s="146"/>
      <c r="H84" s="146"/>
      <c r="I84" s="146"/>
      <c r="J84" s="146"/>
      <c r="K84" s="146"/>
      <c r="L84" s="146"/>
      <c r="M84" s="132">
        <v>1.0</v>
      </c>
      <c r="N84" s="132">
        <v>1.0</v>
      </c>
      <c r="O84" s="132">
        <v>1.0</v>
      </c>
      <c r="P84" s="132">
        <v>1.0</v>
      </c>
      <c r="Q84" s="132">
        <v>1.0</v>
      </c>
      <c r="R84" s="132">
        <v>1.0</v>
      </c>
      <c r="S84" s="132">
        <v>1.0</v>
      </c>
      <c r="T84" s="132">
        <v>1.0</v>
      </c>
    </row>
    <row r="85" ht="12.75" customHeight="1">
      <c r="A85" s="122" t="str">
        <f>IF(ISBLANK('Report '!A87)," - ",'Report '!A87)</f>
        <v> - </v>
      </c>
      <c r="B85" s="124" t="str">
        <f>IF(ISBLANK('Report '!B87)," - ",'Report '!B87)</f>
        <v>Ayuda</v>
      </c>
      <c r="C85" s="179">
        <f>IF(ISBLANK('Report '!C87)," - ",'Report '!C87)</f>
        <v>0.1627906977</v>
      </c>
      <c r="D85" s="193">
        <f>IF(ISBLANK('Report '!D87)," - ",'Report '!D87)</f>
        <v>1.104893023</v>
      </c>
      <c r="E85" s="151" t="s">
        <v>43</v>
      </c>
      <c r="F85" s="131"/>
      <c r="G85" s="146"/>
      <c r="H85" s="146"/>
      <c r="I85" s="146"/>
      <c r="J85" s="146"/>
      <c r="K85" s="146"/>
      <c r="L85" s="146"/>
      <c r="M85" s="132"/>
      <c r="N85" s="132"/>
      <c r="O85" s="132"/>
      <c r="P85" s="132"/>
      <c r="Q85" s="132"/>
      <c r="R85" s="132"/>
      <c r="S85" s="132">
        <v>1.0</v>
      </c>
      <c r="T85" s="132">
        <v>1.0</v>
      </c>
    </row>
    <row r="86" ht="12.75" customHeight="1">
      <c r="A86" s="158">
        <f>IF(ISBLANK('Report '!A88)," - ",'Report '!A88)</f>
        <v>7</v>
      </c>
      <c r="B86" s="162" t="str">
        <f>IF(ISBLANK('Report '!B88)," - ",'Report '!B88)</f>
        <v>US4</v>
      </c>
      <c r="C86" s="203" t="str">
        <f>IF(ISBLANK('Report '!C88)," - ",'Report '!C88)</f>
        <v>-</v>
      </c>
      <c r="D86" s="223" t="str">
        <f>IF(ISBLANK('Report '!D88)," - ",'Report '!D88)</f>
        <v>-</v>
      </c>
      <c r="E86" s="158" t="str">
        <f>IF(ISBLANK('Report '!E88)," - ",'Report '!E88)</f>
        <v>-</v>
      </c>
      <c r="F86" s="169"/>
      <c r="G86" s="171"/>
      <c r="H86" s="171"/>
      <c r="I86" s="171"/>
      <c r="J86" s="171"/>
      <c r="K86" s="171"/>
      <c r="L86" s="171"/>
      <c r="M86" s="174"/>
      <c r="N86" s="174"/>
      <c r="O86" s="174"/>
      <c r="P86" s="174"/>
      <c r="Q86" s="174"/>
      <c r="R86" s="174"/>
      <c r="S86" s="174"/>
      <c r="T86" s="174"/>
    </row>
    <row r="87" ht="12.75" customHeight="1">
      <c r="A87" s="122" t="str">
        <f>IF(ISBLANK('Report '!A89)," - ",'Report '!A89)</f>
        <v> - </v>
      </c>
      <c r="B87" s="124" t="str">
        <f>IF(ISBLANK('Report '!B89)," - ",'Report '!B89)</f>
        <v>Análisis</v>
      </c>
      <c r="C87" s="179">
        <f>IF(ISBLANK('Report '!C89)," - ",'Report '!C89)</f>
        <v>0.1333333333</v>
      </c>
      <c r="D87" s="193">
        <f>IF(ISBLANK('Report '!D89)," - ",'Report '!D89)</f>
        <v>0.90496</v>
      </c>
      <c r="E87" s="122" t="str">
        <f>IF(ISBLANK('Report '!E89)," - ",'Report '!E89)</f>
        <v>Luis Rodriguez</v>
      </c>
      <c r="F87" s="131"/>
      <c r="G87" s="146"/>
      <c r="H87" s="146"/>
      <c r="I87" s="146"/>
      <c r="J87" s="146"/>
      <c r="K87" s="146"/>
      <c r="L87" s="146"/>
      <c r="M87" s="132">
        <v>1.0</v>
      </c>
      <c r="N87" s="132">
        <v>1.0</v>
      </c>
      <c r="O87" s="132">
        <v>1.0</v>
      </c>
      <c r="P87" s="132">
        <v>1.0</v>
      </c>
      <c r="Q87" s="132">
        <v>1.0</v>
      </c>
      <c r="R87" s="132">
        <v>1.0</v>
      </c>
      <c r="S87" s="132">
        <v>1.0</v>
      </c>
      <c r="T87" s="132">
        <v>1.0</v>
      </c>
    </row>
    <row r="88" ht="12.75" customHeight="1">
      <c r="A88" s="122" t="str">
        <f>IF(ISBLANK('Report '!A90)," - ",'Report '!A90)</f>
        <v> - </v>
      </c>
      <c r="B88" s="124" t="str">
        <f>IF(ISBLANK('Report '!B90)," - ",'Report '!B90)</f>
        <v>Diseño</v>
      </c>
      <c r="C88" s="179">
        <f>IF(ISBLANK('Report '!C90)," - ",'Report '!C90)</f>
        <v>0.1</v>
      </c>
      <c r="D88" s="193">
        <f>IF(ISBLANK('Report '!D90)," - ",'Report '!D90)</f>
        <v>0.67872</v>
      </c>
      <c r="E88" s="122" t="str">
        <f>IF(ISBLANK('Report '!E90)," - ",'Report '!E90)</f>
        <v>Luis Rodriguez</v>
      </c>
      <c r="F88" s="131"/>
      <c r="G88" s="146"/>
      <c r="H88" s="146"/>
      <c r="I88" s="146"/>
      <c r="J88" s="146"/>
      <c r="K88" s="146"/>
      <c r="L88" s="146"/>
      <c r="M88" s="146"/>
      <c r="N88" s="132">
        <v>1.0</v>
      </c>
      <c r="O88" s="132">
        <v>1.0</v>
      </c>
      <c r="P88" s="132">
        <v>1.0</v>
      </c>
      <c r="Q88" s="132">
        <v>1.0</v>
      </c>
      <c r="R88" s="132">
        <v>1.0</v>
      </c>
      <c r="S88" s="132">
        <v>1.0</v>
      </c>
      <c r="T88" s="132">
        <v>1.0</v>
      </c>
    </row>
    <row r="89" ht="12.75" customHeight="1">
      <c r="A89" s="122" t="str">
        <f>IF(ISBLANK('Report '!A91)," - ",'Report '!A91)</f>
        <v> - </v>
      </c>
      <c r="B89" s="124" t="str">
        <f>IF(ISBLANK('Report '!B91)," - ",'Report '!B91)</f>
        <v>Front-end/Back-end</v>
      </c>
      <c r="C89" s="179">
        <f>IF(ISBLANK('Report '!C91)," - ",'Report '!C91)</f>
        <v>0.2333333333</v>
      </c>
      <c r="D89" s="193">
        <f>IF(ISBLANK('Report '!D91)," - ",'Report '!D91)</f>
        <v>1.58368</v>
      </c>
      <c r="E89" s="122" t="str">
        <f>IF(ISBLANK('Report '!E91)," - ",'Report '!E91)</f>
        <v>Luis Rodriguez</v>
      </c>
      <c r="F89" s="131"/>
      <c r="G89" s="146"/>
      <c r="H89" s="146"/>
      <c r="I89" s="146"/>
      <c r="J89" s="146"/>
      <c r="K89" s="146"/>
      <c r="L89" s="146"/>
      <c r="M89" s="146"/>
      <c r="N89" s="132">
        <v>1.0</v>
      </c>
      <c r="O89" s="132">
        <v>1.0</v>
      </c>
      <c r="P89" s="132">
        <v>1.0</v>
      </c>
      <c r="Q89" s="132">
        <v>1.0</v>
      </c>
      <c r="R89" s="132">
        <v>1.0</v>
      </c>
      <c r="S89" s="132">
        <v>1.0</v>
      </c>
      <c r="T89" s="132">
        <v>1.0</v>
      </c>
    </row>
    <row r="90" ht="12.75" customHeight="1">
      <c r="A90" s="122" t="str">
        <f>IF(ISBLANK('Report '!A92)," - ",'Report '!A92)</f>
        <v> - </v>
      </c>
      <c r="B90" s="124" t="str">
        <f>IF(ISBLANK('Report '!B92)," - ",'Report '!B92)</f>
        <v>Testing</v>
      </c>
      <c r="C90" s="179">
        <f>IF(ISBLANK('Report '!C92)," - ",'Report '!C92)</f>
        <v>0.2790697674</v>
      </c>
      <c r="D90" s="180">
        <f>IF(ISBLANK('Report '!D92)," - ",'Report '!D92)</f>
        <v>1.894102326</v>
      </c>
      <c r="E90" s="122" t="str">
        <f>IF(ISBLANK('Report '!E92)," - ",'Report '!E92)</f>
        <v>Luis Rodriguez</v>
      </c>
      <c r="F90" s="131"/>
      <c r="G90" s="146"/>
      <c r="H90" s="146"/>
      <c r="I90" s="146"/>
      <c r="J90" s="146"/>
      <c r="K90" s="146"/>
      <c r="L90" s="146"/>
      <c r="M90" s="146"/>
      <c r="N90" s="146"/>
      <c r="O90" s="132">
        <v>1.0</v>
      </c>
      <c r="P90" s="132">
        <v>1.0</v>
      </c>
      <c r="Q90" s="132">
        <v>1.0</v>
      </c>
      <c r="R90" s="132">
        <v>1.0</v>
      </c>
      <c r="S90" s="132">
        <v>1.0</v>
      </c>
      <c r="T90" s="132">
        <v>1.0</v>
      </c>
    </row>
    <row r="91" ht="12.75" customHeight="1">
      <c r="A91" s="122" t="str">
        <f>IF(ISBLANK('Report '!A93)," - ",'Report '!A93)</f>
        <v> - </v>
      </c>
      <c r="B91" s="124" t="str">
        <f>IF(ISBLANK('Report '!B93)," - ",'Report '!B93)</f>
        <v>Integración</v>
      </c>
      <c r="C91" s="179">
        <f>IF(ISBLANK('Report '!C93)," - ",'Report '!C93)</f>
        <v>0.1666666667</v>
      </c>
      <c r="D91" s="193">
        <f>IF(ISBLANK('Report '!D93)," - ",'Report '!D93)</f>
        <v>1.1312</v>
      </c>
      <c r="E91" s="122" t="str">
        <f>IF(ISBLANK('Report '!E93)," - ",'Report '!E93)</f>
        <v>Luis Rodriguez</v>
      </c>
      <c r="F91" s="131"/>
      <c r="G91" s="146"/>
      <c r="H91" s="146"/>
      <c r="I91" s="146"/>
      <c r="J91" s="146"/>
      <c r="K91" s="146"/>
      <c r="L91" s="146"/>
      <c r="M91" s="146"/>
      <c r="N91" s="146"/>
      <c r="O91" s="146"/>
      <c r="P91" s="132">
        <v>1.0</v>
      </c>
      <c r="Q91" s="132">
        <v>1.0</v>
      </c>
      <c r="R91" s="132">
        <v>1.0</v>
      </c>
      <c r="S91" s="132">
        <v>1.0</v>
      </c>
      <c r="T91" s="132">
        <v>1.0</v>
      </c>
    </row>
    <row r="92" ht="12.75" customHeight="1">
      <c r="A92" s="122" t="str">
        <f>IF(ISBLANK('Report '!A94)," - ",'Report '!A94)</f>
        <v> - </v>
      </c>
      <c r="B92" s="124" t="str">
        <f>IF(ISBLANK('Report '!B94)," - ",'Report '!B94)</f>
        <v>Calidad</v>
      </c>
      <c r="C92" s="179">
        <f>IF(ISBLANK('Report '!C94)," - ",'Report '!C94)</f>
        <v>0.03333333333</v>
      </c>
      <c r="D92" s="193">
        <f>IF(ISBLANK('Report '!D94)," - ",'Report '!D94)</f>
        <v>0.22624</v>
      </c>
      <c r="E92" s="122" t="str">
        <f>IF(ISBLANK('Report '!E94)," - ",'Report '!E94)</f>
        <v>Mancha</v>
      </c>
      <c r="F92" s="131"/>
      <c r="G92" s="146"/>
      <c r="H92" s="146"/>
      <c r="I92" s="146"/>
      <c r="J92" s="146"/>
      <c r="K92" s="146"/>
      <c r="L92" s="146"/>
      <c r="M92" s="146"/>
      <c r="N92" s="132">
        <v>1.0</v>
      </c>
      <c r="O92" s="132">
        <v>1.0</v>
      </c>
      <c r="P92" s="132">
        <v>1.0</v>
      </c>
      <c r="Q92" s="132">
        <v>1.0</v>
      </c>
      <c r="R92" s="132">
        <v>1.0</v>
      </c>
      <c r="S92" s="132">
        <v>1.0</v>
      </c>
      <c r="T92" s="132">
        <v>1.0</v>
      </c>
    </row>
    <row r="93" ht="12.75" customHeight="1">
      <c r="A93" s="122" t="str">
        <f>IF(ISBLANK('Report '!A95)," - ",'Report '!A95)</f>
        <v> - </v>
      </c>
      <c r="B93" s="124" t="str">
        <f>IF(ISBLANK('Report '!B95)," - ",'Report '!B95)</f>
        <v>Ayuda</v>
      </c>
      <c r="C93" s="179">
        <f>IF(ISBLANK('Report '!C95)," - ",'Report '!C95)</f>
        <v>0.1627906977</v>
      </c>
      <c r="D93" s="193">
        <f>IF(ISBLANK('Report '!D95)," - ",'Report '!D95)</f>
        <v>1.104893023</v>
      </c>
      <c r="E93" s="122" t="str">
        <f>IF(ISBLANK('Report '!E95)," - ",'Report '!E95)</f>
        <v>Marco Luna</v>
      </c>
      <c r="F93" s="131"/>
      <c r="G93" s="146"/>
      <c r="H93" s="146"/>
      <c r="I93" s="146"/>
      <c r="J93" s="146"/>
      <c r="K93" s="146"/>
      <c r="L93" s="146"/>
      <c r="M93" s="146"/>
      <c r="N93" s="132"/>
      <c r="O93" s="132"/>
      <c r="P93" s="132"/>
      <c r="Q93" s="132"/>
      <c r="R93" s="132"/>
      <c r="S93" s="132"/>
      <c r="T93" s="132">
        <v>1.0</v>
      </c>
    </row>
    <row r="94" ht="12.75" customHeight="1">
      <c r="A94" s="158">
        <f>IF(ISBLANK('Report '!A96)," - ",'Report '!A96)</f>
        <v>32</v>
      </c>
      <c r="B94" s="162" t="str">
        <f>IF(ISBLANK('Report '!B96)," - ",'Report '!B96)</f>
        <v>US29</v>
      </c>
      <c r="C94" s="203" t="str">
        <f>IF(ISBLANK('Report '!C96)," - ",'Report '!C96)</f>
        <v>-</v>
      </c>
      <c r="D94" s="223" t="str">
        <f>IF(ISBLANK('Report '!D96)," - ",'Report '!D96)</f>
        <v>-</v>
      </c>
      <c r="E94" s="158" t="str">
        <f>IF(ISBLANK('Report '!E96)," - ",'Report '!E96)</f>
        <v>-</v>
      </c>
      <c r="F94" s="169"/>
      <c r="G94" s="171"/>
      <c r="H94" s="171"/>
      <c r="I94" s="171"/>
      <c r="J94" s="171"/>
      <c r="K94" s="171"/>
      <c r="L94" s="171"/>
      <c r="M94" s="171"/>
      <c r="N94" s="174"/>
      <c r="O94" s="174"/>
      <c r="P94" s="174"/>
      <c r="Q94" s="174"/>
      <c r="R94" s="174"/>
      <c r="S94" s="174"/>
      <c r="T94" s="174"/>
    </row>
    <row r="95" ht="12.75" customHeight="1">
      <c r="A95" s="122" t="str">
        <f>IF(ISBLANK('Report '!A97)," - ",'Report '!A97)</f>
        <v> - </v>
      </c>
      <c r="B95" s="124" t="str">
        <f>IF(ISBLANK('Report '!B97)," - ",'Report '!B97)</f>
        <v>Análisis</v>
      </c>
      <c r="C95" s="179">
        <f>IF(ISBLANK('Report '!C97)," - ",'Report '!C97)</f>
        <v>0.08</v>
      </c>
      <c r="D95" s="193">
        <f>IF(ISBLANK('Report '!D97)," - ",'Report '!D97)</f>
        <v>0.542976</v>
      </c>
      <c r="E95" s="122" t="str">
        <f>IF(ISBLANK('Report '!E97)," - ",'Report '!E97)</f>
        <v>Mau</v>
      </c>
      <c r="F95" s="131"/>
      <c r="G95" s="146"/>
      <c r="H95" s="146"/>
      <c r="I95" s="146"/>
      <c r="J95" s="146"/>
      <c r="K95" s="146"/>
      <c r="L95" s="146"/>
      <c r="M95" s="146"/>
      <c r="N95" s="132"/>
      <c r="O95" s="132">
        <v>1.0</v>
      </c>
      <c r="P95" s="132">
        <v>1.0</v>
      </c>
      <c r="Q95" s="132">
        <v>1.0</v>
      </c>
      <c r="R95" s="132">
        <v>1.0</v>
      </c>
      <c r="S95" s="132">
        <v>1.0</v>
      </c>
      <c r="T95" s="132">
        <v>1.0</v>
      </c>
    </row>
    <row r="96" ht="12.75" customHeight="1">
      <c r="A96" s="122" t="str">
        <f>IF(ISBLANK('Report '!A98)," - ",'Report '!A98)</f>
        <v> - </v>
      </c>
      <c r="B96" s="124" t="str">
        <f>IF(ISBLANK('Report '!B98)," - ",'Report '!B98)</f>
        <v>Diseño</v>
      </c>
      <c r="C96" s="179">
        <f>IF(ISBLANK('Report '!C98)," - ",'Report '!C98)</f>
        <v>0.06</v>
      </c>
      <c r="D96" s="193">
        <f>IF(ISBLANK('Report '!D98)," - ",'Report '!D98)</f>
        <v>0.407232</v>
      </c>
      <c r="E96" s="122" t="str">
        <f>IF(ISBLANK('Report '!E98)," - ",'Report '!E98)</f>
        <v>Mau</v>
      </c>
      <c r="F96" s="131"/>
      <c r="G96" s="146"/>
      <c r="H96" s="146"/>
      <c r="I96" s="146"/>
      <c r="J96" s="146"/>
      <c r="K96" s="146"/>
      <c r="L96" s="146"/>
      <c r="M96" s="146"/>
      <c r="N96" s="132"/>
      <c r="O96" s="132">
        <v>1.0</v>
      </c>
      <c r="P96" s="132">
        <v>1.0</v>
      </c>
      <c r="Q96" s="132">
        <v>1.0</v>
      </c>
      <c r="R96" s="132">
        <v>1.0</v>
      </c>
      <c r="S96" s="132">
        <v>1.0</v>
      </c>
      <c r="T96" s="132">
        <v>1.0</v>
      </c>
    </row>
    <row r="97" ht="12.75" customHeight="1">
      <c r="A97" s="122" t="str">
        <f>IF(ISBLANK('Report '!A99)," - ",'Report '!A99)</f>
        <v> - </v>
      </c>
      <c r="B97" s="124" t="str">
        <f>IF(ISBLANK('Report '!B99)," - ",'Report '!B99)</f>
        <v>Front-end/Back-end</v>
      </c>
      <c r="C97" s="179">
        <f>IF(ISBLANK('Report '!C99)," - ",'Report '!C99)</f>
        <v>0.14</v>
      </c>
      <c r="D97" s="193">
        <f>IF(ISBLANK('Report '!D99)," - ",'Report '!D99)</f>
        <v>0.950208</v>
      </c>
      <c r="E97" s="122" t="str">
        <f>IF(ISBLANK('Report '!E99)," - ",'Report '!E99)</f>
        <v>Mau</v>
      </c>
      <c r="F97" s="131"/>
      <c r="G97" s="146"/>
      <c r="H97" s="146"/>
      <c r="I97" s="146"/>
      <c r="J97" s="146"/>
      <c r="K97" s="146"/>
      <c r="L97" s="146"/>
      <c r="M97" s="146"/>
      <c r="N97" s="132"/>
      <c r="O97" s="132">
        <v>1.0</v>
      </c>
      <c r="P97" s="132">
        <v>1.0</v>
      </c>
      <c r="Q97" s="132">
        <v>1.0</v>
      </c>
      <c r="R97" s="132">
        <v>1.0</v>
      </c>
      <c r="S97" s="132">
        <v>1.0</v>
      </c>
      <c r="T97" s="132">
        <v>1.0</v>
      </c>
    </row>
    <row r="98" ht="12.75" customHeight="1">
      <c r="A98" s="122" t="str">
        <f>IF(ISBLANK('Report '!A100)," - ",'Report '!A100)</f>
        <v> - </v>
      </c>
      <c r="B98" s="124" t="str">
        <f>IF(ISBLANK('Report '!B100)," - ",'Report '!B100)</f>
        <v>Calidad</v>
      </c>
      <c r="C98" s="179">
        <f>IF(ISBLANK('Report '!C100)," - ",'Report '!C100)</f>
        <v>0.02</v>
      </c>
      <c r="D98" s="193">
        <f>IF(ISBLANK('Report '!D100)," - ",'Report '!D100)</f>
        <v>0.135744</v>
      </c>
      <c r="E98" s="122" t="str">
        <f>IF(ISBLANK('Report '!E100)," - ",'Report '!E100)</f>
        <v>Mau</v>
      </c>
      <c r="F98" s="131"/>
      <c r="G98" s="146"/>
      <c r="H98" s="146"/>
      <c r="I98" s="146"/>
      <c r="J98" s="146"/>
      <c r="K98" s="146"/>
      <c r="L98" s="146"/>
      <c r="M98" s="146"/>
      <c r="N98" s="132"/>
      <c r="O98" s="132"/>
      <c r="P98" s="132">
        <v>1.0</v>
      </c>
      <c r="Q98" s="132">
        <v>1.0</v>
      </c>
      <c r="R98" s="132">
        <v>1.0</v>
      </c>
      <c r="S98" s="132">
        <v>1.0</v>
      </c>
      <c r="T98" s="132">
        <v>1.0</v>
      </c>
    </row>
    <row r="99" ht="12.75" customHeight="1">
      <c r="A99" s="122" t="str">
        <f>IF(ISBLANK('Report '!A101)," - ",'Report '!A101)</f>
        <v> - </v>
      </c>
      <c r="B99" s="124" t="str">
        <f>IF(ISBLANK('Report '!B101)," - ",'Report '!B101)</f>
        <v>Testing</v>
      </c>
      <c r="C99" s="179">
        <f>IF(ISBLANK('Report '!C101)," - ",'Report '!C101)</f>
        <v>0.2790697674</v>
      </c>
      <c r="D99" s="180">
        <f>IF(ISBLANK('Report '!D101)," - ",'Report '!D101)</f>
        <v>1.894102326</v>
      </c>
      <c r="E99" s="122" t="str">
        <f>IF(ISBLANK('Report '!E101)," - ",'Report '!E101)</f>
        <v>Mau</v>
      </c>
      <c r="F99" s="131"/>
      <c r="G99" s="146"/>
      <c r="H99" s="146"/>
      <c r="I99" s="146"/>
      <c r="J99" s="146"/>
      <c r="K99" s="146"/>
      <c r="L99" s="146"/>
      <c r="M99" s="146"/>
      <c r="N99" s="132"/>
      <c r="O99" s="132"/>
      <c r="P99" s="132"/>
      <c r="Q99" s="132"/>
      <c r="R99" s="132">
        <v>1.0</v>
      </c>
      <c r="S99" s="132">
        <v>1.0</v>
      </c>
      <c r="T99" s="132">
        <v>1.0</v>
      </c>
    </row>
    <row r="100" ht="12.75" customHeight="1">
      <c r="A100" s="122" t="str">
        <f>IF(ISBLANK('Report '!A102)," - ",'Report '!A102)</f>
        <v> - </v>
      </c>
      <c r="B100" s="124" t="str">
        <f>IF(ISBLANK('Report '!B102)," - ",'Report '!B102)</f>
        <v>Integración</v>
      </c>
      <c r="C100" s="179">
        <f>IF(ISBLANK('Report '!C102)," - ",'Report '!C102)</f>
        <v>0.1</v>
      </c>
      <c r="D100" s="193">
        <f>IF(ISBLANK('Report '!D102)," - ",'Report '!D102)</f>
        <v>0.67872</v>
      </c>
      <c r="E100" s="122" t="str">
        <f>IF(ISBLANK('Report '!E102)," - ",'Report '!E102)</f>
        <v>Santi</v>
      </c>
      <c r="F100" s="131"/>
      <c r="G100" s="146"/>
      <c r="H100" s="146"/>
      <c r="I100" s="146"/>
      <c r="J100" s="146"/>
      <c r="K100" s="146"/>
      <c r="L100" s="146"/>
      <c r="M100" s="146"/>
      <c r="N100" s="132"/>
      <c r="O100" s="132"/>
      <c r="P100" s="132"/>
      <c r="Q100" s="132"/>
      <c r="R100" s="132">
        <v>1.0</v>
      </c>
      <c r="S100" s="132">
        <v>1.0</v>
      </c>
      <c r="T100" s="132">
        <v>1.0</v>
      </c>
    </row>
    <row r="101" ht="12.75" customHeight="1">
      <c r="A101" s="122" t="str">
        <f>IF(ISBLANK('Report '!A103)," - ",'Report '!A103)</f>
        <v> - </v>
      </c>
      <c r="B101" s="124" t="str">
        <f>IF(ISBLANK('Report '!B103)," - ",'Report '!B103)</f>
        <v>Ayuda</v>
      </c>
      <c r="C101" s="179">
        <f>IF(ISBLANK('Report '!C103)," - ",'Report '!C103)</f>
        <v>0.1627906977</v>
      </c>
      <c r="D101" s="193">
        <f>IF(ISBLANK('Report '!D103)," - ",'Report '!D103)</f>
        <v>1.104893023</v>
      </c>
      <c r="E101" s="122" t="str">
        <f>IF(ISBLANK('Report '!E103)," - ",'Report '!E103)</f>
        <v>Santi</v>
      </c>
      <c r="F101" s="131"/>
      <c r="G101" s="146"/>
      <c r="H101" s="146"/>
      <c r="I101" s="146"/>
      <c r="J101" s="146"/>
      <c r="K101" s="146"/>
      <c r="L101" s="146"/>
      <c r="M101" s="146"/>
      <c r="N101" s="132"/>
      <c r="O101" s="132"/>
      <c r="P101" s="132"/>
      <c r="Q101" s="132"/>
      <c r="R101" s="132"/>
      <c r="S101" s="132">
        <v>1.0</v>
      </c>
      <c r="T101" s="132">
        <v>1.0</v>
      </c>
    </row>
    <row r="102" ht="12.75" customHeight="1">
      <c r="A102" s="226" t="s">
        <v>152</v>
      </c>
      <c r="B102" s="227"/>
      <c r="C102" s="227"/>
      <c r="D102" s="227"/>
      <c r="E102" s="227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</row>
    <row r="103" ht="12.75" customHeight="1">
      <c r="C103" s="121" t="s">
        <v>88</v>
      </c>
      <c r="F103" s="229">
        <f t="shared" ref="F103:T103" si="1">SUMPRODUCT(F9:F102,$C$9:$C$102)</f>
        <v>0.7333333333</v>
      </c>
      <c r="G103" s="229">
        <f t="shared" si="1"/>
        <v>1.646666667</v>
      </c>
      <c r="H103" s="229">
        <f t="shared" si="1"/>
        <v>2.051627907</v>
      </c>
      <c r="I103" s="229">
        <f t="shared" si="1"/>
        <v>2.978294574</v>
      </c>
      <c r="J103" s="229">
        <f t="shared" si="1"/>
        <v>4.751472868</v>
      </c>
      <c r="K103" s="229">
        <f t="shared" si="1"/>
        <v>5.515503876</v>
      </c>
      <c r="L103" s="229">
        <f t="shared" si="1"/>
        <v>6.617147287</v>
      </c>
      <c r="M103" s="229">
        <f t="shared" si="1"/>
        <v>8.097751938</v>
      </c>
      <c r="N103" s="229">
        <f t="shared" si="1"/>
        <v>9.593488372</v>
      </c>
      <c r="O103" s="229">
        <f t="shared" si="1"/>
        <v>11.86108527</v>
      </c>
      <c r="P103" s="229">
        <f t="shared" si="1"/>
        <v>12.58108527</v>
      </c>
      <c r="Q103" s="229">
        <f t="shared" si="1"/>
        <v>13.3648062</v>
      </c>
      <c r="R103" s="229">
        <f t="shared" si="1"/>
        <v>14.84790698</v>
      </c>
      <c r="S103" s="229">
        <f t="shared" si="1"/>
        <v>15.6372093</v>
      </c>
      <c r="T103" s="229">
        <f t="shared" si="1"/>
        <v>17.00232558</v>
      </c>
    </row>
    <row r="104" ht="12.75" customHeight="1"/>
    <row r="105" ht="12.75" customHeight="1">
      <c r="C105" s="121"/>
      <c r="D105" s="126"/>
      <c r="E105" s="126"/>
      <c r="F105" s="230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</sheetData>
  <conditionalFormatting sqref="F9:T101">
    <cfRule type="containsText" dxfId="7" priority="1" operator="containsText" text="100%">
      <formula>NOT(ISERROR(SEARCH(("100%"),(F9))))</formula>
    </cfRule>
  </conditionalFormatting>
  <conditionalFormatting sqref="F9:T101">
    <cfRule type="notContainsBlanks" dxfId="8" priority="2">
      <formula>LEN(TRIM(F9))&gt;0</formula>
    </cfRule>
  </conditionalFormatting>
  <hyperlinks>
    <hyperlink r:id="rId2" ref="S3"/>
  </hyperlinks>
  <printOptions/>
  <pageMargins bottom="0.75" footer="0.0" header="0.0" left="0.7" right="0.7" top="0.75"/>
  <pageSetup orientation="landscape"/>
  <drawing r:id="rId3"/>
  <legacy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0.57"/>
    <col customWidth="1" min="4" max="4" width="8.71"/>
    <col customWidth="1" min="5" max="5" width="13.57"/>
    <col customWidth="1" min="6" max="12" width="8.71"/>
    <col customWidth="1" min="13" max="23" width="8.0"/>
  </cols>
  <sheetData>
    <row r="1" ht="20.25" customHeight="1">
      <c r="A1" s="1" t="s">
        <v>157</v>
      </c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ht="15.75" customHeight="1">
      <c r="A2" s="17"/>
      <c r="B2" s="2"/>
      <c r="C2" s="2"/>
      <c r="D2" s="2"/>
      <c r="E2" s="2"/>
      <c r="F2" s="130"/>
      <c r="G2" s="130"/>
      <c r="H2" s="130"/>
      <c r="I2" s="130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3" ht="12.75" customHeight="1">
      <c r="A3" s="238" t="s">
        <v>158</v>
      </c>
      <c r="B3" s="2"/>
      <c r="C3" s="2"/>
      <c r="D3" s="2"/>
      <c r="E3" s="2"/>
      <c r="F3" s="130"/>
      <c r="G3" s="130"/>
      <c r="H3" s="130"/>
      <c r="I3" s="130"/>
      <c r="J3" s="139"/>
      <c r="K3" s="139"/>
      <c r="L3" s="139"/>
      <c r="M3" s="139"/>
      <c r="N3" s="139"/>
      <c r="O3" s="139"/>
      <c r="P3" s="139"/>
      <c r="Q3" s="139"/>
      <c r="R3" s="139"/>
      <c r="S3" s="239"/>
      <c r="T3" s="139"/>
    </row>
    <row r="4" ht="12.75" customHeight="1">
      <c r="A4" s="104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240"/>
      <c r="T4" s="139"/>
    </row>
    <row r="5" ht="18.0" customHeight="1">
      <c r="A5" s="5" t="s">
        <v>159</v>
      </c>
      <c r="B5" s="2"/>
      <c r="C5" s="2"/>
      <c r="D5" s="2"/>
      <c r="E5" s="2"/>
      <c r="F5" s="241"/>
      <c r="G5" s="242" t="s">
        <v>160</v>
      </c>
      <c r="H5" s="130"/>
      <c r="I5" s="130"/>
      <c r="J5" s="139"/>
      <c r="K5" s="139"/>
      <c r="L5" s="139"/>
      <c r="M5" s="139"/>
      <c r="N5" s="139"/>
      <c r="O5" s="139"/>
      <c r="P5" s="139"/>
      <c r="Q5" s="243"/>
      <c r="R5" s="139"/>
      <c r="S5" s="139"/>
      <c r="T5" s="139"/>
    </row>
    <row r="6" ht="12.75" customHeight="1">
      <c r="A6" s="112" t="s">
        <v>10</v>
      </c>
      <c r="B6" s="114" t="s">
        <v>11</v>
      </c>
      <c r="C6" s="115" t="s">
        <v>12</v>
      </c>
      <c r="D6" s="115" t="s">
        <v>16</v>
      </c>
      <c r="E6" s="115" t="s">
        <v>14</v>
      </c>
      <c r="F6" s="244">
        <v>1.0</v>
      </c>
      <c r="G6" s="244">
        <v>2.0</v>
      </c>
      <c r="H6" s="244">
        <v>3.0</v>
      </c>
      <c r="I6" s="244">
        <v>4.0</v>
      </c>
      <c r="J6" s="244">
        <v>5.0</v>
      </c>
      <c r="K6" s="244">
        <v>6.0</v>
      </c>
      <c r="L6" s="244">
        <v>7.0</v>
      </c>
      <c r="M6" s="244">
        <v>8.0</v>
      </c>
      <c r="N6" s="244">
        <v>9.0</v>
      </c>
      <c r="O6" s="244">
        <v>10.0</v>
      </c>
      <c r="P6" s="244">
        <v>11.0</v>
      </c>
      <c r="Q6" s="244">
        <v>12.0</v>
      </c>
      <c r="R6" s="245">
        <v>13.0</v>
      </c>
      <c r="S6" s="245">
        <v>14.0</v>
      </c>
      <c r="T6" s="245">
        <v>15.0</v>
      </c>
    </row>
    <row r="7" ht="12.75" customHeight="1">
      <c r="A7" s="122">
        <f>IF(ISBLANK('Report '!A11)," - ",'Report '!A11)</f>
        <v>47</v>
      </c>
      <c r="B7" s="124" t="str">
        <f>IF(ISBLANK('Report '!B11)," - ",'Report '!B11)</f>
        <v>Configurar Servidor</v>
      </c>
      <c r="C7" s="127">
        <f>IF(ISBLANK('Report '!C11)," - ",'Report '!C11)</f>
        <v>1.066666667</v>
      </c>
      <c r="D7" s="129">
        <f>IF(ISBLANK('Report '!D11)," - ",'Report '!D11)</f>
        <v>7.23968</v>
      </c>
      <c r="E7" s="122" t="str">
        <f>IF(ISBLANK('Report '!E11)," - ",'Report '!E11)</f>
        <v>Mancha</v>
      </c>
      <c r="F7" s="246"/>
      <c r="G7" s="247">
        <f>79/60</f>
        <v>1.316666667</v>
      </c>
      <c r="H7" s="246">
        <f>26/60</f>
        <v>0.4333333333</v>
      </c>
      <c r="I7" s="246"/>
      <c r="J7" s="246">
        <f>298/60</f>
        <v>4.966666667</v>
      </c>
      <c r="K7" s="246"/>
      <c r="L7" s="246"/>
      <c r="M7" s="246"/>
      <c r="N7" s="246"/>
      <c r="O7" s="248">
        <v>4.96666</v>
      </c>
      <c r="P7" s="246"/>
      <c r="Q7" s="246"/>
      <c r="R7" s="246"/>
      <c r="S7" s="246"/>
      <c r="T7" s="246"/>
    </row>
    <row r="8" ht="12.75" customHeight="1">
      <c r="A8" s="122">
        <f>IF(ISBLANK('Report '!A12)," - ",'Report '!A12)</f>
        <v>48</v>
      </c>
      <c r="B8" s="124" t="str">
        <f>IF(ISBLANK('Report '!B12)," - ",'Report '!B12)</f>
        <v>Dominio</v>
      </c>
      <c r="C8" s="127">
        <f>IF(ISBLANK('Report '!C12)," - ",'Report '!C12)</f>
        <v>0.6666666667</v>
      </c>
      <c r="D8" s="129">
        <f>IF(ISBLANK('Report '!D12)," - ",'Report '!D12)</f>
        <v>4.5248</v>
      </c>
      <c r="E8" s="122" t="str">
        <f>IF(ISBLANK('Report '!E12)," - ",'Report '!E12)</f>
        <v>Santiago</v>
      </c>
      <c r="F8" s="247">
        <v>0.2833333</v>
      </c>
      <c r="G8" s="247">
        <v>0.65</v>
      </c>
      <c r="H8" s="247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ht="12.75" customHeight="1">
      <c r="A9" s="122">
        <f>IF(ISBLANK('Report '!A13)," - ",'Report '!A13)</f>
        <v>49</v>
      </c>
      <c r="B9" s="124" t="str">
        <f>IF(ISBLANK('Report '!B13)," - ",'Report '!B13)</f>
        <v>Guía de diseño</v>
      </c>
      <c r="C9" s="127">
        <f>IF(ISBLANK('Report '!C13)," - ",'Report '!C13)</f>
        <v>0.4</v>
      </c>
      <c r="D9" s="129">
        <f>IF(ISBLANK('Report '!D13)," - ",'Report '!D13)</f>
        <v>2.71488</v>
      </c>
      <c r="E9" s="122" t="str">
        <f>IF(ISBLANK('Report '!E13)," - ",'Report '!E13)</f>
        <v>Mauricio/Santi</v>
      </c>
      <c r="F9" s="246"/>
      <c r="G9" s="246"/>
      <c r="H9" s="247"/>
      <c r="I9" s="247"/>
      <c r="J9" s="246"/>
      <c r="L9" s="246">
        <f>90/60</f>
        <v>1.5</v>
      </c>
      <c r="M9" s="247">
        <v>0.0</v>
      </c>
      <c r="N9" s="247">
        <v>3.2</v>
      </c>
      <c r="O9" s="246"/>
      <c r="P9" s="246"/>
      <c r="Q9" s="246"/>
      <c r="R9" s="246"/>
      <c r="S9" s="246"/>
      <c r="T9" s="246"/>
    </row>
    <row r="10" ht="12.75" customHeight="1">
      <c r="A10" s="122">
        <f>IF(ISBLANK('Report '!A14)," - ",'Report '!A14)</f>
        <v>61</v>
      </c>
      <c r="B10" s="124" t="str">
        <f>IF(ISBLANK('Report '!B14)," - ",'Report '!B14)</f>
        <v>Despliegue Iteración 1</v>
      </c>
      <c r="C10" s="127">
        <f>IF(ISBLANK('Report '!C14)," - ",'Report '!C14)</f>
        <v>0.5</v>
      </c>
      <c r="D10" s="129">
        <f>IF(ISBLANK('Report '!D14)," - ",'Report '!D14)</f>
        <v>3.3936</v>
      </c>
      <c r="E10" s="151" t="s">
        <v>27</v>
      </c>
      <c r="F10" s="246"/>
      <c r="G10" s="246"/>
      <c r="H10" s="246"/>
      <c r="I10" s="247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7">
        <v>0.31</v>
      </c>
    </row>
    <row r="11" ht="12.75" customHeight="1">
      <c r="A11" s="122">
        <f>IF(ISBLANK('Report '!A15)," - ",'Report '!A15)</f>
        <v>27</v>
      </c>
      <c r="B11" s="124" t="str">
        <f>IF(ISBLANK('Report '!B15)," - ",'Report '!B15)</f>
        <v>US24</v>
      </c>
      <c r="C11" s="127">
        <f>IF(ISBLANK('Report '!C15)," - ",'Report '!C15)</f>
        <v>1.508527132</v>
      </c>
      <c r="D11" s="129">
        <f>IF(ISBLANK('Report '!D15)," - ",'Report '!D15)</f>
        <v>10.23867535</v>
      </c>
      <c r="E11" s="122" t="str">
        <f>IF(ISBLANK('Report '!E15)," - ",'Report '!E15)</f>
        <v>Santi</v>
      </c>
      <c r="F11" s="246"/>
      <c r="G11" s="246"/>
      <c r="H11" s="246"/>
      <c r="I11" s="247"/>
      <c r="J11" s="246"/>
      <c r="K11" s="246"/>
      <c r="L11" s="246"/>
      <c r="M11" s="246"/>
      <c r="N11" s="246"/>
      <c r="O11" s="247">
        <v>1.61</v>
      </c>
      <c r="P11" s="246"/>
      <c r="Q11" s="246"/>
      <c r="R11" s="246"/>
      <c r="S11" s="246"/>
      <c r="T11" s="246"/>
    </row>
    <row r="12" ht="12.75" customHeight="1">
      <c r="A12" s="122">
        <f>IF(ISBLANK('Report '!A16)," - ",'Report '!A16)</f>
        <v>35</v>
      </c>
      <c r="B12" s="124" t="str">
        <f>IF(ISBLANK('Report '!B16)," - ",'Report '!B16)</f>
        <v>US32</v>
      </c>
      <c r="C12" s="127" t="str">
        <f>IF(ISBLANK('Report '!C16)," - ",'Report '!C16)</f>
        <v>-</v>
      </c>
      <c r="D12" s="129" t="str">
        <f>IF(ISBLANK('Report '!D16)," - ",'Report '!D16)</f>
        <v>-</v>
      </c>
      <c r="E12" s="122" t="str">
        <f>IF(ISBLANK('Report '!E16)," - ",'Report '!E16)</f>
        <v>-</v>
      </c>
      <c r="F12" s="246"/>
      <c r="G12" s="246"/>
      <c r="H12" s="246"/>
      <c r="I12" s="247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ht="12.75" customHeight="1">
      <c r="A13" s="122" t="str">
        <f>IF(ISBLANK('Report '!A17)," - ",'Report '!A17)</f>
        <v> - </v>
      </c>
      <c r="B13" s="124" t="str">
        <f>IF(ISBLANK('Report '!B17)," - ",'Report '!B17)</f>
        <v>Análisis</v>
      </c>
      <c r="C13" s="127">
        <f>IF(ISBLANK('Report '!C17)," - ",'Report '!C17)</f>
        <v>0.1333333333</v>
      </c>
      <c r="D13" s="129">
        <f>IF(ISBLANK('Report '!D17)," - ",'Report '!D17)</f>
        <v>0.90496</v>
      </c>
      <c r="E13" s="122" t="str">
        <f>IF(ISBLANK('Report '!E17)," - ",'Report '!E17)</f>
        <v>Luis Rodriguez</v>
      </c>
      <c r="F13" s="246"/>
      <c r="G13" s="249">
        <v>0.5</v>
      </c>
      <c r="H13" s="246"/>
      <c r="I13" s="247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ht="12.75" customHeight="1">
      <c r="A14" s="122" t="str">
        <f>IF(ISBLANK('Report '!A18)," - ",'Report '!A18)</f>
        <v> - </v>
      </c>
      <c r="B14" s="124" t="str">
        <f>IF(ISBLANK('Report '!B18)," - ",'Report '!B18)</f>
        <v>Diseño</v>
      </c>
      <c r="C14" s="179">
        <f>IF(ISBLANK('Report '!C18)," - ",'Report '!C18)</f>
        <v>0.1</v>
      </c>
      <c r="D14" s="180">
        <f>IF(ISBLANK('Report '!D18)," - ",'Report '!D18)</f>
        <v>0.67872</v>
      </c>
      <c r="E14" s="122" t="str">
        <f>IF(ISBLANK('Report '!E18)," - ",'Report '!E18)</f>
        <v>Luis Rodriguez</v>
      </c>
      <c r="F14" s="246"/>
      <c r="G14" s="246"/>
      <c r="H14" s="246">
        <f>2+59/60</f>
        <v>2.983333333</v>
      </c>
      <c r="I14" s="247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ht="12.75" customHeight="1">
      <c r="A15" s="122" t="str">
        <f>IF(ISBLANK('Report '!A19)," - ",'Report '!A19)</f>
        <v> - </v>
      </c>
      <c r="B15" s="124" t="str">
        <f>IF(ISBLANK('Report '!B19)," - ",'Report '!B19)</f>
        <v>Front-end/Back-end</v>
      </c>
      <c r="C15" s="179">
        <f>IF(ISBLANK('Report '!C19)," - ",'Report '!C19)</f>
        <v>0.2333333333</v>
      </c>
      <c r="D15" s="180">
        <f>IF(ISBLANK('Report '!D19)," - ",'Report '!D19)</f>
        <v>1.58368</v>
      </c>
      <c r="E15" s="122" t="str">
        <f>IF(ISBLANK('Report '!E19)," - ",'Report '!E19)</f>
        <v>Luis Rodriguez</v>
      </c>
      <c r="F15" s="246"/>
      <c r="G15" s="246"/>
      <c r="H15" s="246"/>
      <c r="I15" s="247">
        <f>57/60</f>
        <v>0.95</v>
      </c>
      <c r="J15" s="139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ht="12.75" customHeight="1">
      <c r="A16" s="122" t="str">
        <f>IF(ISBLANK('Report '!A20)," - ",'Report '!A20)</f>
        <v> - </v>
      </c>
      <c r="B16" s="124" t="str">
        <f>IF(ISBLANK('Report '!B20)," - ",'Report '!B20)</f>
        <v>Testing</v>
      </c>
      <c r="C16" s="179">
        <f>IF(ISBLANK('Report '!C20)," - ",'Report '!C20)</f>
        <v>0.2790697674</v>
      </c>
      <c r="D16" s="180">
        <f>IF(ISBLANK('Report '!D20)," - ",'Report '!D20)</f>
        <v>1.894102326</v>
      </c>
      <c r="E16" s="122" t="str">
        <f>IF(ISBLANK('Report '!E20)," - ",'Report '!E20)</f>
        <v>Luis Rodriguez</v>
      </c>
      <c r="F16" s="246"/>
      <c r="G16" s="246"/>
      <c r="H16" s="246"/>
      <c r="I16" s="247"/>
      <c r="J16" s="246"/>
      <c r="K16" s="246">
        <f>2+2/60</f>
        <v>2.033333333</v>
      </c>
      <c r="L16" s="246"/>
      <c r="M16" s="246"/>
      <c r="N16" s="246"/>
      <c r="O16" s="246"/>
      <c r="P16" s="246"/>
      <c r="Q16" s="246"/>
      <c r="R16" s="246"/>
      <c r="S16" s="246"/>
      <c r="T16" s="246"/>
    </row>
    <row r="17" ht="12.75" customHeight="1">
      <c r="A17" s="122" t="str">
        <f>IF(ISBLANK('Report '!A21)," - ",'Report '!A21)</f>
        <v> - </v>
      </c>
      <c r="B17" s="124" t="str">
        <f>IF(ISBLANK('Report '!B21)," - ",'Report '!B21)</f>
        <v>Integración</v>
      </c>
      <c r="C17" s="179">
        <f>IF(ISBLANK('Report '!C21)," - ",'Report '!C21)</f>
        <v>0.1666666667</v>
      </c>
      <c r="D17" s="180">
        <f>IF(ISBLANK('Report '!D21)," - ",'Report '!D21)</f>
        <v>1.1312</v>
      </c>
      <c r="E17" s="122" t="str">
        <f>IF(ISBLANK('Report '!E21)," - ",'Report '!E21)</f>
        <v>Luis Rodriguez</v>
      </c>
      <c r="F17" s="246"/>
      <c r="G17" s="246"/>
      <c r="H17" s="246"/>
      <c r="I17" s="247"/>
      <c r="J17" s="246"/>
      <c r="K17" s="246"/>
      <c r="L17" s="246"/>
      <c r="M17" s="246"/>
      <c r="N17" s="246"/>
      <c r="O17" s="246"/>
      <c r="P17" s="246">
        <f>25/60</f>
        <v>0.4166666667</v>
      </c>
      <c r="Q17" s="246"/>
      <c r="R17" s="246"/>
      <c r="S17" s="246"/>
      <c r="T17" s="246"/>
    </row>
    <row r="18" ht="12.75" customHeight="1">
      <c r="A18" s="122" t="str">
        <f>IF(ISBLANK('Report '!A22)," - ",'Report '!A22)</f>
        <v> - </v>
      </c>
      <c r="B18" s="124" t="str">
        <f>IF(ISBLANK('Report '!B22)," - ",'Report '!B22)</f>
        <v>Calidad</v>
      </c>
      <c r="C18" s="179">
        <f>IF(ISBLANK('Report '!C22)," - ",'Report '!C22)</f>
        <v>0.03333333333</v>
      </c>
      <c r="D18" s="193">
        <f>IF(ISBLANK('Report '!D22)," - ",'Report '!D22)</f>
        <v>0.22624</v>
      </c>
      <c r="E18" s="151" t="s">
        <v>43</v>
      </c>
      <c r="F18" s="246"/>
      <c r="G18" s="246"/>
      <c r="H18" s="246"/>
      <c r="I18" s="247"/>
      <c r="J18" s="246"/>
      <c r="K18" s="246"/>
      <c r="L18" s="246"/>
      <c r="M18" s="246"/>
      <c r="N18" s="247">
        <v>0.37</v>
      </c>
      <c r="O18" s="247"/>
      <c r="P18" s="246"/>
      <c r="Q18" s="246"/>
      <c r="R18" s="246"/>
      <c r="S18" s="246"/>
      <c r="T18" s="246"/>
    </row>
    <row r="19" ht="12.75" customHeight="1">
      <c r="A19" s="122" t="str">
        <f>IF(ISBLANK('Report '!A23)," - ",'Report '!A23)</f>
        <v> - </v>
      </c>
      <c r="B19" s="124" t="str">
        <f>IF(ISBLANK('Report '!B23)," - ",'Report '!B23)</f>
        <v>Ayuda</v>
      </c>
      <c r="C19" s="179">
        <f>IF(ISBLANK('Report '!C23)," - ",'Report '!C23)</f>
        <v>0.1627906977</v>
      </c>
      <c r="D19" s="193">
        <f>IF(ISBLANK('Report '!D23)," - ",'Report '!D23)</f>
        <v>1.104893023</v>
      </c>
      <c r="E19" s="122" t="str">
        <f>IF(ISBLANK('Report '!E23)," - ",'Report '!E23)</f>
        <v>Luis Rodriguez</v>
      </c>
      <c r="F19" s="246"/>
      <c r="G19" s="246"/>
      <c r="H19" s="246"/>
      <c r="I19" s="247"/>
      <c r="J19" s="246"/>
      <c r="K19" s="246"/>
      <c r="L19" s="246"/>
      <c r="M19" s="246"/>
      <c r="N19" s="247"/>
      <c r="O19" s="247"/>
      <c r="P19" s="246"/>
      <c r="Q19" s="246"/>
      <c r="R19" s="246"/>
      <c r="S19" s="247">
        <v>1.09</v>
      </c>
      <c r="T19" s="246"/>
    </row>
    <row r="20" ht="12.75" customHeight="1">
      <c r="A20" s="122">
        <f>IF(ISBLANK('Report '!A24)," - ",'Report '!A24)</f>
        <v>6</v>
      </c>
      <c r="B20" s="124" t="str">
        <f>IF(ISBLANK('Report '!B24)," - ",'Report '!B24)</f>
        <v>US3</v>
      </c>
      <c r="C20" s="179" t="str">
        <f>IF(ISBLANK('Report '!C24)," - ",'Report '!C24)</f>
        <v>-</v>
      </c>
      <c r="D20" s="180" t="str">
        <f>IF(ISBLANK('Report '!D24)," - ",'Report '!D24)</f>
        <v>-</v>
      </c>
      <c r="E20" s="122" t="str">
        <f>IF(ISBLANK('Report '!E24)," - ",'Report '!E24)</f>
        <v>-</v>
      </c>
      <c r="F20" s="246"/>
      <c r="G20" s="246"/>
      <c r="H20" s="246"/>
      <c r="I20" s="247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ht="12.75" customHeight="1">
      <c r="A21" s="122" t="str">
        <f>IF(ISBLANK('Report '!A25)," - ",'Report '!A25)</f>
        <v> - </v>
      </c>
      <c r="B21" s="124" t="str">
        <f>IF(ISBLANK('Report '!B25)," - ",'Report '!B25)</f>
        <v>Análisis</v>
      </c>
      <c r="C21" s="179">
        <f>IF(ISBLANK('Report '!C25)," - ",'Report '!C25)</f>
        <v>0.1333333333</v>
      </c>
      <c r="D21" s="180">
        <f>IF(ISBLANK('Report '!D25)," - ",'Report '!D25)</f>
        <v>0.90496</v>
      </c>
      <c r="E21" s="122" t="str">
        <f>IF(ISBLANK('Report '!E25)," - ",'Report '!E25)</f>
        <v>Fily</v>
      </c>
      <c r="F21" s="246"/>
      <c r="G21" s="246"/>
      <c r="H21" s="247">
        <v>1.34</v>
      </c>
      <c r="I21" s="247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ht="12.75" customHeight="1">
      <c r="A22" s="122" t="str">
        <f>IF(ISBLANK('Report '!A26)," - ",'Report '!A26)</f>
        <v> - </v>
      </c>
      <c r="B22" s="124" t="str">
        <f>IF(ISBLANK('Report '!B26)," - ",'Report '!B26)</f>
        <v>Diseño</v>
      </c>
      <c r="C22" s="179">
        <f>IF(ISBLANK('Report '!C26)," - ",'Report '!C26)</f>
        <v>0.1</v>
      </c>
      <c r="D22" s="193">
        <f>IF(ISBLANK('Report '!D26)," - ",'Report '!D26)</f>
        <v>0.67872</v>
      </c>
      <c r="E22" s="122" t="str">
        <f>IF(ISBLANK('Report '!E26)," - ",'Report '!E26)</f>
        <v>Fily</v>
      </c>
      <c r="F22" s="246"/>
      <c r="G22" s="246"/>
      <c r="H22" s="246"/>
      <c r="I22" s="247">
        <v>1.39</v>
      </c>
      <c r="J22" s="246"/>
      <c r="K22" s="246"/>
      <c r="L22" s="246"/>
      <c r="M22" s="246"/>
      <c r="N22" s="246"/>
      <c r="O22" s="247"/>
      <c r="P22" s="246"/>
      <c r="Q22" s="246"/>
      <c r="R22" s="246"/>
      <c r="S22" s="246"/>
      <c r="T22" s="246"/>
    </row>
    <row r="23" ht="12.75" customHeight="1">
      <c r="A23" s="122" t="str">
        <f>IF(ISBLANK('Report '!A27)," - ",'Report '!A27)</f>
        <v> - </v>
      </c>
      <c r="B23" s="124" t="str">
        <f>IF(ISBLANK('Report '!B27)," - ",'Report '!B27)</f>
        <v>Front-end/Back-end</v>
      </c>
      <c r="C23" s="179">
        <f>IF(ISBLANK('Report '!C27)," - ",'Report '!C27)</f>
        <v>0.2333333333</v>
      </c>
      <c r="D23" s="193">
        <f>IF(ISBLANK('Report '!D27)," - ",'Report '!D27)</f>
        <v>1.58368</v>
      </c>
      <c r="E23" s="122" t="str">
        <f>IF(ISBLANK('Report '!E27)," - ",'Report '!E27)</f>
        <v>Marco Luna</v>
      </c>
      <c r="F23" s="246"/>
      <c r="G23" s="247">
        <f>73/60</f>
        <v>1.216666667</v>
      </c>
      <c r="H23" s="246"/>
      <c r="I23" s="247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ht="12.75" customHeight="1">
      <c r="A24" s="122" t="str">
        <f>IF(ISBLANK('Report '!A28)," - ",'Report '!A28)</f>
        <v> - </v>
      </c>
      <c r="B24" s="124" t="str">
        <f>IF(ISBLANK('Report '!B28)," - ",'Report '!B28)</f>
        <v>Testing</v>
      </c>
      <c r="C24" s="179">
        <f>IF(ISBLANK('Report '!C28)," - ",'Report '!C28)</f>
        <v>0.2790697674</v>
      </c>
      <c r="D24" s="180">
        <f>IF(ISBLANK('Report '!D28)," - ",'Report '!D28)</f>
        <v>1.894102326</v>
      </c>
      <c r="E24" s="122" t="str">
        <f>IF(ISBLANK('Report '!E28)," - ",'Report '!E28)</f>
        <v>Marco Luna</v>
      </c>
      <c r="F24" s="246"/>
      <c r="G24" s="246"/>
      <c r="H24" s="246">
        <f>19/60</f>
        <v>0.3166666667</v>
      </c>
      <c r="I24" s="247">
        <f>18/60</f>
        <v>0.3</v>
      </c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ht="12.75" customHeight="1">
      <c r="A25" s="122" t="str">
        <f>IF(ISBLANK('Report '!A29)," - ",'Report '!A29)</f>
        <v> - </v>
      </c>
      <c r="B25" s="124" t="str">
        <f>IF(ISBLANK('Report '!B29)," - ",'Report '!B29)</f>
        <v>Integración</v>
      </c>
      <c r="C25" s="179">
        <f>IF(ISBLANK('Report '!C29)," - ",'Report '!C29)</f>
        <v>0.1666666667</v>
      </c>
      <c r="D25" s="193">
        <f>IF(ISBLANK('Report '!D29)," - ",'Report '!D29)</f>
        <v>1.1312</v>
      </c>
      <c r="E25" s="122" t="str">
        <f>IF(ISBLANK('Report '!E29)," - ",'Report '!E29)</f>
        <v>Marco Luna</v>
      </c>
      <c r="F25" s="246"/>
      <c r="G25" s="246"/>
      <c r="H25" s="246"/>
      <c r="I25" s="247"/>
      <c r="J25" s="246"/>
      <c r="K25" s="246"/>
      <c r="L25" s="246"/>
      <c r="M25" s="246"/>
      <c r="N25" s="247">
        <f>67/60</f>
        <v>1.116666667</v>
      </c>
      <c r="O25" s="246"/>
      <c r="P25" s="246"/>
      <c r="Q25" s="246"/>
      <c r="R25" s="246"/>
      <c r="S25" s="246"/>
      <c r="T25" s="246"/>
    </row>
    <row r="26" ht="12.75" customHeight="1">
      <c r="A26" s="122" t="str">
        <f>IF(ISBLANK('Report '!A30)," - ",'Report '!A30)</f>
        <v> - </v>
      </c>
      <c r="B26" s="124" t="str">
        <f>IF(ISBLANK('Report '!B30)," - ",'Report '!B30)</f>
        <v>Calidad</v>
      </c>
      <c r="C26" s="179">
        <f>IF(ISBLANK('Report '!C30)," - ",'Report '!C30)</f>
        <v>0.03333333333</v>
      </c>
      <c r="D26" s="193">
        <f>IF(ISBLANK('Report '!D30)," - ",'Report '!D30)</f>
        <v>0.22624</v>
      </c>
      <c r="E26" s="122" t="str">
        <f>IF(ISBLANK('Report '!E30)," - ",'Report '!E30)</f>
        <v>Salmón</v>
      </c>
      <c r="F26" s="246"/>
      <c r="G26" s="246"/>
      <c r="H26" s="246"/>
      <c r="I26" s="247"/>
      <c r="J26" s="246"/>
      <c r="K26" s="246"/>
      <c r="L26" s="246"/>
      <c r="M26" s="247">
        <f>20/60</f>
        <v>0.3333333333</v>
      </c>
      <c r="N26" s="246"/>
      <c r="O26" s="246"/>
      <c r="P26" s="246"/>
      <c r="Q26" s="246"/>
      <c r="R26" s="246"/>
      <c r="S26" s="246"/>
      <c r="T26" s="246"/>
    </row>
    <row r="27" ht="12.75" customHeight="1">
      <c r="A27" s="122" t="str">
        <f>IF(ISBLANK('Report '!A31)," - ",'Report '!A31)</f>
        <v> - </v>
      </c>
      <c r="B27" s="122" t="str">
        <f>IF(ISBLANK('Report '!B31)," - ",'Report '!B31)</f>
        <v>Ayuda</v>
      </c>
      <c r="C27" s="179">
        <f>IF(ISBLANK('Report '!C31)," - ",'Report '!C31)</f>
        <v>0.1627906977</v>
      </c>
      <c r="D27" s="250">
        <f>IF(ISBLANK('Report '!D31)," - ",'Report '!D31)</f>
        <v>1.104893023</v>
      </c>
      <c r="E27" s="122" t="str">
        <f>IF(ISBLANK('Report '!E31)," - ",'Report '!E31)</f>
        <v>Santi</v>
      </c>
      <c r="F27" s="246"/>
      <c r="G27" s="246"/>
      <c r="H27" s="246"/>
      <c r="I27" s="247"/>
      <c r="J27" s="246"/>
      <c r="K27" s="246"/>
      <c r="L27" s="246"/>
      <c r="M27" s="247"/>
      <c r="N27" s="246"/>
      <c r="O27" s="246"/>
      <c r="P27" s="246"/>
      <c r="Q27" s="247">
        <v>0.43</v>
      </c>
      <c r="R27" s="247">
        <v>0.31</v>
      </c>
      <c r="S27" s="246"/>
      <c r="T27" s="246"/>
    </row>
    <row r="28" ht="12.75" customHeight="1">
      <c r="A28" s="122">
        <f>IF(ISBLANK('Report '!A32)," - ",'Report '!A32)</f>
        <v>15</v>
      </c>
      <c r="B28" s="124" t="str">
        <f>IF(ISBLANK('Report '!B32)," - ",'Report '!B32)</f>
        <v>US12</v>
      </c>
      <c r="C28" s="179" t="str">
        <f>IF(ISBLANK('Report '!C32)," - ",'Report '!C32)</f>
        <v>-</v>
      </c>
      <c r="D28" s="193" t="str">
        <f>IF(ISBLANK('Report '!D32)," - ",'Report '!D32)</f>
        <v>-</v>
      </c>
      <c r="E28" s="122" t="str">
        <f>IF(ISBLANK('Report '!E32)," - ",'Report '!E32)</f>
        <v>-</v>
      </c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ht="12.75" customHeight="1">
      <c r="A29" s="122" t="str">
        <f>IF(ISBLANK('Report '!A33)," - ",'Report '!A33)</f>
        <v> - </v>
      </c>
      <c r="B29" s="124" t="str">
        <f>IF(ISBLANK('Report '!B33)," - ",'Report '!B33)</f>
        <v>Análisis</v>
      </c>
      <c r="C29" s="179">
        <f>IF(ISBLANK('Report '!C33)," - ",'Report '!C33)</f>
        <v>0.2133333333</v>
      </c>
      <c r="D29" s="193">
        <f>IF(ISBLANK('Report '!D33)," - ",'Report '!D33)</f>
        <v>1.447936</v>
      </c>
      <c r="E29" s="122" t="str">
        <f>IF(ISBLANK('Report '!E33)," - ",'Report '!E33)</f>
        <v>Salmón</v>
      </c>
      <c r="F29" s="247">
        <v>0.7</v>
      </c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ht="12.75" customHeight="1">
      <c r="A30" s="122" t="str">
        <f>IF(ISBLANK('Report '!A34)," - ",'Report '!A34)</f>
        <v> - </v>
      </c>
      <c r="B30" s="124" t="str">
        <f>IF(ISBLANK('Report '!B34)," - ",'Report '!B34)</f>
        <v>Diseño</v>
      </c>
      <c r="C30" s="179">
        <f>IF(ISBLANK('Report '!C34)," - ",'Report '!C34)</f>
        <v>0.16</v>
      </c>
      <c r="D30" s="193">
        <f>IF(ISBLANK('Report '!D34)," - ",'Report '!D34)</f>
        <v>1.085952</v>
      </c>
      <c r="E30" s="122" t="str">
        <f>IF(ISBLANK('Report '!E34)," - ",'Report '!E34)</f>
        <v>Salmón</v>
      </c>
      <c r="F30" s="246"/>
      <c r="G30" s="246"/>
      <c r="H30" s="247">
        <v>0.45</v>
      </c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ht="12.75" customHeight="1">
      <c r="A31" s="122" t="str">
        <f>IF(ISBLANK('Report '!A35)," - ",'Report '!A35)</f>
        <v> - </v>
      </c>
      <c r="B31" s="124" t="str">
        <f>IF(ISBLANK('Report '!B35)," - ",'Report '!B35)</f>
        <v>Front-end/Back-end</v>
      </c>
      <c r="C31" s="179">
        <f>IF(ISBLANK('Report '!C35)," - ",'Report '!C35)</f>
        <v>0.3733333333</v>
      </c>
      <c r="D31" s="180">
        <f>IF(ISBLANK('Report '!D35)," - ",'Report '!D35)</f>
        <v>2.533888</v>
      </c>
      <c r="E31" s="122" t="str">
        <f>IF(ISBLANK('Report '!E35)," - ",'Report '!E35)</f>
        <v>Salmón</v>
      </c>
      <c r="F31" s="264"/>
      <c r="G31" s="265"/>
      <c r="H31" s="265"/>
      <c r="I31" s="265"/>
      <c r="J31" s="265"/>
      <c r="K31" s="264">
        <v>0.98</v>
      </c>
      <c r="L31" s="265"/>
      <c r="M31" s="265"/>
      <c r="N31" s="246"/>
      <c r="O31" s="246"/>
      <c r="P31" s="246"/>
      <c r="Q31" s="246"/>
      <c r="R31" s="246"/>
      <c r="S31" s="246"/>
      <c r="T31" s="246"/>
    </row>
    <row r="32" ht="12.75" customHeight="1">
      <c r="A32" s="122" t="str">
        <f>IF(ISBLANK('Report '!A36)," - ",'Report '!A36)</f>
        <v> - </v>
      </c>
      <c r="B32" s="124" t="str">
        <f>IF(ISBLANK('Report '!B36)," - ",'Report '!B36)</f>
        <v>Testing</v>
      </c>
      <c r="C32" s="179">
        <f>IF(ISBLANK('Report '!C36)," - ",'Report '!C36)</f>
        <v>0.2790697674</v>
      </c>
      <c r="D32" s="180">
        <f>IF(ISBLANK('Report '!D36)," - ",'Report '!D36)</f>
        <v>1.894102326</v>
      </c>
      <c r="E32" s="122" t="str">
        <f>IF(ISBLANK('Report '!E36)," - ",'Report '!E36)</f>
        <v>Salmón</v>
      </c>
      <c r="F32" s="265"/>
      <c r="G32" s="265"/>
      <c r="H32" s="264"/>
      <c r="I32" s="265"/>
      <c r="J32" s="265"/>
      <c r="K32" s="265"/>
      <c r="L32" s="265"/>
      <c r="M32" s="264">
        <f>105/60</f>
        <v>1.75</v>
      </c>
      <c r="N32" s="246"/>
      <c r="O32" s="246"/>
      <c r="P32" s="246"/>
      <c r="Q32" s="246"/>
      <c r="R32" s="246"/>
      <c r="S32" s="246"/>
      <c r="T32" s="246"/>
    </row>
    <row r="33" ht="12.75" customHeight="1">
      <c r="A33" s="122" t="str">
        <f>IF(ISBLANK('Report '!A37)," - ",'Report '!A37)</f>
        <v> - </v>
      </c>
      <c r="B33" s="124" t="str">
        <f>IF(ISBLANK('Report '!B37)," - ",'Report '!B37)</f>
        <v>Integración</v>
      </c>
      <c r="C33" s="179">
        <f>IF(ISBLANK('Report '!C37)," - ",'Report '!C37)</f>
        <v>0.2666666667</v>
      </c>
      <c r="D33" s="180">
        <f>IF(ISBLANK('Report '!D37)," - ",'Report '!D37)</f>
        <v>1.80992</v>
      </c>
      <c r="E33" s="122" t="str">
        <f>IF(ISBLANK('Report '!E37)," - ",'Report '!E37)</f>
        <v>Mancha</v>
      </c>
      <c r="F33" s="265"/>
      <c r="G33" s="265"/>
      <c r="H33" s="265"/>
      <c r="I33" s="265"/>
      <c r="J33" s="265"/>
      <c r="K33" s="264"/>
      <c r="L33" s="265"/>
      <c r="M33" s="139"/>
      <c r="N33" s="246"/>
      <c r="O33" s="246"/>
      <c r="P33" s="246">
        <f>88/60</f>
        <v>1.466666667</v>
      </c>
      <c r="Q33" s="246"/>
      <c r="R33" s="246"/>
      <c r="S33" s="246"/>
      <c r="T33" s="246"/>
    </row>
    <row r="34" ht="12.75" customHeight="1">
      <c r="A34" s="122" t="str">
        <f>IF(ISBLANK('Report '!A38)," - ",'Report '!A38)</f>
        <v> - </v>
      </c>
      <c r="B34" s="124" t="str">
        <f>IF(ISBLANK('Report '!B38)," - ",'Report '!B38)</f>
        <v>Calidad</v>
      </c>
      <c r="C34" s="179">
        <f>IF(ISBLANK('Report '!C38)," - ",'Report '!C38)</f>
        <v>0.05333333333</v>
      </c>
      <c r="D34" s="180">
        <f>IF(ISBLANK('Report '!D38)," - ",'Report '!D38)</f>
        <v>0.05333333333</v>
      </c>
      <c r="E34" s="122" t="str">
        <f>IF(ISBLANK('Report '!E38)," - ",'Report '!E38)</f>
        <v>Marco Luna</v>
      </c>
      <c r="F34" s="246"/>
      <c r="G34" s="246"/>
      <c r="H34" s="246"/>
      <c r="I34" s="246"/>
      <c r="J34" s="246"/>
      <c r="K34" s="246"/>
      <c r="L34" s="246"/>
      <c r="M34" s="246">
        <f>12/60</f>
        <v>0.2</v>
      </c>
      <c r="N34" s="246"/>
      <c r="O34" s="246"/>
      <c r="P34" s="246"/>
      <c r="Q34" s="246"/>
      <c r="R34" s="246"/>
      <c r="S34" s="246"/>
      <c r="T34" s="246"/>
    </row>
    <row r="35" ht="12.75" customHeight="1">
      <c r="A35" s="122" t="str">
        <f>IF(ISBLANK('Report '!A39)," - ",'Report '!A39)</f>
        <v> - </v>
      </c>
      <c r="B35" s="124" t="str">
        <f>IF(ISBLANK('Report '!B39)," - ",'Report '!B39)</f>
        <v>Ayuda</v>
      </c>
      <c r="C35" s="179">
        <f>IF(ISBLANK('Report '!C39)," - ",'Report '!C39)</f>
        <v>0.1627906977</v>
      </c>
      <c r="D35" s="193">
        <f>IF(ISBLANK('Report '!D39)," - ",'Report '!D39)</f>
        <v>1.104893023</v>
      </c>
      <c r="E35" s="122" t="str">
        <f>IF(ISBLANK('Report '!E39)," - ",'Report '!E39)</f>
        <v>Mau</v>
      </c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>
        <f>2/6</f>
        <v>0.3333333333</v>
      </c>
      <c r="R35" s="246"/>
      <c r="S35" s="246"/>
      <c r="T35" s="246"/>
    </row>
    <row r="36" ht="12.75" customHeight="1">
      <c r="A36" s="122">
        <f>IF(ISBLANK('Report '!A40)," - ",'Report '!A40)</f>
        <v>4</v>
      </c>
      <c r="B36" s="124" t="str">
        <f>IF(ISBLANK('Report '!B40)," - ",'Report '!B40)</f>
        <v>US1</v>
      </c>
      <c r="C36" s="179" t="str">
        <f>IF(ISBLANK('Report '!C40)," - ",'Report '!C40)</f>
        <v>-</v>
      </c>
      <c r="D36" s="180" t="str">
        <f>IF(ISBLANK('Report '!D40)," - ",'Report '!D40)</f>
        <v>-</v>
      </c>
      <c r="E36" s="122" t="str">
        <f>IF(ISBLANK('Report '!E40)," - ",'Report '!E40)</f>
        <v>-</v>
      </c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ht="12.75" customHeight="1">
      <c r="A37" s="122" t="str">
        <f>IF(ISBLANK('Report '!A41)," - ",'Report '!A41)</f>
        <v> - </v>
      </c>
      <c r="B37" s="124" t="str">
        <f>IF(ISBLANK('Report '!B41)," - ",'Report '!B41)</f>
        <v>Análisis</v>
      </c>
      <c r="C37" s="179">
        <f>IF(ISBLANK('Report '!C41)," - ",'Report '!C41)</f>
        <v>0.08</v>
      </c>
      <c r="D37" s="180">
        <f>IF(ISBLANK('Report '!D41)," - ",'Report '!D41)</f>
        <v>0.542976</v>
      </c>
      <c r="E37" s="122" t="str">
        <f>IF(ISBLANK('Report '!E41)," - ",'Report '!E41)</f>
        <v>Mau</v>
      </c>
      <c r="F37" s="246"/>
      <c r="G37" s="246">
        <f>17/60</f>
        <v>0.2833333333</v>
      </c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ht="12.75" customHeight="1">
      <c r="A38" s="122" t="str">
        <f>IF(ISBLANK('Report '!A42)," - ",'Report '!A42)</f>
        <v> - </v>
      </c>
      <c r="B38" s="124" t="str">
        <f>IF(ISBLANK('Report '!B42)," - ",'Report '!B42)</f>
        <v>Diseño</v>
      </c>
      <c r="C38" s="179">
        <f>IF(ISBLANK('Report '!C42)," - ",'Report '!C42)</f>
        <v>0.06</v>
      </c>
      <c r="D38" s="180">
        <f>IF(ISBLANK('Report '!D42)," - ",'Report '!D42)</f>
        <v>0.407232</v>
      </c>
      <c r="E38" s="122" t="str">
        <f>IF(ISBLANK('Report '!E42)," - ",'Report '!E42)</f>
        <v>Mau</v>
      </c>
      <c r="F38" s="246"/>
      <c r="G38" s="246"/>
      <c r="H38" s="246"/>
      <c r="I38" s="246"/>
      <c r="J38" s="246">
        <f>4/6</f>
        <v>0.6666666667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ht="12.75" customHeight="1">
      <c r="A39" s="122" t="str">
        <f>IF(ISBLANK('Report '!A43)," - ",'Report '!A43)</f>
        <v> - </v>
      </c>
      <c r="B39" s="124" t="str">
        <f>IF(ISBLANK('Report '!B43)," - ",'Report '!B43)</f>
        <v>Front-end/Back-end</v>
      </c>
      <c r="C39" s="179">
        <f>IF(ISBLANK('Report '!C43)," - ",'Report '!C43)</f>
        <v>0.14</v>
      </c>
      <c r="D39" s="180">
        <f>IF(ISBLANK('Report '!D43)," - ",'Report '!D43)</f>
        <v>0.950208</v>
      </c>
      <c r="E39" s="122" t="str">
        <f>IF(ISBLANK('Report '!E43)," - ",'Report '!E43)</f>
        <v>Mau</v>
      </c>
      <c r="F39" s="246"/>
      <c r="G39" s="246"/>
      <c r="H39" s="246"/>
      <c r="I39" s="246"/>
      <c r="J39" s="247">
        <v>1.5</v>
      </c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ht="12.75" customHeight="1">
      <c r="A40" s="122" t="str">
        <f>IF(ISBLANK('Report '!A44)," - ",'Report '!A44)</f>
        <v> - </v>
      </c>
      <c r="B40" s="124" t="str">
        <f>IF(ISBLANK('Report '!B44)," - ",'Report '!B44)</f>
        <v>Testing</v>
      </c>
      <c r="C40" s="179">
        <f>IF(ISBLANK('Report '!C44)," - ",'Report '!C44)</f>
        <v>0.2790697674</v>
      </c>
      <c r="D40" s="180">
        <f>IF(ISBLANK('Report '!D44)," - ",'Report '!D44)</f>
        <v>1.894102326</v>
      </c>
      <c r="E40" s="122" t="str">
        <f>IF(ISBLANK('Report '!E44)," - ",'Report '!E44)</f>
        <v>Mancha</v>
      </c>
      <c r="F40" s="246"/>
      <c r="G40" s="246"/>
      <c r="H40" s="246"/>
      <c r="I40" s="246"/>
      <c r="J40" s="246"/>
      <c r="K40" s="246">
        <f>54/60</f>
        <v>0.9</v>
      </c>
      <c r="L40" s="246"/>
      <c r="M40" s="246"/>
      <c r="N40" s="246"/>
      <c r="O40" s="246"/>
      <c r="P40" s="246"/>
      <c r="Q40" s="246"/>
      <c r="R40" s="246"/>
      <c r="S40" s="246"/>
      <c r="T40" s="246"/>
    </row>
    <row r="41" ht="12.75" customHeight="1">
      <c r="A41" s="122" t="str">
        <f>IF(ISBLANK('Report '!A45)," - ",'Report '!A45)</f>
        <v> - </v>
      </c>
      <c r="B41" s="124" t="str">
        <f>IF(ISBLANK('Report '!B45)," - ",'Report '!B45)</f>
        <v>Integración</v>
      </c>
      <c r="C41" s="179">
        <f>IF(ISBLANK('Report '!C45)," - ",'Report '!C45)</f>
        <v>0.1</v>
      </c>
      <c r="D41" s="180">
        <f>IF(ISBLANK('Report '!D45)," - ",'Report '!D45)</f>
        <v>0.67872</v>
      </c>
      <c r="E41" s="122" t="str">
        <f>IF(ISBLANK('Report '!E45)," - ",'Report '!E45)</f>
        <v>Mancha</v>
      </c>
      <c r="F41" s="246"/>
      <c r="G41" s="246"/>
      <c r="H41" s="246"/>
      <c r="I41" s="246"/>
      <c r="J41" s="246"/>
      <c r="K41" s="246"/>
      <c r="L41" s="246"/>
      <c r="M41" s="246"/>
      <c r="N41" s="246"/>
      <c r="O41" s="246">
        <f>14/60</f>
        <v>0.2333333333</v>
      </c>
      <c r="P41" s="246"/>
      <c r="Q41" s="246"/>
      <c r="R41" s="246"/>
      <c r="S41" s="246"/>
      <c r="T41" s="246"/>
    </row>
    <row r="42" ht="12.75" customHeight="1">
      <c r="A42" s="122" t="str">
        <f>IF(ISBLANK('Report '!A46)," - ",'Report '!A46)</f>
        <v> - </v>
      </c>
      <c r="B42" s="124" t="str">
        <f>IF(ISBLANK('Report '!B46)," - ",'Report '!B46)</f>
        <v>Calidad</v>
      </c>
      <c r="C42" s="179">
        <f>IF(ISBLANK('Report '!C46)," - ",'Report '!C46)</f>
        <v>0.02</v>
      </c>
      <c r="D42" s="180">
        <f>IF(ISBLANK('Report '!D46)," - ",'Report '!D46)</f>
        <v>0.135744</v>
      </c>
      <c r="E42" s="122" t="str">
        <f>IF(ISBLANK('Report '!E46)," - ",'Report '!E46)</f>
        <v>Mancha</v>
      </c>
      <c r="F42" s="246"/>
      <c r="G42" s="246"/>
      <c r="H42" s="246"/>
      <c r="I42" s="246"/>
      <c r="J42" s="246"/>
      <c r="K42" s="246"/>
      <c r="L42" s="246">
        <f>14/60</f>
        <v>0.2333333333</v>
      </c>
      <c r="M42" s="246"/>
      <c r="N42" s="246"/>
      <c r="O42" s="246"/>
      <c r="P42" s="246"/>
      <c r="Q42" s="246"/>
      <c r="R42" s="246"/>
      <c r="S42" s="246"/>
      <c r="T42" s="246"/>
    </row>
    <row r="43" ht="12.75" customHeight="1">
      <c r="A43" s="122" t="str">
        <f>IF(ISBLANK('Report '!A47)," - ",'Report '!A47)</f>
        <v> - </v>
      </c>
      <c r="B43" s="124" t="str">
        <f>IF(ISBLANK('Report '!B47)," - ",'Report '!B47)</f>
        <v>Ayuda</v>
      </c>
      <c r="C43" s="179">
        <f>IF(ISBLANK('Report '!C47)," - ",'Report '!C47)</f>
        <v>0.1627906977</v>
      </c>
      <c r="D43" s="193">
        <f>IF(ISBLANK('Report '!D47)," - ",'Report '!D47)</f>
        <v>1.104893023</v>
      </c>
      <c r="E43" s="122" t="str">
        <f>IF(ISBLANK('Report '!E47)," - ",'Report '!E47)</f>
        <v>Mancha</v>
      </c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>
        <f>30/60</f>
        <v>0.5</v>
      </c>
      <c r="R43" s="246"/>
      <c r="S43" s="246"/>
      <c r="T43" s="246"/>
    </row>
    <row r="44" ht="12.75" customHeight="1">
      <c r="A44" s="122">
        <f>IF(ISBLANK('Report '!A48)," - ",'Report '!A48)</f>
        <v>46</v>
      </c>
      <c r="B44" s="124" t="str">
        <f>IF(ISBLANK('Report '!B48)," - ",'Report '!B48)</f>
        <v>US43</v>
      </c>
      <c r="C44" s="179" t="str">
        <f>IF(ISBLANK('Report '!C48)," - ",'Report '!C48)</f>
        <v>-</v>
      </c>
      <c r="D44" s="180" t="str">
        <f>IF(ISBLANK('Report '!D48)," - ",'Report '!D48)</f>
        <v>-</v>
      </c>
      <c r="E44" s="122" t="str">
        <f>IF(ISBLANK('Report '!E48)," - ",'Report '!E48)</f>
        <v>-</v>
      </c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ht="12.75" customHeight="1">
      <c r="A45" s="122" t="str">
        <f>IF(ISBLANK('Report '!A49)," - ",'Report '!A49)</f>
        <v> - </v>
      </c>
      <c r="B45" s="124" t="str">
        <f>IF(ISBLANK('Report '!B49)," - ",'Report '!B49)</f>
        <v>Análisis</v>
      </c>
      <c r="C45" s="179">
        <f>IF(ISBLANK('Report '!C49)," - ",'Report '!C49)</f>
        <v>0.32</v>
      </c>
      <c r="D45" s="180">
        <f>IF(ISBLANK('Report '!D49)," - ",'Report '!D49)</f>
        <v>0.32</v>
      </c>
      <c r="E45" s="122" t="str">
        <f>IF(ISBLANK('Report '!E49)," - ",'Report '!E49)</f>
        <v>Marco Luna</v>
      </c>
      <c r="F45" s="246">
        <f>42/60</f>
        <v>0.7</v>
      </c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ht="12.75" customHeight="1">
      <c r="A46" s="122" t="str">
        <f>IF(ISBLANK('Report '!A50)," - ",'Report '!A50)</f>
        <v> - </v>
      </c>
      <c r="B46" s="124" t="str">
        <f>IF(ISBLANK('Report '!B50)," - ",'Report '!B50)</f>
        <v>Diseño</v>
      </c>
      <c r="C46" s="179">
        <f>IF(ISBLANK('Report '!C50)," - ",'Report '!C50)</f>
        <v>0.24</v>
      </c>
      <c r="D46" s="193">
        <f>IF(ISBLANK('Report '!D50)," - ",'Report '!D50)</f>
        <v>0.24</v>
      </c>
      <c r="E46" s="151" t="s">
        <v>50</v>
      </c>
      <c r="F46" s="246"/>
      <c r="G46" s="246"/>
      <c r="H46" s="246"/>
      <c r="I46" s="246"/>
      <c r="J46" s="246"/>
      <c r="K46" s="246"/>
      <c r="L46" s="246"/>
      <c r="M46" s="246"/>
      <c r="N46" s="246">
        <f>25/60</f>
        <v>0.4166666667</v>
      </c>
      <c r="O46" s="246"/>
      <c r="P46" s="246"/>
      <c r="Q46" s="246"/>
      <c r="R46" s="246"/>
      <c r="S46" s="246"/>
      <c r="T46" s="246"/>
    </row>
    <row r="47" ht="12.75" customHeight="1">
      <c r="A47" s="122" t="str">
        <f>IF(ISBLANK('Report '!A51)," - ",'Report '!A51)</f>
        <v> - </v>
      </c>
      <c r="B47" s="124" t="str">
        <f>IF(ISBLANK('Report '!B51)," - ",'Report '!B51)</f>
        <v>Front-end/Back-end</v>
      </c>
      <c r="C47" s="179">
        <f>IF(ISBLANK('Report '!C51)," - ",'Report '!C51)</f>
        <v>0.56</v>
      </c>
      <c r="D47" s="193">
        <f>IF(ISBLANK('Report '!D51)," - ",'Report '!D51)</f>
        <v>0.56</v>
      </c>
      <c r="E47" s="122" t="str">
        <f>IF(ISBLANK('Report '!E51)," - ",'Report '!E51)</f>
        <v>Salmón</v>
      </c>
      <c r="F47" s="246"/>
      <c r="G47" s="246"/>
      <c r="H47" s="246"/>
      <c r="I47" s="246"/>
      <c r="J47" s="246"/>
      <c r="K47" s="246"/>
      <c r="L47" s="246"/>
      <c r="M47" s="246"/>
      <c r="O47" s="246"/>
      <c r="P47" s="246"/>
      <c r="Q47" s="246"/>
      <c r="R47" s="247">
        <f>187/60</f>
        <v>3.116666667</v>
      </c>
      <c r="S47" s="246"/>
      <c r="T47" s="246"/>
    </row>
    <row r="48" ht="12.75" customHeight="1">
      <c r="A48" s="122" t="str">
        <f>IF(ISBLANK('Report '!A52)," - ",'Report '!A52)</f>
        <v> - </v>
      </c>
      <c r="B48" s="124" t="str">
        <f>IF(ISBLANK('Report '!B52)," - ",'Report '!B52)</f>
        <v>Testing</v>
      </c>
      <c r="C48" s="179">
        <f>IF(ISBLANK('Report '!C52)," - ",'Report '!C52)</f>
        <v>0.2790697674</v>
      </c>
      <c r="D48" s="180">
        <f>IF(ISBLANK('Report '!D52)," - ",'Report '!D52)</f>
        <v>1.894102326</v>
      </c>
      <c r="E48" s="151" t="s">
        <v>50</v>
      </c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>
        <f>35/60</f>
        <v>0.5833333333</v>
      </c>
      <c r="T48" s="246">
        <f>78/60</f>
        <v>1.3</v>
      </c>
    </row>
    <row r="49" ht="12.75" customHeight="1">
      <c r="A49" s="122" t="str">
        <f>IF(ISBLANK('Report '!A53)," - ",'Report '!A53)</f>
        <v> - </v>
      </c>
      <c r="B49" s="124" t="str">
        <f>IF(ISBLANK('Report '!B53)," - ",'Report '!B53)</f>
        <v>Integración</v>
      </c>
      <c r="C49" s="179">
        <f>IF(ISBLANK('Report '!C53)," - ",'Report '!C53)</f>
        <v>0.4</v>
      </c>
      <c r="D49" s="193">
        <f>IF(ISBLANK('Report '!D53)," - ",'Report '!D53)</f>
        <v>0.4</v>
      </c>
      <c r="E49" s="122" t="str">
        <f>IF(ISBLANK('Report '!E53)," - ",'Report '!E53)</f>
        <v>Mancha</v>
      </c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>
        <f>22/60</f>
        <v>0.3666666667</v>
      </c>
    </row>
    <row r="50" ht="12.75" customHeight="1">
      <c r="A50" s="122" t="str">
        <f>IF(ISBLANK('Report '!A54)," - ",'Report '!A54)</f>
        <v> - </v>
      </c>
      <c r="B50" s="124" t="str">
        <f>IF(ISBLANK('Report '!B54)," - ",'Report '!B54)</f>
        <v>Calidad</v>
      </c>
      <c r="C50" s="179">
        <f>IF(ISBLANK('Report '!C54)," - ",'Report '!C54)</f>
        <v>0.08</v>
      </c>
      <c r="D50" s="193">
        <f>IF(ISBLANK('Report '!D54)," - ",'Report '!D54)</f>
        <v>0.08</v>
      </c>
      <c r="E50" s="122" t="str">
        <f>IF(ISBLANK('Report '!E54)," - ",'Report '!E54)</f>
        <v>Mancha</v>
      </c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7">
        <v>1.1</v>
      </c>
      <c r="T50" s="246"/>
    </row>
    <row r="51" ht="12.75" customHeight="1">
      <c r="A51" s="122" t="str">
        <f>IF(ISBLANK('Report '!A55)," - ",'Report '!A55)</f>
        <v> - </v>
      </c>
      <c r="B51" s="124" t="str">
        <f>IF(ISBLANK('Report '!B55)," - ",'Report '!B55)</f>
        <v>Ayuda</v>
      </c>
      <c r="C51" s="179">
        <f>IF(ISBLANK('Report '!C55)," - ",'Report '!C55)</f>
        <v>0.1627906977</v>
      </c>
      <c r="D51" s="193">
        <f>IF(ISBLANK('Report '!D55)," - ",'Report '!D55)</f>
        <v>1.104893023</v>
      </c>
      <c r="E51" s="122" t="str">
        <f>IF(ISBLANK('Report '!E55)," - ",'Report '!E55)</f>
        <v>Fily</v>
      </c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T51" s="247">
        <v>1.54</v>
      </c>
    </row>
    <row r="52" ht="12.75" customHeight="1">
      <c r="A52" s="122">
        <f>IF(ISBLANK('Report '!A56)," - ",'Report '!A56)</f>
        <v>16</v>
      </c>
      <c r="B52" s="124" t="str">
        <f>IF(ISBLANK('Report '!B56)," - ",'Report '!B56)</f>
        <v>US13</v>
      </c>
      <c r="C52" s="179" t="str">
        <f>IF(ISBLANK('Report '!C56)," - ",'Report '!C56)</f>
        <v>-</v>
      </c>
      <c r="D52" s="193" t="str">
        <f>IF(ISBLANK('Report '!D56)," - ",'Report '!D56)</f>
        <v>-</v>
      </c>
      <c r="E52" s="122" t="str">
        <f>IF(ISBLANK('Report '!E56)," - ",'Report '!E56)</f>
        <v>-</v>
      </c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ht="12.75" customHeight="1">
      <c r="A53" s="122" t="str">
        <f>IF(ISBLANK('Report '!A57)," - ",'Report '!A57)</f>
        <v> - </v>
      </c>
      <c r="B53" s="124" t="str">
        <f>IF(ISBLANK('Report '!B57)," - ",'Report '!B57)</f>
        <v>Análisis</v>
      </c>
      <c r="C53" s="179">
        <f>IF(ISBLANK('Report '!C57)," - ",'Report '!C57)</f>
        <v>0.1333333333</v>
      </c>
      <c r="D53" s="193">
        <f>IF(ISBLANK('Report '!D57)," - ",'Report '!D57)</f>
        <v>0.90496</v>
      </c>
      <c r="E53" s="122" t="str">
        <f>IF(ISBLANK('Report '!E57)," - ",'Report '!E57)</f>
        <v>Fily</v>
      </c>
      <c r="F53" s="246"/>
      <c r="G53" s="246"/>
      <c r="H53" s="246"/>
      <c r="I53" s="266">
        <v>0.58</v>
      </c>
      <c r="J53" s="267"/>
      <c r="K53" s="267"/>
      <c r="L53" s="267"/>
      <c r="M53" s="267"/>
      <c r="N53" s="246"/>
      <c r="O53" s="246"/>
      <c r="P53" s="246"/>
      <c r="Q53" s="246"/>
      <c r="R53" s="246"/>
      <c r="S53" s="246"/>
      <c r="T53" s="246"/>
    </row>
    <row r="54" ht="12.75" customHeight="1">
      <c r="A54" s="122" t="str">
        <f>IF(ISBLANK('Report '!A58)," - ",'Report '!A58)</f>
        <v> - </v>
      </c>
      <c r="B54" s="124" t="str">
        <f>IF(ISBLANK('Report '!B58)," - ",'Report '!B58)</f>
        <v>Diseño</v>
      </c>
      <c r="C54" s="179">
        <f>IF(ISBLANK('Report '!C58)," - ",'Report '!C58)</f>
        <v>0.1</v>
      </c>
      <c r="D54" s="193">
        <f>IF(ISBLANK('Report '!D58)," - ",'Report '!D58)</f>
        <v>0.67872</v>
      </c>
      <c r="E54" s="122" t="str">
        <f>IF(ISBLANK('Report '!E58)," - ",'Report '!E58)</f>
        <v>Fily</v>
      </c>
      <c r="F54" s="246"/>
      <c r="G54" s="246"/>
      <c r="H54" s="246"/>
      <c r="I54" s="268"/>
      <c r="J54" s="269"/>
      <c r="K54" s="270">
        <v>2.07</v>
      </c>
      <c r="L54" s="269"/>
      <c r="M54" s="269"/>
      <c r="N54" s="246"/>
      <c r="O54" s="246"/>
      <c r="P54" s="246"/>
      <c r="Q54" s="246"/>
      <c r="R54" s="246"/>
      <c r="S54" s="246"/>
      <c r="T54" s="246"/>
    </row>
    <row r="55" ht="12.75" customHeight="1">
      <c r="A55" s="122" t="str">
        <f>IF(ISBLANK('Report '!A59)," - ",'Report '!A59)</f>
        <v> - </v>
      </c>
      <c r="B55" s="124" t="str">
        <f>IF(ISBLANK('Report '!B59)," - ",'Report '!B59)</f>
        <v>Front-end/Back-end</v>
      </c>
      <c r="C55" s="179">
        <f>IF(ISBLANK('Report '!C59)," - ",'Report '!C59)</f>
        <v>0.2333333333</v>
      </c>
      <c r="D55" s="193">
        <f>IF(ISBLANK('Report '!D59)," - ",'Report '!D59)</f>
        <v>1.58368</v>
      </c>
      <c r="E55" s="122" t="str">
        <f>IF(ISBLANK('Report '!E59)," - ",'Report '!E59)</f>
        <v>Fily</v>
      </c>
      <c r="F55" s="246"/>
      <c r="G55" s="246"/>
      <c r="H55" s="246"/>
      <c r="I55" s="268"/>
      <c r="J55" s="269"/>
      <c r="K55" s="269"/>
      <c r="L55" s="270">
        <v>1.13</v>
      </c>
      <c r="M55" s="270">
        <v>2.59</v>
      </c>
      <c r="N55" s="247"/>
      <c r="O55" s="247"/>
      <c r="P55" s="247"/>
      <c r="Q55" s="246"/>
      <c r="R55" s="246"/>
      <c r="S55" s="246"/>
      <c r="T55" s="246"/>
    </row>
    <row r="56" ht="12.75" customHeight="1">
      <c r="A56" s="122" t="str">
        <f>IF(ISBLANK('Report '!A60)," - ",'Report '!A60)</f>
        <v> - </v>
      </c>
      <c r="B56" s="124" t="str">
        <f>IF(ISBLANK('Report '!B60)," - ",'Report '!B60)</f>
        <v>Testing</v>
      </c>
      <c r="C56" s="179">
        <f>IF(ISBLANK('Report '!C60)," - ",'Report '!C60)</f>
        <v>0.2790697674</v>
      </c>
      <c r="D56" s="180">
        <f>IF(ISBLANK('Report '!D60)," - ",'Report '!D60)</f>
        <v>1.894102326</v>
      </c>
      <c r="E56" s="122" t="str">
        <f>IF(ISBLANK('Report '!E60)," - ",'Report '!E60)</f>
        <v>Fily</v>
      </c>
      <c r="F56" s="246"/>
      <c r="G56" s="246"/>
      <c r="H56" s="246"/>
      <c r="I56" s="246"/>
      <c r="J56" s="246"/>
      <c r="K56" s="246"/>
      <c r="L56" s="246"/>
      <c r="M56" s="246"/>
      <c r="N56" s="246"/>
      <c r="P56" s="247"/>
      <c r="Q56" s="247">
        <v>2.36</v>
      </c>
      <c r="R56" s="246"/>
      <c r="S56" s="246"/>
      <c r="T56" s="246"/>
    </row>
    <row r="57" ht="12.75" customHeight="1">
      <c r="A57" s="122" t="str">
        <f>IF(ISBLANK('Report '!A61)," - ",'Report '!A61)</f>
        <v> - </v>
      </c>
      <c r="B57" s="124" t="str">
        <f>IF(ISBLANK('Report '!B61)," - ",'Report '!B61)</f>
        <v>Integración</v>
      </c>
      <c r="C57" s="179">
        <f>IF(ISBLANK('Report '!C61)," - ",'Report '!C61)</f>
        <v>0.1666666667</v>
      </c>
      <c r="D57" s="193">
        <f>IF(ISBLANK('Report '!D61)," - ",'Report '!D61)</f>
        <v>1.1312</v>
      </c>
      <c r="E57" s="122" t="str">
        <f>IF(ISBLANK('Report '!E61)," - ",'Report '!E61)</f>
        <v>Mancha</v>
      </c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7">
        <v>1.13</v>
      </c>
      <c r="S57" s="246"/>
      <c r="T57" s="246"/>
    </row>
    <row r="58" ht="12.75" customHeight="1">
      <c r="A58" s="122" t="str">
        <f>IF(ISBLANK('Report '!A62)," - ",'Report '!A62)</f>
        <v> - </v>
      </c>
      <c r="B58" s="124" t="str">
        <f>IF(ISBLANK('Report '!B62)," - ",'Report '!B62)</f>
        <v>Ayuda</v>
      </c>
      <c r="C58" s="179">
        <f>IF(ISBLANK('Report '!C62)," - ",'Report '!C62)</f>
        <v>0.1627906977</v>
      </c>
      <c r="D58" s="193">
        <f>IF(ISBLANK('Report '!D62)," - ",'Report '!D62)</f>
        <v>1.104893023</v>
      </c>
      <c r="E58" s="122" t="str">
        <f>IF(ISBLANK('Report '!E62)," - ",'Report '!E62)</f>
        <v>Fily</v>
      </c>
      <c r="F58" s="246"/>
      <c r="G58" s="246"/>
      <c r="H58" s="246"/>
      <c r="I58" s="246"/>
      <c r="J58" s="246"/>
      <c r="K58" s="246"/>
      <c r="L58" s="246"/>
      <c r="M58" s="246"/>
      <c r="N58" s="246"/>
      <c r="P58" s="247"/>
      <c r="Q58" s="246"/>
      <c r="R58" s="247">
        <v>3.56</v>
      </c>
      <c r="S58" s="246"/>
      <c r="T58" s="246"/>
    </row>
    <row r="59" ht="12.75" customHeight="1">
      <c r="A59" s="122" t="str">
        <f>IF(ISBLANK('Report '!A63)," - ",'Report '!A63)</f>
        <v> - </v>
      </c>
      <c r="B59" s="124" t="str">
        <f>IF(ISBLANK('Report '!B63)," - ",'Report '!B63)</f>
        <v>Calidad</v>
      </c>
      <c r="C59" s="179">
        <f>IF(ISBLANK('Report '!C63)," - ",'Report '!C63)</f>
        <v>0.03333333333</v>
      </c>
      <c r="D59" s="193">
        <f>IF(ISBLANK('Report '!D63)," - ",'Report '!D63)</f>
        <v>0.22624</v>
      </c>
      <c r="E59" s="122" t="str">
        <f>IF(ISBLANK('Report '!E63)," - ",'Report '!E63)</f>
        <v>Santi</v>
      </c>
      <c r="F59" s="246"/>
      <c r="G59" s="246"/>
      <c r="H59" s="246"/>
      <c r="I59" s="246"/>
      <c r="J59" s="246"/>
      <c r="K59" s="246"/>
      <c r="L59" s="246"/>
      <c r="M59" s="247">
        <v>0.26</v>
      </c>
      <c r="N59" s="246"/>
      <c r="P59" s="247"/>
      <c r="Q59" s="246"/>
      <c r="R59" s="246"/>
      <c r="S59" s="246"/>
      <c r="T59" s="246"/>
    </row>
    <row r="60" ht="12.75" customHeight="1">
      <c r="A60" s="122">
        <f>IF(ISBLANK('Report '!A64)," - ",'Report '!A64)</f>
        <v>5</v>
      </c>
      <c r="B60" s="124" t="str">
        <f>IF(ISBLANK('Report '!B64)," - ",'Report '!B64)</f>
        <v>US2</v>
      </c>
      <c r="C60" s="179" t="str">
        <f>IF(ISBLANK('Report '!C64)," - ",'Report '!C64)</f>
        <v>-</v>
      </c>
      <c r="D60" s="193" t="str">
        <f>IF(ISBLANK('Report '!D64)," - ",'Report '!D64)</f>
        <v>-</v>
      </c>
      <c r="E60" s="122" t="str">
        <f>IF(ISBLANK('Report '!E64)," - ",'Report '!E64)</f>
        <v>-</v>
      </c>
      <c r="F60" s="246"/>
      <c r="G60" s="246"/>
      <c r="H60" s="246"/>
      <c r="I60" s="246"/>
      <c r="J60" s="246"/>
      <c r="K60" s="246"/>
      <c r="L60" s="246"/>
      <c r="M60" s="247"/>
      <c r="N60" s="246"/>
      <c r="O60" s="246"/>
      <c r="P60" s="246"/>
      <c r="Q60" s="246"/>
      <c r="R60" s="246"/>
      <c r="S60" s="246"/>
      <c r="T60" s="246"/>
    </row>
    <row r="61" ht="12.75" customHeight="1">
      <c r="A61" s="122" t="str">
        <f>IF(ISBLANK('Report '!A65)," - ",'Report '!A65)</f>
        <v> - </v>
      </c>
      <c r="B61" s="124" t="str">
        <f>IF(ISBLANK('Report '!B65)," - ",'Report '!B65)</f>
        <v>Análisis</v>
      </c>
      <c r="C61" s="179">
        <f>IF(ISBLANK('Report '!C65)," - ",'Report '!C65)</f>
        <v>0.08</v>
      </c>
      <c r="D61" s="193">
        <f>IF(ISBLANK('Report '!D65)," - ",'Report '!D65)</f>
        <v>0.542976</v>
      </c>
      <c r="E61" s="122" t="str">
        <f>IF(ISBLANK('Report '!E65)," - ",'Report '!E65)</f>
        <v>Mancha</v>
      </c>
      <c r="F61" s="246"/>
      <c r="G61" s="246"/>
      <c r="H61" s="246"/>
      <c r="I61" s="246">
        <f>9/60</f>
        <v>0.15</v>
      </c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ht="12.75" customHeight="1">
      <c r="A62" s="122" t="str">
        <f>IF(ISBLANK('Report '!A66)," - ",'Report '!A66)</f>
        <v> - </v>
      </c>
      <c r="B62" s="124" t="str">
        <f>IF(ISBLANK('Report '!B66)," - ",'Report '!B66)</f>
        <v>Diseño</v>
      </c>
      <c r="C62" s="179">
        <f>IF(ISBLANK('Report '!C66)," - ",'Report '!C66)</f>
        <v>0.06</v>
      </c>
      <c r="D62" s="193">
        <f>IF(ISBLANK('Report '!D66)," - ",'Report '!D66)</f>
        <v>0.407232</v>
      </c>
      <c r="E62" s="122" t="str">
        <f>IF(ISBLANK('Report '!E66)," - ",'Report '!E66)</f>
        <v>Mancha</v>
      </c>
      <c r="F62" s="246"/>
      <c r="G62" s="246"/>
      <c r="H62" s="246"/>
      <c r="I62" s="247">
        <v>0.41</v>
      </c>
      <c r="J62" s="246"/>
      <c r="K62" s="247"/>
      <c r="L62" s="246"/>
      <c r="M62" s="246"/>
      <c r="N62" s="246"/>
      <c r="O62" s="246"/>
      <c r="P62" s="246"/>
      <c r="Q62" s="246"/>
      <c r="R62" s="246"/>
      <c r="S62" s="246"/>
      <c r="T62" s="246"/>
    </row>
    <row r="63" ht="12.75" customHeight="1">
      <c r="A63" s="122" t="str">
        <f>IF(ISBLANK('Report '!A67)," - ",'Report '!A67)</f>
        <v> - </v>
      </c>
      <c r="B63" s="124" t="str">
        <f>IF(ISBLANK('Report '!B67)," - ",'Report '!B67)</f>
        <v>Front-end/Back-end</v>
      </c>
      <c r="C63" s="179">
        <f>IF(ISBLANK('Report '!C67)," - ",'Report '!C67)</f>
        <v>0.14</v>
      </c>
      <c r="D63" s="193">
        <f>IF(ISBLANK('Report '!D67)," - ",'Report '!D67)</f>
        <v>0.950208</v>
      </c>
      <c r="E63" s="122" t="str">
        <f>IF(ISBLANK('Report '!E67)," - ",'Report '!E67)</f>
        <v>Mancha</v>
      </c>
      <c r="F63" s="246"/>
      <c r="G63" s="246"/>
      <c r="H63" s="246"/>
      <c r="I63" s="246">
        <f>69/60</f>
        <v>1.15</v>
      </c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</row>
    <row r="64" ht="12.75" customHeight="1">
      <c r="A64" s="122" t="str">
        <f>IF(ISBLANK('Report '!A68)," - ",'Report '!A68)</f>
        <v> - </v>
      </c>
      <c r="B64" s="124" t="str">
        <f>IF(ISBLANK('Report '!B68)," - ",'Report '!B68)</f>
        <v>Testing</v>
      </c>
      <c r="C64" s="179">
        <f>IF(ISBLANK('Report '!C68)," - ",'Report '!C68)</f>
        <v>0.2790697674</v>
      </c>
      <c r="D64" s="180">
        <f>IF(ISBLANK('Report '!D68)," - ",'Report '!D68)</f>
        <v>1.894102326</v>
      </c>
      <c r="E64" s="122" t="str">
        <f>IF(ISBLANK('Report '!E68)," - ",'Report '!E68)</f>
        <v>Mancha</v>
      </c>
      <c r="F64" s="246"/>
      <c r="G64" s="246"/>
      <c r="H64" s="246"/>
      <c r="I64" s="246"/>
      <c r="J64" s="246"/>
      <c r="K64" s="246"/>
      <c r="L64" s="247">
        <f>10/60</f>
        <v>0.1666666667</v>
      </c>
      <c r="M64" s="246"/>
      <c r="N64" s="246"/>
      <c r="O64" s="246"/>
      <c r="P64" s="246"/>
      <c r="Q64" s="246"/>
      <c r="R64" s="246"/>
      <c r="S64" s="246"/>
      <c r="T64" s="246"/>
    </row>
    <row r="65" ht="12.75" customHeight="1">
      <c r="A65" s="122" t="str">
        <f>IF(ISBLANK('Report '!A69)," - ",'Report '!A69)</f>
        <v> - </v>
      </c>
      <c r="B65" s="124" t="str">
        <f>IF(ISBLANK('Report '!B69)," - ",'Report '!B69)</f>
        <v>Integración</v>
      </c>
      <c r="C65" s="179">
        <f>IF(ISBLANK('Report '!C69)," - ",'Report '!C69)</f>
        <v>0.1</v>
      </c>
      <c r="D65" s="193">
        <f>IF(ISBLANK('Report '!D69)," - ",'Report '!D69)</f>
        <v>0.67872</v>
      </c>
      <c r="E65" s="122" t="str">
        <f>IF(ISBLANK('Report '!E69)," - ",'Report '!E69)</f>
        <v>Mancha</v>
      </c>
      <c r="F65" s="246"/>
      <c r="G65" s="246"/>
      <c r="H65" s="246"/>
      <c r="I65" s="246"/>
      <c r="J65" s="246"/>
      <c r="K65" s="246"/>
      <c r="L65" s="246"/>
      <c r="M65" s="246"/>
      <c r="N65" s="246"/>
      <c r="O65" s="246">
        <f>9/60</f>
        <v>0.15</v>
      </c>
      <c r="P65" s="246"/>
      <c r="Q65" s="246"/>
      <c r="R65" s="246"/>
      <c r="S65" s="246"/>
      <c r="T65" s="246"/>
    </row>
    <row r="66" ht="12.75" customHeight="1">
      <c r="A66" s="122" t="str">
        <f>IF(ISBLANK('Report '!A70)," - ",'Report '!A70)</f>
        <v> - </v>
      </c>
      <c r="B66" s="124" t="str">
        <f>IF(ISBLANK('Report '!B70)," - ",'Report '!B70)</f>
        <v>Calidad</v>
      </c>
      <c r="C66" s="179">
        <f>IF(ISBLANK('Report '!C70)," - ",'Report '!C70)</f>
        <v>0.02</v>
      </c>
      <c r="D66" s="193">
        <f>IF(ISBLANK('Report '!D70)," - ",'Report '!D70)</f>
        <v>0.135744</v>
      </c>
      <c r="E66" s="122" t="str">
        <f>IF(ISBLANK('Report '!E70)," - ",'Report '!E70)</f>
        <v>Mancha</v>
      </c>
      <c r="F66" s="246"/>
      <c r="G66" s="246"/>
      <c r="H66" s="246"/>
      <c r="I66" s="246"/>
      <c r="J66" s="246"/>
      <c r="K66" s="246"/>
      <c r="L66" s="246">
        <f>17/60</f>
        <v>0.2833333333</v>
      </c>
      <c r="M66" s="246"/>
      <c r="N66" s="246"/>
      <c r="O66" s="246"/>
      <c r="P66" s="246"/>
      <c r="Q66" s="246"/>
      <c r="R66" s="246"/>
      <c r="S66" s="246"/>
      <c r="T66" s="246"/>
    </row>
    <row r="67" ht="12.75" customHeight="1">
      <c r="A67" s="122" t="str">
        <f>IF(ISBLANK('Report '!A71)," - ",'Report '!A71)</f>
        <v> - </v>
      </c>
      <c r="B67" s="124" t="str">
        <f>IF(ISBLANK('Report '!B71)," - ",'Report '!B71)</f>
        <v>Ayuda</v>
      </c>
      <c r="C67" s="179">
        <f>IF(ISBLANK('Report '!C71)," - ",'Report '!C71)</f>
        <v>0.1627906977</v>
      </c>
      <c r="D67" s="193">
        <f>IF(ISBLANK('Report '!D71)," - ",'Report '!D71)</f>
        <v>1.104893023</v>
      </c>
      <c r="E67" s="122" t="str">
        <f>IF(ISBLANK('Report '!E71)," - ",'Report '!E71)</f>
        <v>Mancha</v>
      </c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>
        <f>30/60</f>
        <v>0.5</v>
      </c>
      <c r="S67" s="246"/>
      <c r="T67" s="246"/>
    </row>
    <row r="68" ht="12.75" customHeight="1">
      <c r="A68" s="122">
        <f>IF(ISBLANK('Report '!A72)," - ",'Report '!A72)</f>
        <v>29</v>
      </c>
      <c r="B68" s="124" t="str">
        <f>IF(ISBLANK('Report '!B72)," - ",'Report '!B72)</f>
        <v>US26</v>
      </c>
      <c r="C68" s="179" t="str">
        <f>IF(ISBLANK('Report '!C72)," - ",'Report '!C72)</f>
        <v>-</v>
      </c>
      <c r="D68" s="193" t="str">
        <f>IF(ISBLANK('Report '!D72)," - ",'Report '!D72)</f>
        <v>-</v>
      </c>
      <c r="E68" s="122" t="str">
        <f>IF(ISBLANK('Report '!E72)," - ",'Report '!E72)</f>
        <v>-</v>
      </c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</row>
    <row r="69" ht="12.75" customHeight="1">
      <c r="A69" s="122" t="str">
        <f>IF(ISBLANK('Report '!A73)," - ",'Report '!A73)</f>
        <v> - </v>
      </c>
      <c r="B69" s="124" t="str">
        <f>IF(ISBLANK('Report '!B73)," - ",'Report '!B73)</f>
        <v>Análisis</v>
      </c>
      <c r="C69" s="179">
        <f>IF(ISBLANK('Report '!C73)," - ",'Report '!C73)</f>
        <v>0.2133333333</v>
      </c>
      <c r="D69" s="193">
        <f>IF(ISBLANK('Report '!D73)," - ",'Report '!D73)</f>
        <v>1.447936</v>
      </c>
      <c r="E69" s="122" t="str">
        <f>IF(ISBLANK('Report '!E73)," - ",'Report '!E73)</f>
        <v>Mau</v>
      </c>
      <c r="F69" s="246"/>
      <c r="G69" s="246"/>
      <c r="H69" s="246"/>
      <c r="I69" s="246"/>
      <c r="J69" s="246"/>
      <c r="K69" s="246"/>
      <c r="L69" s="246"/>
      <c r="M69" s="247">
        <v>0.25</v>
      </c>
      <c r="N69" s="246"/>
      <c r="O69" s="246"/>
      <c r="P69" s="246"/>
      <c r="Q69" s="246"/>
      <c r="R69" s="246"/>
      <c r="S69" s="246"/>
      <c r="T69" s="246"/>
    </row>
    <row r="70" ht="12.75" customHeight="1">
      <c r="A70" s="122" t="str">
        <f>IF(ISBLANK('Report '!A74)," - ",'Report '!A74)</f>
        <v> - </v>
      </c>
      <c r="B70" s="124" t="str">
        <f>IF(ISBLANK('Report '!B74)," - ",'Report '!B74)</f>
        <v>Diseño</v>
      </c>
      <c r="C70" s="179">
        <f>IF(ISBLANK('Report '!C74)," - ",'Report '!C74)</f>
        <v>0.16</v>
      </c>
      <c r="D70" s="193">
        <f>IF(ISBLANK('Report '!D74)," - ",'Report '!D74)</f>
        <v>1.085952</v>
      </c>
      <c r="E70" s="122" t="str">
        <f>IF(ISBLANK('Report '!E74)," - ",'Report '!E74)</f>
        <v>Mau</v>
      </c>
      <c r="F70" s="246"/>
      <c r="G70" s="246"/>
      <c r="H70" s="246"/>
      <c r="I70" s="246"/>
      <c r="J70" s="246"/>
      <c r="K70" s="246"/>
      <c r="L70" s="246"/>
      <c r="M70" s="246">
        <f>55/60</f>
        <v>0.9166666667</v>
      </c>
      <c r="O70" s="246"/>
      <c r="P70" s="246"/>
      <c r="Q70" s="246"/>
      <c r="R70" s="246"/>
      <c r="S70" s="246"/>
      <c r="T70" s="246"/>
    </row>
    <row r="71" ht="12.75" customHeight="1">
      <c r="A71" s="122" t="str">
        <f>IF(ISBLANK('Report '!A75)," - ",'Report '!A75)</f>
        <v> - </v>
      </c>
      <c r="B71" s="124" t="str">
        <f>IF(ISBLANK('Report '!B75)," - ",'Report '!B75)</f>
        <v>Front-end/Back-end</v>
      </c>
      <c r="C71" s="179">
        <f>IF(ISBLANK('Report '!C75)," - ",'Report '!C75)</f>
        <v>0.3733333333</v>
      </c>
      <c r="D71" s="193">
        <f>IF(ISBLANK('Report '!D75)," - ",'Report '!D75)</f>
        <v>2.533888</v>
      </c>
      <c r="E71" s="122" t="str">
        <f>IF(ISBLANK('Report '!E75)," - ",'Report '!E75)</f>
        <v>Mau</v>
      </c>
      <c r="F71" s="246"/>
      <c r="G71" s="246"/>
      <c r="H71" s="246"/>
      <c r="I71" s="246"/>
      <c r="J71" s="246"/>
      <c r="K71" s="246"/>
      <c r="L71" s="246"/>
      <c r="M71" s="246"/>
      <c r="N71" s="246">
        <f>90/60</f>
        <v>1.5</v>
      </c>
      <c r="O71" s="246"/>
      <c r="P71" s="246"/>
      <c r="Q71" s="246"/>
      <c r="R71" s="246"/>
      <c r="S71" s="246"/>
      <c r="T71" s="246"/>
    </row>
    <row r="72" ht="12.75" customHeight="1">
      <c r="A72" s="122" t="str">
        <f>IF(ISBLANK('Report '!A76)," - ",'Report '!A76)</f>
        <v> - </v>
      </c>
      <c r="B72" s="124" t="str">
        <f>IF(ISBLANK('Report '!B76)," - ",'Report '!B76)</f>
        <v>Testing</v>
      </c>
      <c r="C72" s="179">
        <f>IF(ISBLANK('Report '!C76)," - ",'Report '!C76)</f>
        <v>0.2790697674</v>
      </c>
      <c r="D72" s="180">
        <f>IF(ISBLANK('Report '!D76)," - ",'Report '!D76)</f>
        <v>1.894102326</v>
      </c>
      <c r="E72" s="122" t="str">
        <f>IF(ISBLANK('Report '!E76)," - ",'Report '!E76)</f>
        <v>Mau</v>
      </c>
      <c r="F72" s="247"/>
      <c r="G72" s="246"/>
      <c r="H72" s="246"/>
      <c r="I72" s="246"/>
      <c r="J72" s="246"/>
      <c r="K72" s="246"/>
      <c r="L72" s="246"/>
      <c r="M72" s="246"/>
      <c r="N72" s="246"/>
      <c r="O72" s="246">
        <f>36/60</f>
        <v>0.6</v>
      </c>
      <c r="P72" s="246"/>
      <c r="Q72" s="246"/>
      <c r="R72" s="246"/>
      <c r="S72" s="246"/>
      <c r="T72" s="246"/>
    </row>
    <row r="73" ht="12.75" customHeight="1">
      <c r="A73" s="122" t="str">
        <f>IF(ISBLANK('Report '!A77)," - ",'Report '!A77)</f>
        <v> - </v>
      </c>
      <c r="B73" s="124" t="str">
        <f>IF(ISBLANK('Report '!B77)," - ",'Report '!B77)</f>
        <v>Integración</v>
      </c>
      <c r="C73" s="179">
        <f>IF(ISBLANK('Report '!C77)," - ",'Report '!C77)</f>
        <v>0.2666666667</v>
      </c>
      <c r="D73" s="193">
        <f>IF(ISBLANK('Report '!D77)," - ",'Report '!D77)</f>
        <v>1.80992</v>
      </c>
      <c r="E73" s="122" t="str">
        <f>IF(ISBLANK('Report '!E77)," - ",'Report '!E77)</f>
        <v>Luis Rodriguez</v>
      </c>
      <c r="F73" s="246"/>
      <c r="G73" s="247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>
        <f>1+(5/60)</f>
        <v>1.083333333</v>
      </c>
      <c r="S73" s="246"/>
      <c r="T73" s="246"/>
    </row>
    <row r="74" ht="12.75" customHeight="1">
      <c r="A74" s="122" t="str">
        <f>IF(ISBLANK('Report '!A78)," - ",'Report '!A78)</f>
        <v> - </v>
      </c>
      <c r="B74" s="124" t="str">
        <f>IF(ISBLANK('Report '!B78)," - ",'Report '!B78)</f>
        <v>Calidad</v>
      </c>
      <c r="C74" s="179">
        <f>IF(ISBLANK('Report '!C78)," - ",'Report '!C78)</f>
        <v>0.05333333333</v>
      </c>
      <c r="D74" s="193">
        <f>IF(ISBLANK('Report '!D78)," - ",'Report '!D78)</f>
        <v>0.361984</v>
      </c>
      <c r="E74" s="122" t="str">
        <f>IF(ISBLANK('Report '!E78)," - ",'Report '!E78)</f>
        <v>Mancha</v>
      </c>
      <c r="F74" s="246"/>
      <c r="G74" s="246"/>
      <c r="H74" s="247"/>
      <c r="I74" s="246"/>
      <c r="J74" s="246"/>
      <c r="K74" s="246"/>
      <c r="L74" s="246"/>
      <c r="M74" s="246"/>
      <c r="N74" s="246">
        <f>16/60</f>
        <v>0.2666666667</v>
      </c>
      <c r="O74" s="246"/>
      <c r="P74" s="246"/>
      <c r="Q74" s="246"/>
      <c r="R74" s="246"/>
      <c r="S74" s="246"/>
      <c r="T74" s="246"/>
    </row>
    <row r="75" ht="12.75" customHeight="1">
      <c r="A75" s="122" t="str">
        <f>IF(ISBLANK('Report '!A79)," - ",'Report '!A79)</f>
        <v> - </v>
      </c>
      <c r="B75" s="124" t="str">
        <f>IF(ISBLANK('Report '!B79)," - ",'Report '!B79)</f>
        <v>Ayuda</v>
      </c>
      <c r="C75" s="179">
        <f>IF(ISBLANK('Report '!C79)," - ",'Report '!C79)</f>
        <v>0.1627906977</v>
      </c>
      <c r="D75" s="193">
        <f>IF(ISBLANK('Report '!D79)," - ",'Report '!D79)</f>
        <v>1.104893023</v>
      </c>
      <c r="E75" s="122" t="str">
        <f>IF(ISBLANK('Report '!E79)," - ",'Report '!E79)</f>
        <v>Mau</v>
      </c>
      <c r="F75" s="246"/>
      <c r="G75" s="246"/>
      <c r="H75" s="247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>
        <f>26/60</f>
        <v>0.4333333333</v>
      </c>
      <c r="T75" s="246"/>
    </row>
    <row r="76" ht="12.75" customHeight="1">
      <c r="A76" s="122">
        <f>IF(ISBLANK('Report '!A80)," - ",'Report '!A80)</f>
        <v>10</v>
      </c>
      <c r="B76" s="124" t="str">
        <f>IF(ISBLANK('Report '!B80)," - ",'Report '!B80)</f>
        <v>US7</v>
      </c>
      <c r="C76" s="179" t="str">
        <f>IF(ISBLANK('Report '!C80)," - ",'Report '!C80)</f>
        <v>-</v>
      </c>
      <c r="D76" s="193" t="str">
        <f>IF(ISBLANK('Report '!D80)," - ",'Report '!D80)</f>
        <v>-</v>
      </c>
      <c r="E76" s="122" t="str">
        <f>IF(ISBLANK('Report '!E80)," - ",'Report '!E80)</f>
        <v>-</v>
      </c>
      <c r="F76" s="246"/>
      <c r="G76" s="246"/>
      <c r="H76" s="247"/>
      <c r="I76" s="247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</row>
    <row r="77" ht="12.75" customHeight="1">
      <c r="A77" s="122" t="str">
        <f>IF(ISBLANK('Report '!A81)," - ",'Report '!A81)</f>
        <v> - </v>
      </c>
      <c r="B77" s="124" t="str">
        <f>IF(ISBLANK('Report '!B81)," - ",'Report '!B81)</f>
        <v>Análisis</v>
      </c>
      <c r="C77" s="179">
        <f>IF(ISBLANK('Report '!C81)," - ",'Report '!C81)</f>
        <v>0.08</v>
      </c>
      <c r="D77" s="193">
        <f>IF(ISBLANK('Report '!D81)," - ",'Report '!D81)</f>
        <v>0.542976</v>
      </c>
      <c r="E77" s="122" t="str">
        <f>IF(ISBLANK('Report '!E81)," - ",'Report '!E81)</f>
        <v>Santi</v>
      </c>
      <c r="F77" s="246"/>
      <c r="G77" s="246"/>
      <c r="H77" s="246"/>
      <c r="I77" s="247">
        <v>0.3</v>
      </c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</row>
    <row r="78" ht="12.75" customHeight="1">
      <c r="A78" s="122" t="str">
        <f>IF(ISBLANK('Report '!A82)," - ",'Report '!A82)</f>
        <v> - </v>
      </c>
      <c r="B78" s="124" t="str">
        <f>IF(ISBLANK('Report '!B82)," - ",'Report '!B82)</f>
        <v>Diseño</v>
      </c>
      <c r="C78" s="179">
        <f>IF(ISBLANK('Report '!C82)," - ",'Report '!C82)</f>
        <v>0.06</v>
      </c>
      <c r="D78" s="193">
        <f>IF(ISBLANK('Report '!D82)," - ",'Report '!D82)</f>
        <v>0.407232</v>
      </c>
      <c r="E78" s="122" t="str">
        <f>IF(ISBLANK('Report '!E82)," - ",'Report '!E82)</f>
        <v>Santi</v>
      </c>
      <c r="F78" s="246"/>
      <c r="G78" s="246"/>
      <c r="H78" s="246"/>
      <c r="I78" s="246"/>
      <c r="J78" s="247">
        <v>1.33</v>
      </c>
      <c r="K78" s="246"/>
      <c r="L78" s="246"/>
      <c r="M78" s="246"/>
      <c r="N78" s="246"/>
      <c r="O78" s="246"/>
      <c r="P78" s="246"/>
      <c r="Q78" s="246"/>
      <c r="R78" s="246"/>
      <c r="S78" s="246"/>
      <c r="T78" s="246"/>
    </row>
    <row r="79" ht="12.75" customHeight="1">
      <c r="A79" s="122" t="str">
        <f>IF(ISBLANK('Report '!A83)," - ",'Report '!A83)</f>
        <v> - </v>
      </c>
      <c r="B79" s="124" t="str">
        <f>IF(ISBLANK('Report '!B83)," - ",'Report '!B83)</f>
        <v>Front-end/Back-end</v>
      </c>
      <c r="C79" s="179">
        <f>IF(ISBLANK('Report '!C83)," - ",'Report '!C83)</f>
        <v>0.14</v>
      </c>
      <c r="D79" s="193">
        <f>IF(ISBLANK('Report '!D83)," - ",'Report '!D83)</f>
        <v>0.950208</v>
      </c>
      <c r="E79" s="122" t="str">
        <f>IF(ISBLANK('Report '!E83)," - ",'Report '!E83)</f>
        <v>Santi</v>
      </c>
      <c r="F79" s="246"/>
      <c r="G79" s="246"/>
      <c r="H79" s="246"/>
      <c r="J79" s="246"/>
      <c r="K79" s="248">
        <v>1.02</v>
      </c>
      <c r="L79" s="246"/>
      <c r="M79" s="246"/>
      <c r="N79" s="246"/>
      <c r="O79" s="246"/>
      <c r="P79" s="246"/>
      <c r="Q79" s="246"/>
      <c r="R79" s="246"/>
      <c r="S79" s="246"/>
      <c r="T79" s="246"/>
    </row>
    <row r="80" ht="12.75" customHeight="1">
      <c r="A80" s="122" t="str">
        <f>IF(ISBLANK('Report '!A84)," - ",'Report '!A84)</f>
        <v> - </v>
      </c>
      <c r="B80" s="124" t="str">
        <f>IF(ISBLANK('Report '!B84)," - ",'Report '!B84)</f>
        <v>Testing</v>
      </c>
      <c r="C80" s="179">
        <f>IF(ISBLANK('Report '!C84)," - ",'Report '!C84)</f>
        <v>0.2790697674</v>
      </c>
      <c r="D80" s="180">
        <f>IF(ISBLANK('Report '!D84)," - ",'Report '!D84)</f>
        <v>1.894102326</v>
      </c>
      <c r="E80" s="122" t="str">
        <f>IF(ISBLANK('Report '!E84)," - ",'Report '!E84)</f>
        <v>Santi</v>
      </c>
      <c r="F80" s="246"/>
      <c r="G80" s="246"/>
      <c r="H80" s="246"/>
      <c r="I80" s="247"/>
      <c r="J80" s="246"/>
      <c r="K80" s="246"/>
      <c r="L80" s="246"/>
      <c r="M80" s="247">
        <v>1.2833333</v>
      </c>
      <c r="N80" s="246"/>
      <c r="O80" s="246"/>
      <c r="P80" s="246"/>
      <c r="Q80" s="246"/>
      <c r="R80" s="246"/>
      <c r="S80" s="246"/>
      <c r="T80" s="246"/>
    </row>
    <row r="81" ht="12.75" customHeight="1">
      <c r="A81" s="122" t="str">
        <f>IF(ISBLANK('Report '!A85)," - ",'Report '!A85)</f>
        <v> - </v>
      </c>
      <c r="B81" s="124" t="str">
        <f>IF(ISBLANK('Report '!B85)," - ",'Report '!B85)</f>
        <v>Integración</v>
      </c>
      <c r="C81" s="179">
        <f>IF(ISBLANK('Report '!C85)," - ",'Report '!C85)</f>
        <v>0.1</v>
      </c>
      <c r="D81" s="193">
        <f>IF(ISBLANK('Report '!D85)," - ",'Report '!D85)</f>
        <v>0.67872</v>
      </c>
      <c r="E81" s="122" t="str">
        <f>IF(ISBLANK('Report '!E85)," - ",'Report '!E85)</f>
        <v>Santi</v>
      </c>
      <c r="F81" s="246"/>
      <c r="G81" s="246"/>
      <c r="H81" s="246"/>
      <c r="I81" s="247"/>
      <c r="J81" s="246"/>
      <c r="K81" s="246"/>
      <c r="L81" s="246"/>
      <c r="M81" s="246"/>
      <c r="N81" s="246"/>
      <c r="O81" s="247">
        <v>1.1</v>
      </c>
      <c r="P81" s="246"/>
      <c r="Q81" s="246"/>
      <c r="R81" s="246"/>
      <c r="S81" s="246"/>
      <c r="T81" s="246"/>
    </row>
    <row r="82" ht="12.75" customHeight="1">
      <c r="A82" s="122" t="str">
        <f>IF(ISBLANK('Report '!A86)," - ",'Report '!A86)</f>
        <v> - </v>
      </c>
      <c r="B82" s="124" t="str">
        <f>IF(ISBLANK('Report '!B86)," - ",'Report '!B86)</f>
        <v>Calidad</v>
      </c>
      <c r="C82" s="179">
        <f>IF(ISBLANK('Report '!C86)," - ",'Report '!C86)</f>
        <v>0.02</v>
      </c>
      <c r="D82" s="193">
        <f>IF(ISBLANK('Report '!D86)," - ",'Report '!D86)</f>
        <v>0.135744</v>
      </c>
      <c r="E82" s="122" t="str">
        <f>IF(ISBLANK('Report '!E86)," - ",'Report '!E86)</f>
        <v>Mancha</v>
      </c>
      <c r="F82" s="246"/>
      <c r="G82" s="246"/>
      <c r="H82" s="246"/>
      <c r="I82" s="247"/>
      <c r="J82" s="246"/>
      <c r="K82" s="246"/>
      <c r="L82" s="246"/>
      <c r="M82" s="247">
        <v>0.38</v>
      </c>
      <c r="N82" s="246"/>
      <c r="O82" s="246"/>
      <c r="P82" s="246"/>
      <c r="Q82" s="246"/>
      <c r="R82" s="246"/>
      <c r="S82" s="246"/>
      <c r="T82" s="246"/>
    </row>
    <row r="83" ht="12.75" customHeight="1">
      <c r="A83" s="122" t="str">
        <f>IF(ISBLANK('Report '!A87)," - ",'Report '!A87)</f>
        <v> - </v>
      </c>
      <c r="B83" s="124" t="str">
        <f>IF(ISBLANK('Report '!B87)," - ",'Report '!B87)</f>
        <v>Ayuda</v>
      </c>
      <c r="C83" s="179">
        <f>IF(ISBLANK('Report '!C87)," - ",'Report '!C87)</f>
        <v>0.1627906977</v>
      </c>
      <c r="D83" s="193">
        <f>IF(ISBLANK('Report '!D87)," - ",'Report '!D87)</f>
        <v>1.104893023</v>
      </c>
      <c r="E83" s="122" t="str">
        <f>IF(ISBLANK('Report '!E87)," - ",'Report '!E87)</f>
        <v>Fily</v>
      </c>
      <c r="F83" s="246"/>
      <c r="G83" s="246"/>
      <c r="H83" s="246"/>
      <c r="I83" s="247"/>
      <c r="J83" s="246"/>
      <c r="K83" s="246"/>
      <c r="L83" s="246"/>
      <c r="M83" s="247"/>
      <c r="N83" s="246"/>
      <c r="O83" s="246"/>
      <c r="P83" s="246"/>
      <c r="Q83" s="246"/>
      <c r="R83" s="246"/>
      <c r="S83" s="247">
        <v>1.23</v>
      </c>
      <c r="T83" s="246"/>
    </row>
    <row r="84" ht="12.75" customHeight="1">
      <c r="A84" s="122">
        <f>IF(ISBLANK('Report '!A88)," - ",'Report '!A88)</f>
        <v>7</v>
      </c>
      <c r="B84" s="124" t="str">
        <f>IF(ISBLANK('Report '!B88)," - ",'Report '!B88)</f>
        <v>US4</v>
      </c>
      <c r="C84" s="179" t="str">
        <f>IF(ISBLANK('Report '!C88)," - ",'Report '!C88)</f>
        <v>-</v>
      </c>
      <c r="D84" s="193" t="str">
        <f>IF(ISBLANK('Report '!D88)," - ",'Report '!D88)</f>
        <v>-</v>
      </c>
      <c r="E84" s="122" t="str">
        <f>IF(ISBLANK('Report '!E88)," - ",'Report '!E88)</f>
        <v>-</v>
      </c>
      <c r="F84" s="246"/>
      <c r="G84" s="246"/>
      <c r="H84" s="246"/>
      <c r="I84" s="247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</row>
    <row r="85" ht="12.75" customHeight="1">
      <c r="A85" s="122" t="str">
        <f>IF(ISBLANK('Report '!A89)," - ",'Report '!A89)</f>
        <v> - </v>
      </c>
      <c r="B85" s="124" t="str">
        <f>IF(ISBLANK('Report '!B89)," - ",'Report '!B89)</f>
        <v>Análisis</v>
      </c>
      <c r="C85" s="179">
        <f>IF(ISBLANK('Report '!C89)," - ",'Report '!C89)</f>
        <v>0.1333333333</v>
      </c>
      <c r="D85" s="193">
        <f>IF(ISBLANK('Report '!D89)," - ",'Report '!D89)</f>
        <v>0.90496</v>
      </c>
      <c r="E85" s="151" t="s">
        <v>33</v>
      </c>
      <c r="F85" s="246"/>
      <c r="G85" s="246"/>
      <c r="H85" s="246"/>
      <c r="I85" s="247"/>
      <c r="J85" s="246"/>
      <c r="K85" s="246"/>
      <c r="L85" s="246"/>
      <c r="M85" s="247">
        <f>57/60</f>
        <v>0.95</v>
      </c>
      <c r="N85" s="246"/>
      <c r="O85" s="246"/>
      <c r="P85" s="246"/>
      <c r="Q85" s="246"/>
      <c r="R85" s="246"/>
      <c r="S85" s="246"/>
      <c r="T85" s="246"/>
    </row>
    <row r="86" ht="12.75" customHeight="1">
      <c r="A86" s="122" t="str">
        <f>IF(ISBLANK('Report '!A90)," - ",'Report '!A90)</f>
        <v> - </v>
      </c>
      <c r="B86" s="124" t="str">
        <f>IF(ISBLANK('Report '!B90)," - ",'Report '!B90)</f>
        <v>Diseño</v>
      </c>
      <c r="C86" s="179">
        <f>IF(ISBLANK('Report '!C90)," - ",'Report '!C90)</f>
        <v>0.1</v>
      </c>
      <c r="D86" s="193">
        <f>IF(ISBLANK('Report '!D90)," - ",'Report '!D90)</f>
        <v>0.67872</v>
      </c>
      <c r="E86" s="151" t="s">
        <v>33</v>
      </c>
      <c r="F86" s="246"/>
      <c r="G86" s="246"/>
      <c r="H86" s="246"/>
      <c r="I86" s="247"/>
      <c r="J86" s="246"/>
      <c r="K86" s="246"/>
      <c r="L86" s="246"/>
      <c r="M86" s="246"/>
      <c r="N86" s="246">
        <f>1+32/60</f>
        <v>1.533333333</v>
      </c>
      <c r="O86" s="246"/>
      <c r="P86" s="246"/>
      <c r="Q86" s="246"/>
      <c r="R86" s="246"/>
      <c r="S86" s="246"/>
      <c r="T86" s="246"/>
    </row>
    <row r="87" ht="12.75" customHeight="1">
      <c r="A87" s="122" t="str">
        <f>IF(ISBLANK('Report '!A91)," - ",'Report '!A91)</f>
        <v> - </v>
      </c>
      <c r="B87" s="124" t="str">
        <f>IF(ISBLANK('Report '!B91)," - ",'Report '!B91)</f>
        <v>Front-end/Back-end</v>
      </c>
      <c r="C87" s="179">
        <f>IF(ISBLANK('Report '!C91)," - ",'Report '!C91)</f>
        <v>0.2333333333</v>
      </c>
      <c r="D87" s="193">
        <f>IF(ISBLANK('Report '!D91)," - ",'Report '!D91)</f>
        <v>1.58368</v>
      </c>
      <c r="E87" s="151" t="s">
        <v>33</v>
      </c>
      <c r="F87" s="246"/>
      <c r="G87" s="246"/>
      <c r="H87" s="246"/>
      <c r="I87" s="247"/>
      <c r="J87" s="246"/>
      <c r="K87" s="246"/>
      <c r="L87" s="246"/>
      <c r="M87" s="246"/>
      <c r="N87" s="246">
        <f>51/60</f>
        <v>0.85</v>
      </c>
      <c r="O87" s="246"/>
      <c r="P87" s="246"/>
      <c r="Q87" s="246"/>
      <c r="R87" s="246"/>
      <c r="S87" s="246"/>
      <c r="T87" s="246"/>
    </row>
    <row r="88" ht="12.75" customHeight="1">
      <c r="A88" s="122" t="str">
        <f>IF(ISBLANK('Report '!A92)," - ",'Report '!A92)</f>
        <v> - </v>
      </c>
      <c r="B88" s="124" t="str">
        <f>IF(ISBLANK('Report '!B92)," - ",'Report '!B92)</f>
        <v>Testing</v>
      </c>
      <c r="C88" s="179">
        <f>IF(ISBLANK('Report '!C92)," - ",'Report '!C92)</f>
        <v>0.2790697674</v>
      </c>
      <c r="D88" s="180">
        <f>IF(ISBLANK('Report '!D92)," - ",'Report '!D92)</f>
        <v>1.894102326</v>
      </c>
      <c r="E88" s="122" t="str">
        <f>IF(ISBLANK('Report '!E92)," - ",'Report '!E92)</f>
        <v>Luis Rodriguez</v>
      </c>
      <c r="F88" s="246"/>
      <c r="G88" s="246"/>
      <c r="H88" s="246"/>
      <c r="I88" s="247"/>
      <c r="J88" s="246"/>
      <c r="K88" s="246"/>
      <c r="L88" s="246"/>
      <c r="M88" s="246"/>
      <c r="N88" s="247"/>
      <c r="O88" s="246">
        <f>1+(25/60)</f>
        <v>1.416666667</v>
      </c>
      <c r="Q88" s="246"/>
      <c r="R88" s="246"/>
      <c r="S88" s="246"/>
      <c r="T88" s="246"/>
    </row>
    <row r="89" ht="12.75" customHeight="1">
      <c r="A89" s="122" t="str">
        <f>IF(ISBLANK('Report '!A93)," - ",'Report '!A93)</f>
        <v> - </v>
      </c>
      <c r="B89" s="124" t="str">
        <f>IF(ISBLANK('Report '!B93)," - ",'Report '!B93)</f>
        <v>Integración</v>
      </c>
      <c r="C89" s="179">
        <f>IF(ISBLANK('Report '!C93)," - ",'Report '!C93)</f>
        <v>0.1666666667</v>
      </c>
      <c r="D89" s="193">
        <f>IF(ISBLANK('Report '!D93)," - ",'Report '!D93)</f>
        <v>1.1312</v>
      </c>
      <c r="E89" s="122" t="str">
        <f>IF(ISBLANK('Report '!E93)," - ",'Report '!E93)</f>
        <v>Luis Rodriguez</v>
      </c>
      <c r="F89" s="246"/>
      <c r="G89" s="246"/>
      <c r="H89" s="246"/>
      <c r="I89" s="247"/>
      <c r="J89" s="246"/>
      <c r="K89" s="246"/>
      <c r="L89" s="246"/>
      <c r="M89" s="246"/>
      <c r="N89" s="246"/>
      <c r="O89" s="246"/>
      <c r="P89" s="246">
        <f>32/60</f>
        <v>0.5333333333</v>
      </c>
      <c r="Q89" s="246"/>
      <c r="R89" s="246"/>
      <c r="S89" s="246"/>
      <c r="T89" s="246"/>
    </row>
    <row r="90" ht="12.75" customHeight="1">
      <c r="A90" s="122" t="str">
        <f>IF(ISBLANK('Report '!A94)," - ",'Report '!A94)</f>
        <v> - </v>
      </c>
      <c r="B90" s="124" t="str">
        <f>IF(ISBLANK('Report '!B94)," - ",'Report '!B94)</f>
        <v>Calidad</v>
      </c>
      <c r="C90" s="179">
        <f>IF(ISBLANK('Report '!C94)," - ",'Report '!C94)</f>
        <v>0.03333333333</v>
      </c>
      <c r="D90" s="193">
        <f>IF(ISBLANK('Report '!D94)," - ",'Report '!D94)</f>
        <v>0.22624</v>
      </c>
      <c r="E90" s="122" t="str">
        <f>IF(ISBLANK('Report '!E94)," - ",'Report '!E94)</f>
        <v>Mancha</v>
      </c>
      <c r="F90" s="246"/>
      <c r="G90" s="246"/>
      <c r="H90" s="246"/>
      <c r="I90" s="247"/>
      <c r="J90" s="246"/>
      <c r="K90" s="246"/>
      <c r="L90" s="246"/>
      <c r="M90" s="246"/>
      <c r="N90" s="246">
        <f>9/60</f>
        <v>0.15</v>
      </c>
      <c r="O90" s="246"/>
      <c r="P90" s="246"/>
      <c r="Q90" s="246"/>
      <c r="R90" s="246"/>
      <c r="S90" s="246"/>
      <c r="T90" s="246"/>
    </row>
    <row r="91" ht="12.75" customHeight="1">
      <c r="A91" s="122" t="str">
        <f>IF(ISBLANK('Report '!A95)," - ",'Report '!A95)</f>
        <v> - </v>
      </c>
      <c r="B91" s="124" t="str">
        <f>IF(ISBLANK('Report '!B95)," - ",'Report '!B95)</f>
        <v>Ayuda</v>
      </c>
      <c r="C91" s="179">
        <f>IF(ISBLANK('Report '!C95)," - ",'Report '!C95)</f>
        <v>0.1627906977</v>
      </c>
      <c r="D91" s="193">
        <f>IF(ISBLANK('Report '!D95)," - ",'Report '!D95)</f>
        <v>1.104893023</v>
      </c>
      <c r="E91" s="122" t="str">
        <f>IF(ISBLANK('Report '!E95)," - ",'Report '!E95)</f>
        <v>Marco Luna</v>
      </c>
      <c r="F91" s="246"/>
      <c r="G91" s="246"/>
      <c r="H91" s="246"/>
      <c r="I91" s="247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>
        <f>49/60</f>
        <v>0.8166666667</v>
      </c>
    </row>
    <row r="92" ht="12.75" customHeight="1">
      <c r="A92" s="122">
        <f>IF(ISBLANK('Report '!A96)," - ",'Report '!A96)</f>
        <v>32</v>
      </c>
      <c r="B92" s="124" t="str">
        <f>IF(ISBLANK('Report '!B96)," - ",'Report '!B96)</f>
        <v>US29</v>
      </c>
      <c r="C92" s="179" t="str">
        <f>IF(ISBLANK('Report '!C96)," - ",'Report '!C96)</f>
        <v>-</v>
      </c>
      <c r="D92" s="193" t="str">
        <f>IF(ISBLANK('Report '!D96)," - ",'Report '!D96)</f>
        <v>-</v>
      </c>
      <c r="E92" s="122" t="str">
        <f>IF(ISBLANK('Report '!E96)," - ",'Report '!E96)</f>
        <v>-</v>
      </c>
      <c r="F92" s="246"/>
      <c r="G92" s="246"/>
      <c r="H92" s="246"/>
      <c r="I92" s="247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</row>
    <row r="93" ht="12.75" customHeight="1">
      <c r="A93" s="122" t="str">
        <f>IF(ISBLANK('Report '!A97)," - ",'Report '!A97)</f>
        <v> - </v>
      </c>
      <c r="B93" s="124" t="str">
        <f>IF(ISBLANK('Report '!B97)," - ",'Report '!B97)</f>
        <v>Análisis</v>
      </c>
      <c r="C93" s="179">
        <f>IF(ISBLANK('Report '!C97)," - ",'Report '!C97)</f>
        <v>0.08</v>
      </c>
      <c r="D93" s="193">
        <f>IF(ISBLANK('Report '!D97)," - ",'Report '!D97)</f>
        <v>0.542976</v>
      </c>
      <c r="E93" s="122" t="str">
        <f>IF(ISBLANK('Report '!E97)," - ",'Report '!E97)</f>
        <v>Mau</v>
      </c>
      <c r="F93" s="246"/>
      <c r="G93" s="246"/>
      <c r="H93" s="246"/>
      <c r="I93" s="247"/>
      <c r="J93" s="246"/>
      <c r="K93" s="246"/>
      <c r="L93" s="246"/>
      <c r="M93" s="246"/>
      <c r="N93" s="246"/>
      <c r="O93" s="246">
        <f>1/6</f>
        <v>0.1666666667</v>
      </c>
      <c r="P93" s="246"/>
      <c r="Q93" s="246"/>
      <c r="R93" s="246"/>
      <c r="S93" s="246"/>
      <c r="T93" s="246"/>
    </row>
    <row r="94" ht="12.75" customHeight="1">
      <c r="A94" s="122" t="str">
        <f>IF(ISBLANK('Report '!A98)," - ",'Report '!A98)</f>
        <v> - </v>
      </c>
      <c r="B94" s="124" t="str">
        <f>IF(ISBLANK('Report '!B98)," - ",'Report '!B98)</f>
        <v>Diseño</v>
      </c>
      <c r="C94" s="179">
        <f>IF(ISBLANK('Report '!C98)," - ",'Report '!C98)</f>
        <v>0.06</v>
      </c>
      <c r="D94" s="193">
        <f>IF(ISBLANK('Report '!D98)," - ",'Report '!D98)</f>
        <v>0.407232</v>
      </c>
      <c r="E94" s="122" t="str">
        <f>IF(ISBLANK('Report '!E98)," - ",'Report '!E98)</f>
        <v>Mau</v>
      </c>
      <c r="F94" s="246"/>
      <c r="G94" s="246"/>
      <c r="H94" s="246"/>
      <c r="I94" s="247"/>
      <c r="J94" s="246"/>
      <c r="K94" s="246"/>
      <c r="L94" s="246"/>
      <c r="M94" s="246"/>
      <c r="N94" s="246"/>
      <c r="O94" s="246">
        <f>16/60</f>
        <v>0.2666666667</v>
      </c>
      <c r="P94" s="246"/>
      <c r="Q94" s="246"/>
      <c r="R94" s="246"/>
      <c r="S94" s="246"/>
      <c r="T94" s="246"/>
    </row>
    <row r="95" ht="12.75" customHeight="1">
      <c r="A95" s="122" t="str">
        <f>IF(ISBLANK('Report '!A99)," - ",'Report '!A99)</f>
        <v> - </v>
      </c>
      <c r="B95" s="124" t="str">
        <f>IF(ISBLANK('Report '!B99)," - ",'Report '!B99)</f>
        <v>Front-end/Back-end</v>
      </c>
      <c r="C95" s="179">
        <f>IF(ISBLANK('Report '!C99)," - ",'Report '!C99)</f>
        <v>0.14</v>
      </c>
      <c r="D95" s="193">
        <f>IF(ISBLANK('Report '!D99)," - ",'Report '!D99)</f>
        <v>0.950208</v>
      </c>
      <c r="E95" s="122" t="str">
        <f>IF(ISBLANK('Report '!E99)," - ",'Report '!E99)</f>
        <v>Mau</v>
      </c>
      <c r="F95" s="246"/>
      <c r="G95" s="246"/>
      <c r="H95" s="246"/>
      <c r="I95" s="247"/>
      <c r="J95" s="246"/>
      <c r="K95" s="246"/>
      <c r="L95" s="246"/>
      <c r="M95" s="246"/>
      <c r="N95" s="246"/>
      <c r="O95" s="246">
        <f>33/60</f>
        <v>0.55</v>
      </c>
      <c r="P95" s="246"/>
      <c r="Q95" s="246"/>
      <c r="R95" s="246"/>
      <c r="S95" s="246"/>
      <c r="T95" s="246"/>
    </row>
    <row r="96" ht="12.75" customHeight="1">
      <c r="A96" s="122" t="str">
        <f>IF(ISBLANK('Report '!A100)," - ",'Report '!A100)</f>
        <v> - </v>
      </c>
      <c r="B96" s="124" t="str">
        <f>IF(ISBLANK('Report '!B100)," - ",'Report '!B100)</f>
        <v>Calidad</v>
      </c>
      <c r="C96" s="179">
        <f>IF(ISBLANK('Report '!C100)," - ",'Report '!C100)</f>
        <v>0.02</v>
      </c>
      <c r="D96" s="193">
        <f>IF(ISBLANK('Report '!D100)," - ",'Report '!D100)</f>
        <v>0.135744</v>
      </c>
      <c r="E96" s="122" t="str">
        <f>IF(ISBLANK('Report '!E100)," - ",'Report '!E100)</f>
        <v>Mau</v>
      </c>
      <c r="F96" s="246"/>
      <c r="G96" s="246"/>
      <c r="H96" s="246"/>
      <c r="I96" s="247"/>
      <c r="J96" s="246"/>
      <c r="K96" s="246"/>
      <c r="L96" s="246"/>
      <c r="M96" s="246"/>
      <c r="N96" s="246"/>
      <c r="O96" s="246"/>
      <c r="P96" s="246">
        <f>16/60</f>
        <v>0.2666666667</v>
      </c>
      <c r="Q96" s="246"/>
      <c r="R96" s="246"/>
      <c r="S96" s="246"/>
      <c r="T96" s="246"/>
    </row>
    <row r="97" ht="12.75" customHeight="1">
      <c r="A97" s="122" t="str">
        <f>IF(ISBLANK('Report '!A101)," - ",'Report '!A101)</f>
        <v> - </v>
      </c>
      <c r="B97" s="124" t="str">
        <f>IF(ISBLANK('Report '!B101)," - ",'Report '!B101)</f>
        <v>Testing</v>
      </c>
      <c r="C97" s="179">
        <f>IF(ISBLANK('Report '!C101)," - ",'Report '!C101)</f>
        <v>0.2790697674</v>
      </c>
      <c r="D97" s="180">
        <f>IF(ISBLANK('Report '!D101)," - ",'Report '!D101)</f>
        <v>1.894102326</v>
      </c>
      <c r="E97" s="122" t="str">
        <f>IF(ISBLANK('Report '!E101)," - ",'Report '!E101)</f>
        <v>Mau</v>
      </c>
      <c r="F97" s="246"/>
      <c r="G97" s="246"/>
      <c r="H97" s="246"/>
      <c r="I97" s="247"/>
      <c r="J97" s="246"/>
      <c r="K97" s="246"/>
      <c r="L97" s="246"/>
      <c r="M97" s="246"/>
      <c r="N97" s="246"/>
      <c r="O97" s="246"/>
      <c r="P97" s="246"/>
      <c r="Q97" s="246"/>
      <c r="R97" s="246">
        <f>35/60</f>
        <v>0.5833333333</v>
      </c>
      <c r="S97" s="246"/>
      <c r="T97" s="246"/>
    </row>
    <row r="98" ht="12.75" customHeight="1">
      <c r="A98" s="122" t="str">
        <f>IF(ISBLANK('Report '!A102)," - ",'Report '!A102)</f>
        <v> - </v>
      </c>
      <c r="B98" s="124" t="str">
        <f>IF(ISBLANK('Report '!B102)," - ",'Report '!B102)</f>
        <v>Integración</v>
      </c>
      <c r="C98" s="179">
        <f>IF(ISBLANK('Report '!C102)," - ",'Report '!C102)</f>
        <v>0.1</v>
      </c>
      <c r="D98" s="193">
        <f>IF(ISBLANK('Report '!D102)," - ",'Report '!D102)</f>
        <v>0.67872</v>
      </c>
      <c r="E98" s="122" t="str">
        <f>IF(ISBLANK('Report '!E102)," - ",'Report '!E102)</f>
        <v>Santi</v>
      </c>
      <c r="F98" s="246"/>
      <c r="G98" s="246"/>
      <c r="H98" s="246"/>
      <c r="I98" s="247"/>
      <c r="J98" s="246"/>
      <c r="K98" s="246"/>
      <c r="L98" s="246"/>
      <c r="M98" s="246"/>
      <c r="N98" s="246"/>
      <c r="O98" s="246"/>
      <c r="P98" s="246"/>
      <c r="Q98" s="246"/>
      <c r="R98" s="247">
        <v>0.46</v>
      </c>
      <c r="T98" s="246"/>
    </row>
    <row r="99" ht="12.75" customHeight="1">
      <c r="A99" s="122" t="str">
        <f>IF(ISBLANK('Report '!A103)," - ",'Report '!A103)</f>
        <v> - </v>
      </c>
      <c r="B99" s="124" t="str">
        <f>IF(ISBLANK('Report '!B103)," - ",'Report '!B103)</f>
        <v>Ayuda</v>
      </c>
      <c r="C99" s="179">
        <f>IF(ISBLANK('Report '!C103)," - ",'Report '!C103)</f>
        <v>0.1627906977</v>
      </c>
      <c r="D99" s="193">
        <f>IF(ISBLANK('Report '!D103)," - ",'Report '!D103)</f>
        <v>1.104893023</v>
      </c>
      <c r="E99" s="122" t="str">
        <f>IF(ISBLANK('Report '!E103)," - ",'Report '!E103)</f>
        <v>Santi</v>
      </c>
      <c r="F99" s="246"/>
      <c r="G99" s="246"/>
      <c r="H99" s="246"/>
      <c r="I99" s="247"/>
      <c r="J99" s="246"/>
      <c r="K99" s="246"/>
      <c r="L99" s="246"/>
      <c r="M99" s="246"/>
      <c r="N99" s="246"/>
      <c r="O99" s="246"/>
      <c r="P99" s="246"/>
      <c r="Q99" s="246"/>
      <c r="R99" s="246"/>
      <c r="S99" s="247">
        <v>0.516666</v>
      </c>
      <c r="T99" s="246"/>
    </row>
    <row r="100" ht="12.75" customHeight="1">
      <c r="A100" s="226" t="s">
        <v>152</v>
      </c>
      <c r="B100" s="227"/>
      <c r="C100" s="227"/>
      <c r="D100" s="227"/>
      <c r="E100" s="227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</row>
    <row r="101" ht="12.75" customHeight="1">
      <c r="C101" s="6" t="s">
        <v>166</v>
      </c>
      <c r="D101" s="6"/>
      <c r="E101" s="6"/>
      <c r="F101" s="272">
        <f t="shared" ref="F101:T101" si="1">SUM(F7:F100)</f>
        <v>1.6833333</v>
      </c>
      <c r="G101" s="272">
        <f t="shared" si="1"/>
        <v>3.966666667</v>
      </c>
      <c r="H101" s="272">
        <f t="shared" si="1"/>
        <v>5.523333333</v>
      </c>
      <c r="I101" s="272">
        <f t="shared" si="1"/>
        <v>5.23</v>
      </c>
      <c r="J101" s="272">
        <f t="shared" si="1"/>
        <v>8.463333333</v>
      </c>
      <c r="K101" s="272">
        <f t="shared" si="1"/>
        <v>7.003333333</v>
      </c>
      <c r="L101" s="272">
        <f t="shared" si="1"/>
        <v>3.313333333</v>
      </c>
      <c r="M101" s="272">
        <f t="shared" si="1"/>
        <v>8.9133333</v>
      </c>
      <c r="N101" s="272">
        <f t="shared" si="1"/>
        <v>9.403333333</v>
      </c>
      <c r="O101" s="272">
        <f t="shared" si="1"/>
        <v>11.05999333</v>
      </c>
      <c r="P101" s="272">
        <f t="shared" si="1"/>
        <v>2.683333333</v>
      </c>
      <c r="Q101" s="272">
        <f t="shared" si="1"/>
        <v>3.623333333</v>
      </c>
      <c r="R101" s="272">
        <f t="shared" si="1"/>
        <v>10.74333333</v>
      </c>
      <c r="S101" s="272">
        <f t="shared" si="1"/>
        <v>4.953332667</v>
      </c>
      <c r="T101" s="272">
        <f t="shared" si="1"/>
        <v>4.333333333</v>
      </c>
    </row>
    <row r="102" ht="12.75" customHeight="1"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</row>
    <row r="103" ht="12.75" customHeight="1">
      <c r="C103" s="121" t="s">
        <v>118</v>
      </c>
      <c r="D103" s="126"/>
      <c r="E103" s="126"/>
      <c r="F103" s="230">
        <f t="shared" ref="F103:T103" si="2">SUM($F101:F101)</f>
        <v>1.6833333</v>
      </c>
      <c r="G103" s="230">
        <f t="shared" si="2"/>
        <v>5.649999967</v>
      </c>
      <c r="H103" s="230">
        <f t="shared" si="2"/>
        <v>11.1733333</v>
      </c>
      <c r="I103" s="230">
        <f t="shared" si="2"/>
        <v>16.4033333</v>
      </c>
      <c r="J103" s="230">
        <f t="shared" si="2"/>
        <v>24.86666663</v>
      </c>
      <c r="K103" s="230">
        <f t="shared" si="2"/>
        <v>31.86999997</v>
      </c>
      <c r="L103" s="230">
        <f t="shared" si="2"/>
        <v>35.1833333</v>
      </c>
      <c r="M103" s="230">
        <f t="shared" si="2"/>
        <v>44.0966666</v>
      </c>
      <c r="N103" s="230">
        <f t="shared" si="2"/>
        <v>53.49999993</v>
      </c>
      <c r="O103" s="230">
        <f t="shared" si="2"/>
        <v>64.55999327</v>
      </c>
      <c r="P103" s="230">
        <f t="shared" si="2"/>
        <v>67.2433266</v>
      </c>
      <c r="Q103" s="230">
        <f t="shared" si="2"/>
        <v>70.86665993</v>
      </c>
      <c r="R103" s="230">
        <f t="shared" si="2"/>
        <v>81.60999327</v>
      </c>
      <c r="S103" s="230">
        <f t="shared" si="2"/>
        <v>86.56332593</v>
      </c>
      <c r="T103" s="230">
        <f t="shared" si="2"/>
        <v>90.89665927</v>
      </c>
    </row>
    <row r="104" ht="12.75" customHeight="1"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</row>
    <row r="105" ht="12.75" customHeight="1"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</row>
    <row r="106" ht="12.75" customHeight="1"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</row>
    <row r="107" ht="12.75" customHeight="1"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</row>
    <row r="108" ht="12.75" customHeight="1"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</row>
    <row r="109" ht="12.75" customHeight="1"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</row>
    <row r="110" ht="12.75" customHeight="1"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</row>
    <row r="111" ht="12.75" customHeight="1"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</row>
    <row r="112" ht="12.75" customHeight="1"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ht="12.75" customHeight="1"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ht="12.75" customHeight="1"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ht="12.75" customHeight="1"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</row>
    <row r="116" ht="12.75" customHeight="1"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ht="12.75" customHeight="1"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ht="12.75" customHeight="1"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ht="12.75" customHeight="1"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ht="12.75" customHeight="1"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ht="12.75" customHeight="1"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ht="12.75" customHeight="1"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ht="12.75" customHeight="1"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ht="12.75" customHeight="1"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ht="12.75" customHeight="1"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</row>
    <row r="126" ht="12.75" customHeight="1"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</row>
    <row r="127" ht="12.75" customHeight="1"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</row>
    <row r="128" ht="12.75" customHeight="1"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</row>
    <row r="129" ht="12.75" customHeight="1"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</row>
    <row r="130" ht="12.75" customHeight="1"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</row>
    <row r="131" ht="12.75" customHeight="1"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</row>
    <row r="132" ht="12.75" customHeight="1"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</row>
    <row r="133" ht="12.75" customHeight="1"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</row>
    <row r="134" ht="12.75" customHeight="1"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</row>
    <row r="135" ht="12.75" customHeight="1"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</row>
    <row r="136" ht="12.75" customHeight="1"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</row>
    <row r="137" ht="12.75" customHeight="1"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</row>
    <row r="138" ht="12.75" customHeight="1"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</row>
    <row r="139" ht="12.75" customHeight="1"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</row>
    <row r="140" ht="12.75" customHeight="1"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</row>
    <row r="141" ht="12.75" customHeight="1"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</row>
    <row r="142" ht="12.75" customHeight="1"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</row>
    <row r="143" ht="12.75" customHeight="1"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</row>
    <row r="144" ht="12.75" customHeight="1"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</row>
    <row r="145" ht="12.75" customHeight="1"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</row>
    <row r="146" ht="12.75" customHeight="1"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</row>
    <row r="147" ht="12.75" customHeight="1"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</row>
    <row r="148" ht="12.75" customHeight="1"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</row>
    <row r="149" ht="12.75" customHeight="1"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</row>
    <row r="150" ht="12.75" customHeight="1"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</row>
    <row r="151" ht="12.75" customHeight="1"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</row>
    <row r="152" ht="12.75" customHeight="1"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</row>
    <row r="153" ht="12.75" customHeight="1"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</row>
    <row r="154" ht="12.75" customHeight="1"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</row>
    <row r="155" ht="12.75" customHeight="1"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</row>
    <row r="156" ht="12.75" customHeight="1"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</row>
    <row r="157" ht="12.75" customHeight="1"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</row>
    <row r="158" ht="12.75" customHeight="1"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</row>
    <row r="159" ht="12.75" customHeight="1"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</row>
    <row r="160" ht="12.75" customHeight="1"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</row>
    <row r="161" ht="12.75" customHeight="1"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</row>
    <row r="162" ht="12.75" customHeight="1"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</row>
    <row r="163" ht="12.75" customHeight="1"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</row>
    <row r="164" ht="12.75" customHeight="1"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</row>
    <row r="165" ht="12.75" customHeight="1"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</row>
    <row r="166" ht="12.75" customHeight="1"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</row>
    <row r="167" ht="12.75" customHeight="1"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</row>
    <row r="168" ht="12.75" customHeight="1"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</row>
    <row r="169" ht="12.75" customHeight="1"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</row>
    <row r="170" ht="12.75" customHeight="1"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</row>
    <row r="171" ht="12.75" customHeight="1"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</row>
    <row r="172" ht="12.75" customHeight="1"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</row>
    <row r="173" ht="12.75" customHeight="1"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</row>
    <row r="174" ht="12.75" customHeight="1"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</row>
    <row r="175" ht="12.75" customHeight="1"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</row>
    <row r="176" ht="12.75" customHeight="1"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</row>
    <row r="177" ht="12.75" customHeight="1"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</row>
    <row r="178" ht="12.75" customHeight="1"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</row>
    <row r="179" ht="12.75" customHeight="1"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</row>
    <row r="180" ht="12.75" customHeight="1"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</row>
    <row r="181" ht="12.75" customHeight="1"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</row>
    <row r="182" ht="12.75" customHeight="1"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</row>
    <row r="183" ht="12.75" customHeight="1"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</row>
    <row r="184" ht="12.75" customHeight="1"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</row>
    <row r="185" ht="12.75" customHeight="1"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</row>
    <row r="186" ht="12.75" customHeight="1"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</row>
    <row r="187" ht="12.75" customHeight="1"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</row>
    <row r="188" ht="12.75" customHeight="1"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</row>
    <row r="189" ht="12.75" customHeight="1"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</row>
    <row r="190" ht="12.75" customHeight="1"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</row>
    <row r="191" ht="12.75" customHeight="1"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</row>
    <row r="192" ht="12.75" customHeight="1"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</row>
    <row r="193" ht="12.75" customHeight="1"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</row>
    <row r="194" ht="12.75" customHeight="1"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</row>
    <row r="195" ht="12.75" customHeight="1"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</row>
    <row r="196" ht="12.75" customHeight="1"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</row>
    <row r="197" ht="12.75" customHeight="1"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</row>
    <row r="198" ht="12.75" customHeight="1"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</row>
    <row r="199" ht="12.75" customHeight="1"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</row>
    <row r="200" ht="12.75" customHeight="1"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</row>
    <row r="201" ht="12.75" customHeight="1"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</row>
    <row r="202" ht="12.75" customHeight="1"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</row>
    <row r="203" ht="12.75" customHeight="1"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</row>
    <row r="204" ht="12.75" customHeight="1"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</row>
    <row r="205" ht="12.75" customHeight="1"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</row>
    <row r="206" ht="12.75" customHeight="1"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</row>
    <row r="207" ht="12.75" customHeight="1"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</row>
    <row r="208" ht="12.75" customHeight="1"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</row>
    <row r="209" ht="12.75" customHeight="1"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</row>
    <row r="210" ht="12.75" customHeight="1"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</row>
    <row r="211" ht="12.75" customHeight="1"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</row>
    <row r="212" ht="12.75" customHeight="1"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</row>
    <row r="213" ht="12.75" customHeight="1"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</row>
    <row r="214" ht="12.75" customHeight="1"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</row>
    <row r="215" ht="12.75" customHeight="1"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</row>
    <row r="216" ht="12.75" customHeight="1"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</row>
    <row r="217" ht="12.75" customHeight="1"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</row>
    <row r="218" ht="12.75" customHeight="1"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</row>
    <row r="219" ht="12.75" customHeight="1"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</row>
    <row r="220" ht="12.75" customHeight="1"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</row>
    <row r="221" ht="12.75" customHeight="1"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</row>
    <row r="222" ht="12.75" customHeight="1"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</row>
    <row r="223" ht="12.75" customHeight="1"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</row>
    <row r="224" ht="12.75" customHeight="1"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</row>
    <row r="225" ht="12.75" customHeight="1"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</row>
    <row r="226" ht="12.75" customHeight="1"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</row>
    <row r="227" ht="12.75" customHeight="1"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</row>
    <row r="228" ht="12.75" customHeight="1"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</row>
    <row r="229" ht="12.75" customHeight="1"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</row>
    <row r="230" ht="12.75" customHeight="1"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</row>
    <row r="231" ht="12.75" customHeight="1"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</row>
    <row r="232" ht="12.75" customHeight="1"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</row>
    <row r="233" ht="12.75" customHeight="1"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</row>
    <row r="234" ht="12.75" customHeight="1"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</row>
    <row r="235" ht="12.75" customHeight="1"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</row>
    <row r="236" ht="12.75" customHeight="1"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</row>
    <row r="237" ht="12.75" customHeight="1"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</row>
    <row r="238" ht="12.75" customHeight="1"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</row>
    <row r="239" ht="12.75" customHeight="1"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</row>
    <row r="240" ht="12.75" customHeight="1"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</row>
    <row r="241" ht="12.75" customHeight="1"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</row>
    <row r="242" ht="12.75" customHeight="1"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</row>
    <row r="243" ht="12.75" customHeight="1"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</row>
    <row r="244" ht="12.75" customHeight="1"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</row>
    <row r="245" ht="12.75" customHeight="1"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</row>
    <row r="246" ht="12.75" customHeight="1"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</row>
    <row r="247" ht="12.75" customHeight="1"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</row>
    <row r="248" ht="12.75" customHeight="1"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</row>
    <row r="249" ht="12.75" customHeight="1"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</row>
    <row r="250" ht="12.75" customHeight="1"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</row>
    <row r="251" ht="12.75" customHeight="1"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</row>
    <row r="252" ht="12.75" customHeight="1"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</row>
    <row r="253" ht="12.75" customHeight="1"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</row>
    <row r="254" ht="12.75" customHeight="1"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</row>
    <row r="255" ht="12.75" customHeight="1"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</row>
    <row r="256" ht="12.75" customHeight="1"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</row>
    <row r="257" ht="12.75" customHeight="1"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</row>
    <row r="258" ht="12.75" customHeight="1"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</row>
    <row r="259" ht="12.75" customHeight="1"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</row>
    <row r="260" ht="12.75" customHeight="1"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</row>
    <row r="261" ht="12.75" customHeight="1"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</row>
    <row r="262" ht="12.75" customHeight="1"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</row>
    <row r="263" ht="12.75" customHeight="1"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</row>
    <row r="264" ht="12.75" customHeight="1"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</row>
    <row r="265" ht="12.75" customHeight="1"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</row>
    <row r="266" ht="12.75" customHeight="1"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</row>
    <row r="267" ht="12.75" customHeight="1"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</row>
    <row r="268" ht="12.75" customHeight="1"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</row>
    <row r="269" ht="12.75" customHeight="1"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</row>
    <row r="270" ht="12.75" customHeight="1"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</row>
    <row r="271" ht="12.75" customHeight="1"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</row>
    <row r="272" ht="12.75" customHeight="1"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</row>
    <row r="273" ht="12.75" customHeight="1"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</row>
    <row r="274" ht="12.75" customHeight="1"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</row>
    <row r="275" ht="12.75" customHeight="1"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</row>
    <row r="276" ht="12.75" customHeight="1"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</row>
    <row r="277" ht="12.75" customHeight="1"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</row>
    <row r="278" ht="12.75" customHeight="1"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</row>
    <row r="279" ht="12.75" customHeight="1"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</row>
    <row r="280" ht="12.75" customHeight="1"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</row>
    <row r="281" ht="12.75" customHeight="1"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</row>
    <row r="282" ht="12.75" customHeight="1"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</row>
    <row r="283" ht="12.75" customHeight="1"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</row>
    <row r="284" ht="12.75" customHeight="1"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</row>
    <row r="285" ht="12.75" customHeight="1"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</row>
    <row r="286" ht="12.75" customHeight="1"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</row>
    <row r="287" ht="12.75" customHeight="1"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</row>
    <row r="288" ht="12.75" customHeight="1"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</row>
    <row r="289" ht="12.75" customHeight="1"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</row>
    <row r="290" ht="12.75" customHeight="1"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</row>
    <row r="291" ht="12.75" customHeight="1"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</row>
    <row r="292" ht="12.75" customHeight="1"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</row>
    <row r="293" ht="12.75" customHeight="1"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</row>
    <row r="294" ht="12.75" customHeight="1"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</row>
    <row r="295" ht="12.75" customHeight="1"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</row>
    <row r="296" ht="12.75" customHeight="1"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</row>
    <row r="297" ht="12.75" customHeight="1"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</row>
    <row r="298" ht="12.75" customHeight="1"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</row>
    <row r="299" ht="12.75" customHeight="1"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</row>
    <row r="300" ht="12.75" customHeight="1"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</row>
    <row r="301" ht="12.75" customHeight="1"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</row>
    <row r="302" ht="12.75" customHeight="1"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</row>
    <row r="303" ht="12.75" customHeight="1"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</row>
    <row r="304" ht="12.75" customHeight="1"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</row>
    <row r="305" ht="12.75" customHeight="1"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</row>
    <row r="306" ht="12.75" customHeight="1"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</row>
    <row r="307" ht="12.75" customHeight="1"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</row>
    <row r="308" ht="12.75" customHeight="1"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</row>
    <row r="309" ht="12.75" customHeight="1"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</row>
    <row r="310" ht="12.75" customHeight="1"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</row>
    <row r="311" ht="12.75" customHeight="1"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</row>
    <row r="312" ht="12.75" customHeight="1"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</row>
    <row r="313" ht="12.75" customHeight="1"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</row>
    <row r="314" ht="12.75" customHeight="1"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</row>
    <row r="315" ht="12.75" customHeight="1"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</row>
    <row r="316" ht="12.75" customHeight="1"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</row>
    <row r="317" ht="12.75" customHeight="1"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</row>
    <row r="318" ht="12.75" customHeight="1"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</row>
    <row r="319" ht="12.75" customHeight="1"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</row>
    <row r="320" ht="12.75" customHeight="1"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</row>
    <row r="321" ht="12.75" customHeight="1"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</row>
    <row r="322" ht="12.75" customHeight="1"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</row>
    <row r="323" ht="12.75" customHeight="1"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</row>
    <row r="324" ht="12.75" customHeight="1"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</row>
    <row r="325" ht="12.75" customHeight="1"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</row>
    <row r="326" ht="12.75" customHeight="1"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</row>
    <row r="327" ht="12.75" customHeight="1"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</row>
    <row r="328" ht="12.75" customHeight="1"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</row>
    <row r="329" ht="12.75" customHeight="1"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</row>
    <row r="330" ht="12.75" customHeight="1"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</row>
    <row r="331" ht="12.75" customHeight="1"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</row>
    <row r="332" ht="12.75" customHeight="1"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</row>
    <row r="333" ht="12.75" customHeight="1"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</row>
    <row r="334" ht="12.75" customHeight="1"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</row>
    <row r="335" ht="12.75" customHeight="1"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</row>
    <row r="336" ht="12.75" customHeight="1"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</row>
    <row r="337" ht="12.75" customHeight="1"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</row>
    <row r="338" ht="12.75" customHeight="1"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</row>
    <row r="339" ht="12.75" customHeight="1"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</row>
    <row r="340" ht="12.75" customHeight="1"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</row>
    <row r="341" ht="12.75" customHeight="1"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</row>
    <row r="342" ht="12.75" customHeight="1"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</row>
    <row r="343" ht="12.75" customHeight="1"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</row>
    <row r="344" ht="12.75" customHeight="1"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</row>
    <row r="345" ht="12.75" customHeight="1"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</row>
    <row r="346" ht="12.75" customHeight="1"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</row>
    <row r="347" ht="12.75" customHeight="1"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</row>
    <row r="348" ht="12.75" customHeight="1"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</row>
    <row r="349" ht="12.75" customHeight="1"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</row>
    <row r="350" ht="12.75" customHeight="1"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</row>
    <row r="351" ht="12.75" customHeight="1"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</row>
    <row r="352" ht="12.75" customHeight="1"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</row>
    <row r="353" ht="12.75" customHeight="1"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</row>
    <row r="354" ht="12.75" customHeight="1"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</row>
    <row r="355" ht="12.75" customHeight="1"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</row>
    <row r="356" ht="12.75" customHeight="1"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</row>
    <row r="357" ht="12.75" customHeight="1"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</row>
    <row r="358" ht="12.75" customHeight="1"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</row>
    <row r="359" ht="12.75" customHeight="1"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</row>
    <row r="360" ht="12.75" customHeight="1"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</row>
    <row r="361" ht="12.75" customHeight="1"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</row>
    <row r="362" ht="12.75" customHeight="1"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</row>
    <row r="363" ht="12.75" customHeight="1"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</row>
    <row r="364" ht="12.75" customHeight="1"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</row>
    <row r="365" ht="12.75" customHeight="1"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</row>
    <row r="366" ht="12.75" customHeight="1"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</row>
    <row r="367" ht="12.75" customHeight="1"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</row>
    <row r="368" ht="12.75" customHeight="1"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</row>
    <row r="369" ht="12.75" customHeight="1"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</row>
    <row r="370" ht="12.75" customHeight="1"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</row>
    <row r="371" ht="12.75" customHeight="1"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</row>
    <row r="372" ht="12.75" customHeight="1"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</row>
    <row r="373" ht="12.75" customHeight="1"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</row>
    <row r="374" ht="12.75" customHeight="1"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</row>
    <row r="375" ht="12.75" customHeight="1"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</row>
    <row r="376" ht="12.75" customHeight="1"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</row>
    <row r="377" ht="12.75" customHeight="1"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</row>
    <row r="378" ht="12.75" customHeight="1"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</row>
    <row r="379" ht="12.75" customHeight="1"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</row>
    <row r="380" ht="12.75" customHeight="1"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</row>
    <row r="381" ht="12.75" customHeight="1"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</row>
    <row r="382" ht="12.75" customHeight="1"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</row>
    <row r="383" ht="12.75" customHeight="1"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</row>
    <row r="384" ht="12.75" customHeight="1"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</row>
    <row r="385" ht="12.75" customHeight="1"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</row>
    <row r="386" ht="12.75" customHeight="1"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</row>
    <row r="387" ht="12.75" customHeight="1"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</row>
    <row r="388" ht="12.75" customHeight="1"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</row>
    <row r="389" ht="12.75" customHeight="1"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</row>
    <row r="390" ht="12.75" customHeight="1"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</row>
    <row r="391" ht="12.75" customHeight="1"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</row>
    <row r="392" ht="12.75" customHeight="1"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</row>
    <row r="393" ht="12.75" customHeight="1"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</row>
    <row r="394" ht="12.75" customHeight="1"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</row>
    <row r="395" ht="12.75" customHeight="1"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</row>
    <row r="396" ht="12.75" customHeight="1"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</row>
    <row r="397" ht="12.75" customHeight="1"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</row>
    <row r="398" ht="12.75" customHeight="1"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</row>
    <row r="399" ht="12.75" customHeight="1"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</row>
    <row r="400" ht="12.75" customHeight="1"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</row>
    <row r="401" ht="12.75" customHeight="1"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</row>
    <row r="402" ht="12.75" customHeight="1"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</row>
    <row r="403" ht="12.75" customHeight="1"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</row>
    <row r="404" ht="12.75" customHeight="1"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</row>
    <row r="405" ht="12.75" customHeight="1"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</row>
    <row r="406" ht="12.75" customHeight="1"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</row>
    <row r="407" ht="12.75" customHeight="1"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</row>
    <row r="408" ht="12.75" customHeight="1"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</row>
    <row r="409" ht="12.75" customHeight="1"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</row>
    <row r="410" ht="12.75" customHeight="1"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</row>
    <row r="411" ht="12.75" customHeight="1"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</row>
    <row r="412" ht="12.75" customHeight="1"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</row>
    <row r="413" ht="12.75" customHeight="1"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</row>
    <row r="414" ht="12.75" customHeight="1"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</row>
    <row r="415" ht="12.75" customHeight="1"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</row>
    <row r="416" ht="12.75" customHeight="1"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</row>
    <row r="417" ht="12.75" customHeight="1"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</row>
    <row r="418" ht="12.75" customHeight="1"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</row>
    <row r="419" ht="12.75" customHeight="1"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</row>
    <row r="420" ht="12.75" customHeight="1"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</row>
    <row r="421" ht="12.75" customHeight="1"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</row>
    <row r="422" ht="12.75" customHeight="1"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</row>
    <row r="423" ht="12.75" customHeight="1"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</row>
    <row r="424" ht="12.75" customHeight="1"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</row>
    <row r="425" ht="12.75" customHeight="1"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</row>
    <row r="426" ht="12.75" customHeight="1"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</row>
    <row r="427" ht="12.75" customHeight="1"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</row>
    <row r="428" ht="12.75" customHeight="1"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</row>
    <row r="429" ht="12.75" customHeight="1"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</row>
    <row r="430" ht="12.75" customHeight="1"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</row>
    <row r="431" ht="12.75" customHeight="1"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</row>
    <row r="432" ht="12.75" customHeight="1"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</row>
    <row r="433" ht="12.75" customHeight="1"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</row>
    <row r="434" ht="12.75" customHeight="1"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</row>
    <row r="435" ht="12.75" customHeight="1"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</row>
    <row r="436" ht="12.75" customHeight="1"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</row>
    <row r="437" ht="12.75" customHeight="1"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</row>
    <row r="438" ht="12.75" customHeight="1"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</row>
    <row r="439" ht="12.75" customHeight="1"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</row>
    <row r="440" ht="12.75" customHeight="1"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</row>
    <row r="441" ht="12.75" customHeight="1"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</row>
    <row r="442" ht="12.75" customHeight="1"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</row>
    <row r="443" ht="12.75" customHeight="1"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</row>
    <row r="444" ht="12.75" customHeight="1"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</row>
    <row r="445" ht="12.75" customHeight="1"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</row>
    <row r="446" ht="12.75" customHeight="1"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</row>
    <row r="447" ht="12.75" customHeight="1"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</row>
    <row r="448" ht="12.75" customHeight="1"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</row>
    <row r="449" ht="12.75" customHeight="1"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</row>
    <row r="450" ht="12.75" customHeight="1"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</row>
    <row r="451" ht="12.75" customHeight="1"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</row>
    <row r="452" ht="12.75" customHeight="1"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</row>
    <row r="453" ht="12.75" customHeight="1"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</row>
    <row r="454" ht="12.75" customHeight="1"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</row>
    <row r="455" ht="12.75" customHeight="1"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</row>
    <row r="456" ht="12.75" customHeight="1"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</row>
    <row r="457" ht="12.75" customHeight="1"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</row>
    <row r="458" ht="12.75" customHeight="1"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</row>
    <row r="459" ht="12.75" customHeight="1"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</row>
    <row r="460" ht="12.75" customHeight="1"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</row>
    <row r="461" ht="12.75" customHeight="1"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</row>
    <row r="462" ht="12.75" customHeight="1"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</row>
    <row r="463" ht="12.75" customHeight="1"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</row>
    <row r="464" ht="12.75" customHeight="1"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</row>
    <row r="465" ht="12.75" customHeight="1"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</row>
    <row r="466" ht="12.75" customHeight="1"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</row>
    <row r="467" ht="12.75" customHeight="1"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</row>
    <row r="468" ht="12.75" customHeight="1"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</row>
    <row r="469" ht="12.75" customHeight="1"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</row>
    <row r="470" ht="12.75" customHeight="1"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</row>
    <row r="471" ht="12.75" customHeight="1"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</row>
    <row r="472" ht="12.75" customHeight="1"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</row>
    <row r="473" ht="12.75" customHeight="1"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</row>
    <row r="474" ht="12.75" customHeight="1"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</row>
    <row r="475" ht="12.75" customHeight="1"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</row>
    <row r="476" ht="12.75" customHeight="1"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</row>
    <row r="477" ht="12.75" customHeight="1"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</row>
    <row r="478" ht="12.75" customHeight="1"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</row>
    <row r="479" ht="12.75" customHeight="1"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</row>
    <row r="480" ht="12.75" customHeight="1"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</row>
    <row r="481" ht="12.75" customHeight="1"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</row>
    <row r="482" ht="12.75" customHeight="1"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</row>
    <row r="483" ht="12.75" customHeight="1"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</row>
    <row r="484" ht="12.75" customHeight="1"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</row>
    <row r="485" ht="12.75" customHeight="1"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</row>
    <row r="486" ht="12.75" customHeight="1"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</row>
    <row r="487" ht="12.75" customHeight="1"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</row>
    <row r="488" ht="12.75" customHeight="1"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</row>
    <row r="489" ht="12.75" customHeight="1"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</row>
    <row r="490" ht="12.75" customHeight="1"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</row>
    <row r="491" ht="12.75" customHeight="1"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</row>
    <row r="492" ht="12.75" customHeight="1"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</row>
    <row r="493" ht="12.75" customHeight="1"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</row>
    <row r="494" ht="12.75" customHeight="1"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</row>
    <row r="495" ht="12.75" customHeight="1"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</row>
    <row r="496" ht="12.75" customHeight="1"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</row>
    <row r="497" ht="12.75" customHeight="1"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</row>
    <row r="498" ht="12.75" customHeight="1"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</row>
    <row r="499" ht="12.75" customHeight="1"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</row>
    <row r="500" ht="12.75" customHeight="1"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</row>
    <row r="501" ht="12.75" customHeight="1"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</row>
    <row r="502" ht="12.75" customHeight="1"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</row>
    <row r="503" ht="12.75" customHeight="1"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</row>
    <row r="504" ht="12.75" customHeight="1"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</row>
    <row r="505" ht="12.75" customHeight="1"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</row>
    <row r="506" ht="12.75" customHeight="1"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</row>
    <row r="507" ht="12.75" customHeight="1"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</row>
    <row r="508" ht="12.75" customHeight="1"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</row>
    <row r="509" ht="12.75" customHeight="1"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</row>
    <row r="510" ht="12.75" customHeight="1"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</row>
    <row r="511" ht="12.75" customHeight="1"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</row>
    <row r="512" ht="12.75" customHeight="1"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</row>
    <row r="513" ht="12.75" customHeight="1"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</row>
    <row r="514" ht="12.75" customHeight="1"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</row>
    <row r="515" ht="12.75" customHeight="1"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</row>
    <row r="516" ht="12.75" customHeight="1"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</row>
    <row r="517" ht="12.75" customHeight="1"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</row>
    <row r="518" ht="12.75" customHeight="1"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</row>
    <row r="519" ht="12.75" customHeight="1"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</row>
    <row r="520" ht="12.75" customHeight="1"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</row>
    <row r="521" ht="12.75" customHeight="1"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</row>
    <row r="522" ht="12.75" customHeight="1"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</row>
    <row r="523" ht="12.75" customHeight="1"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</row>
    <row r="524" ht="12.75" customHeight="1"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</row>
    <row r="525" ht="12.75" customHeight="1"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</row>
    <row r="526" ht="12.75" customHeight="1"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</row>
    <row r="527" ht="12.75" customHeight="1"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</row>
    <row r="528" ht="12.75" customHeight="1"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</row>
    <row r="529" ht="12.75" customHeight="1"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</row>
    <row r="530" ht="12.75" customHeight="1"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</row>
    <row r="531" ht="12.75" customHeight="1"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</row>
    <row r="532" ht="12.75" customHeight="1"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</row>
    <row r="533" ht="12.75" customHeight="1"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</row>
    <row r="534" ht="12.75" customHeight="1"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</row>
    <row r="535" ht="12.75" customHeight="1"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</row>
    <row r="536" ht="12.75" customHeight="1"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</row>
    <row r="537" ht="12.75" customHeight="1"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</row>
    <row r="538" ht="12.75" customHeight="1"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</row>
    <row r="539" ht="12.75" customHeight="1"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</row>
    <row r="540" ht="12.75" customHeight="1"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</row>
    <row r="541" ht="12.75" customHeight="1"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</row>
    <row r="542" ht="12.75" customHeight="1"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</row>
    <row r="543" ht="12.75" customHeight="1"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</row>
    <row r="544" ht="12.75" customHeight="1"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</row>
    <row r="545" ht="12.75" customHeight="1"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</row>
    <row r="546" ht="12.75" customHeight="1"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</row>
    <row r="547" ht="12.75" customHeight="1"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</row>
    <row r="548" ht="12.75" customHeight="1"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</row>
    <row r="549" ht="12.75" customHeight="1"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</row>
    <row r="550" ht="12.75" customHeight="1"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</row>
    <row r="551" ht="12.75" customHeight="1"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</row>
    <row r="552" ht="12.75" customHeight="1"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</row>
    <row r="553" ht="12.75" customHeight="1"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</row>
    <row r="554" ht="12.75" customHeight="1"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</row>
    <row r="555" ht="12.75" customHeight="1"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</row>
    <row r="556" ht="12.75" customHeight="1"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</row>
    <row r="557" ht="12.75" customHeight="1"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</row>
    <row r="558" ht="12.75" customHeight="1"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</row>
    <row r="559" ht="12.75" customHeight="1"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</row>
    <row r="560" ht="12.75" customHeight="1"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</row>
    <row r="561" ht="12.75" customHeight="1"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</row>
    <row r="562" ht="12.75" customHeight="1"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</row>
    <row r="563" ht="12.75" customHeight="1"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</row>
    <row r="564" ht="12.75" customHeight="1"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</row>
    <row r="565" ht="12.75" customHeight="1"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</row>
    <row r="566" ht="12.75" customHeight="1"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</row>
    <row r="567" ht="12.75" customHeight="1"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</row>
    <row r="568" ht="12.75" customHeight="1"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</row>
    <row r="569" ht="12.75" customHeight="1"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</row>
    <row r="570" ht="12.75" customHeight="1"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</row>
    <row r="571" ht="12.75" customHeight="1"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</row>
    <row r="572" ht="12.75" customHeight="1"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</row>
    <row r="573" ht="12.75" customHeight="1"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</row>
    <row r="574" ht="12.75" customHeight="1"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</row>
    <row r="575" ht="12.75" customHeight="1"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</row>
    <row r="576" ht="12.75" customHeight="1"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</row>
    <row r="577" ht="12.75" customHeight="1"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</row>
    <row r="578" ht="12.75" customHeight="1"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</row>
    <row r="579" ht="12.75" customHeight="1"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</row>
    <row r="580" ht="12.75" customHeight="1"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</row>
    <row r="581" ht="12.75" customHeight="1"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</row>
    <row r="582" ht="12.75" customHeight="1"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</row>
    <row r="583" ht="12.75" customHeight="1"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</row>
    <row r="584" ht="12.75" customHeight="1"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</row>
    <row r="585" ht="12.75" customHeight="1"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</row>
    <row r="586" ht="12.75" customHeight="1"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</row>
    <row r="587" ht="12.75" customHeight="1"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</row>
    <row r="588" ht="12.75" customHeight="1"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</row>
    <row r="589" ht="12.75" customHeight="1"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</row>
    <row r="590" ht="12.75" customHeight="1"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</row>
    <row r="591" ht="12.75" customHeight="1"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</row>
    <row r="592" ht="12.75" customHeight="1"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</row>
    <row r="593" ht="12.75" customHeight="1"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</row>
    <row r="594" ht="12.75" customHeight="1"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</row>
    <row r="595" ht="12.75" customHeight="1"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</row>
    <row r="596" ht="12.75" customHeight="1"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</row>
    <row r="597" ht="12.75" customHeight="1"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</row>
    <row r="598" ht="12.75" customHeight="1"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</row>
    <row r="599" ht="12.75" customHeight="1"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</row>
    <row r="600" ht="12.75" customHeight="1"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</row>
    <row r="601" ht="12.75" customHeight="1"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</row>
    <row r="602" ht="12.75" customHeight="1"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</row>
    <row r="603" ht="12.75" customHeight="1"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</row>
    <row r="604" ht="12.75" customHeight="1"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</row>
    <row r="605" ht="12.75" customHeight="1"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</row>
    <row r="606" ht="12.75" customHeight="1"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</row>
    <row r="607" ht="12.75" customHeight="1"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</row>
    <row r="608" ht="12.75" customHeight="1"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</row>
    <row r="609" ht="12.75" customHeight="1"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</row>
    <row r="610" ht="12.75" customHeight="1"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</row>
    <row r="611" ht="12.75" customHeight="1"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</row>
    <row r="612" ht="12.75" customHeight="1"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</row>
    <row r="613" ht="12.75" customHeight="1"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</row>
    <row r="614" ht="12.75" customHeight="1"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</row>
    <row r="615" ht="12.75" customHeight="1"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</row>
    <row r="616" ht="12.75" customHeight="1"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</row>
    <row r="617" ht="12.75" customHeight="1"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</row>
    <row r="618" ht="12.75" customHeight="1"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</row>
    <row r="619" ht="12.75" customHeight="1"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</row>
    <row r="620" ht="12.75" customHeight="1"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</row>
    <row r="621" ht="12.75" customHeight="1"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</row>
    <row r="622" ht="12.75" customHeight="1"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</row>
    <row r="623" ht="12.75" customHeight="1"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</row>
    <row r="624" ht="12.75" customHeight="1"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</row>
    <row r="625" ht="12.75" customHeight="1"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</row>
    <row r="626" ht="12.75" customHeight="1"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</row>
    <row r="627" ht="12.75" customHeight="1"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</row>
    <row r="628" ht="12.75" customHeight="1"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</row>
    <row r="629" ht="12.75" customHeight="1"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</row>
    <row r="630" ht="12.75" customHeight="1"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</row>
    <row r="631" ht="12.75" customHeight="1"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</row>
    <row r="632" ht="12.75" customHeight="1"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</row>
    <row r="633" ht="12.75" customHeight="1"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</row>
    <row r="634" ht="12.75" customHeight="1"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</row>
    <row r="635" ht="12.75" customHeight="1"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</row>
    <row r="636" ht="12.75" customHeight="1"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</row>
    <row r="637" ht="12.75" customHeight="1"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</row>
    <row r="638" ht="12.75" customHeight="1"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</row>
    <row r="639" ht="12.75" customHeight="1"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</row>
    <row r="640" ht="12.75" customHeight="1"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</row>
    <row r="641" ht="12.75" customHeight="1"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</row>
    <row r="642" ht="12.75" customHeight="1"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</row>
    <row r="643" ht="12.75" customHeight="1"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</row>
    <row r="644" ht="12.75" customHeight="1"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</row>
    <row r="645" ht="12.75" customHeight="1"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</row>
    <row r="646" ht="12.75" customHeight="1"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</row>
    <row r="647" ht="12.75" customHeight="1"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</row>
    <row r="648" ht="12.75" customHeight="1"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</row>
    <row r="649" ht="12.75" customHeight="1"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</row>
    <row r="650" ht="12.75" customHeight="1"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</row>
    <row r="651" ht="12.75" customHeight="1"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</row>
    <row r="652" ht="12.75" customHeight="1"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</row>
    <row r="653" ht="12.75" customHeight="1"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</row>
    <row r="654" ht="12.75" customHeight="1"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</row>
    <row r="655" ht="12.75" customHeight="1"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</row>
    <row r="656" ht="12.75" customHeight="1"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</row>
    <row r="657" ht="12.75" customHeight="1"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</row>
    <row r="658" ht="12.75" customHeight="1"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</row>
    <row r="659" ht="12.75" customHeight="1"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</row>
    <row r="660" ht="12.75" customHeight="1"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</row>
    <row r="661" ht="12.75" customHeight="1"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</row>
    <row r="662" ht="12.75" customHeight="1"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</row>
    <row r="663" ht="12.75" customHeight="1"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</row>
    <row r="664" ht="12.75" customHeight="1"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</row>
    <row r="665" ht="12.75" customHeight="1"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</row>
    <row r="666" ht="12.75" customHeight="1"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</row>
    <row r="667" ht="12.75" customHeight="1"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</row>
    <row r="668" ht="12.75" customHeight="1"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</row>
    <row r="669" ht="12.75" customHeight="1"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</row>
    <row r="670" ht="12.75" customHeight="1"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</row>
    <row r="671" ht="12.75" customHeight="1"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</row>
    <row r="672" ht="12.75" customHeight="1"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</row>
    <row r="673" ht="12.75" customHeight="1"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</row>
    <row r="674" ht="12.75" customHeight="1"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</row>
    <row r="675" ht="12.75" customHeight="1"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</row>
    <row r="676" ht="12.75" customHeight="1"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</row>
    <row r="677" ht="12.75" customHeight="1"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</row>
    <row r="678" ht="12.75" customHeight="1"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</row>
    <row r="679" ht="12.75" customHeight="1"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</row>
    <row r="680" ht="12.75" customHeight="1"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</row>
    <row r="681" ht="12.75" customHeight="1"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</row>
    <row r="682" ht="12.75" customHeight="1"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</row>
    <row r="683" ht="12.75" customHeight="1"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</row>
    <row r="684" ht="12.75" customHeight="1"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</row>
    <row r="685" ht="12.75" customHeight="1"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</row>
    <row r="686" ht="12.75" customHeight="1"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</row>
    <row r="687" ht="12.75" customHeight="1"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</row>
    <row r="688" ht="12.75" customHeight="1"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</row>
    <row r="689" ht="12.75" customHeight="1"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</row>
    <row r="690" ht="12.75" customHeight="1"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</row>
    <row r="691" ht="12.75" customHeight="1"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</row>
    <row r="692" ht="12.75" customHeight="1"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</row>
    <row r="693" ht="12.75" customHeight="1"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</row>
    <row r="694" ht="12.75" customHeight="1"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</row>
    <row r="695" ht="12.75" customHeight="1"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</row>
    <row r="696" ht="12.75" customHeight="1"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</row>
    <row r="697" ht="12.75" customHeight="1"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</row>
    <row r="698" ht="12.75" customHeight="1"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</row>
    <row r="699" ht="12.75" customHeight="1"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</row>
    <row r="700" ht="12.75" customHeight="1"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</row>
    <row r="701" ht="12.75" customHeight="1"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</row>
    <row r="702" ht="12.75" customHeight="1"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</row>
    <row r="703" ht="12.75" customHeight="1"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</row>
    <row r="704" ht="12.75" customHeight="1"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</row>
    <row r="705" ht="12.75" customHeight="1"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</row>
    <row r="706" ht="12.75" customHeight="1"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</row>
    <row r="707" ht="12.75" customHeight="1"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</row>
    <row r="708" ht="12.75" customHeight="1"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</row>
    <row r="709" ht="12.75" customHeight="1"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</row>
    <row r="710" ht="12.75" customHeight="1"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</row>
    <row r="711" ht="12.75" customHeight="1"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</row>
    <row r="712" ht="12.75" customHeight="1"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</row>
    <row r="713" ht="12.75" customHeight="1"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</row>
    <row r="714" ht="12.75" customHeight="1"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</row>
    <row r="715" ht="12.75" customHeight="1"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</row>
    <row r="716" ht="12.75" customHeight="1"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</row>
    <row r="717" ht="12.75" customHeight="1"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</row>
    <row r="718" ht="12.75" customHeight="1"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</row>
    <row r="719" ht="12.75" customHeight="1"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</row>
    <row r="720" ht="12.75" customHeight="1"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</row>
    <row r="721" ht="12.75" customHeight="1"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</row>
    <row r="722" ht="12.75" customHeight="1"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</row>
    <row r="723" ht="12.75" customHeight="1"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</row>
    <row r="724" ht="12.75" customHeight="1"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</row>
    <row r="725" ht="12.75" customHeight="1"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</row>
    <row r="726" ht="12.75" customHeight="1"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</row>
    <row r="727" ht="12.75" customHeight="1"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</row>
    <row r="728" ht="12.75" customHeight="1"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</row>
    <row r="729" ht="12.75" customHeight="1"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</row>
    <row r="730" ht="12.75" customHeight="1"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</row>
    <row r="731" ht="12.75" customHeight="1"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</row>
    <row r="732" ht="12.75" customHeight="1"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</row>
    <row r="733" ht="12.75" customHeight="1"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</row>
    <row r="734" ht="12.75" customHeight="1"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</row>
    <row r="735" ht="12.75" customHeight="1"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</row>
    <row r="736" ht="12.75" customHeight="1"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</row>
    <row r="737" ht="12.75" customHeight="1"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</row>
    <row r="738" ht="12.75" customHeight="1"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</row>
    <row r="739" ht="12.75" customHeight="1"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</row>
    <row r="740" ht="12.75" customHeight="1"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</row>
    <row r="741" ht="12.75" customHeight="1"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</row>
    <row r="742" ht="12.75" customHeight="1"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</row>
    <row r="743" ht="12.75" customHeight="1"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</row>
    <row r="744" ht="12.75" customHeight="1"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</row>
    <row r="745" ht="12.75" customHeight="1"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</row>
    <row r="746" ht="12.75" customHeight="1"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</row>
    <row r="747" ht="12.75" customHeight="1"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</row>
    <row r="748" ht="12.75" customHeight="1"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</row>
    <row r="749" ht="12.75" customHeight="1"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</row>
    <row r="750" ht="12.75" customHeight="1"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</row>
    <row r="751" ht="12.75" customHeight="1"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</row>
    <row r="752" ht="12.75" customHeight="1"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</row>
    <row r="753" ht="12.75" customHeight="1"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</row>
    <row r="754" ht="12.75" customHeight="1"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</row>
    <row r="755" ht="12.75" customHeight="1"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</row>
    <row r="756" ht="12.75" customHeight="1"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</row>
    <row r="757" ht="12.75" customHeight="1"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</row>
    <row r="758" ht="12.75" customHeight="1"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</row>
    <row r="759" ht="12.75" customHeight="1"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</row>
    <row r="760" ht="12.75" customHeight="1"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</row>
    <row r="761" ht="12.75" customHeight="1"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</row>
    <row r="762" ht="12.75" customHeight="1"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</row>
    <row r="763" ht="12.75" customHeight="1"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</row>
    <row r="764" ht="12.75" customHeight="1"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</row>
    <row r="765" ht="12.75" customHeight="1"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</row>
    <row r="766" ht="12.75" customHeight="1"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</row>
    <row r="767" ht="12.75" customHeight="1"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</row>
    <row r="768" ht="12.75" customHeight="1"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</row>
    <row r="769" ht="12.75" customHeight="1"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</row>
    <row r="770" ht="12.75" customHeight="1"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</row>
    <row r="771" ht="12.75" customHeight="1"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</row>
    <row r="772" ht="12.75" customHeight="1"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</row>
    <row r="773" ht="12.75" customHeight="1"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</row>
    <row r="774" ht="12.75" customHeight="1"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</row>
    <row r="775" ht="12.75" customHeight="1"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</row>
    <row r="776" ht="12.75" customHeight="1"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</row>
    <row r="777" ht="12.75" customHeight="1"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</row>
    <row r="778" ht="12.75" customHeight="1"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</row>
    <row r="779" ht="12.75" customHeight="1"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</row>
    <row r="780" ht="12.75" customHeight="1"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</row>
    <row r="781" ht="12.75" customHeight="1"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</row>
    <row r="782" ht="12.75" customHeight="1"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</row>
    <row r="783" ht="12.75" customHeight="1"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</row>
    <row r="784" ht="12.75" customHeight="1"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</row>
    <row r="785" ht="12.75" customHeight="1"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</row>
    <row r="786" ht="12.75" customHeight="1"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</row>
    <row r="787" ht="12.75" customHeight="1"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</row>
    <row r="788" ht="12.75" customHeight="1"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</row>
    <row r="789" ht="12.75" customHeight="1"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</row>
    <row r="790" ht="12.75" customHeight="1"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</row>
    <row r="791" ht="12.75" customHeight="1"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</row>
    <row r="792" ht="12.75" customHeight="1"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</row>
    <row r="793" ht="12.75" customHeight="1"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</row>
    <row r="794" ht="12.75" customHeight="1"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</row>
    <row r="795" ht="12.75" customHeight="1"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</row>
    <row r="796" ht="12.75" customHeight="1"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</row>
    <row r="797" ht="12.75" customHeight="1"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</row>
    <row r="798" ht="12.75" customHeight="1"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</row>
    <row r="799" ht="12.75" customHeight="1"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</row>
    <row r="800" ht="12.75" customHeight="1"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</row>
    <row r="801" ht="12.75" customHeight="1"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</row>
    <row r="802" ht="12.75" customHeight="1"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</row>
    <row r="803" ht="12.75" customHeight="1"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</row>
    <row r="804" ht="12.75" customHeight="1"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</row>
    <row r="805" ht="12.75" customHeight="1"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</row>
    <row r="806" ht="12.75" customHeight="1"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</row>
    <row r="807" ht="12.75" customHeight="1"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</row>
    <row r="808" ht="12.75" customHeight="1"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</row>
    <row r="809" ht="12.75" customHeight="1"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</row>
    <row r="810" ht="12.75" customHeight="1"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</row>
    <row r="811" ht="12.75" customHeight="1"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</row>
    <row r="812" ht="12.75" customHeight="1"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</row>
    <row r="813" ht="12.75" customHeight="1"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</row>
    <row r="814" ht="12.75" customHeight="1"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</row>
    <row r="815" ht="12.75" customHeight="1"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</row>
    <row r="816" ht="12.75" customHeight="1"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</row>
    <row r="817" ht="12.75" customHeight="1"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</row>
    <row r="818" ht="12.75" customHeight="1"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</row>
    <row r="819" ht="12.75" customHeight="1"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</row>
    <row r="820" ht="12.75" customHeight="1"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</row>
    <row r="821" ht="12.75" customHeight="1"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</row>
    <row r="822" ht="12.75" customHeight="1"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</row>
    <row r="823" ht="12.75" customHeight="1"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</row>
    <row r="824" ht="12.75" customHeight="1"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</row>
    <row r="825" ht="12.75" customHeight="1"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</row>
    <row r="826" ht="12.75" customHeight="1"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</row>
    <row r="827" ht="12.75" customHeight="1"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</row>
    <row r="828" ht="12.75" customHeight="1"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</row>
    <row r="829" ht="12.75" customHeight="1"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</row>
    <row r="830" ht="12.75" customHeight="1"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</row>
    <row r="831" ht="12.75" customHeight="1"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</row>
    <row r="832" ht="12.75" customHeight="1"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</row>
    <row r="833" ht="12.75" customHeight="1"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</row>
    <row r="834" ht="12.75" customHeight="1"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</row>
    <row r="835" ht="12.75" customHeight="1"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</row>
    <row r="836" ht="12.75" customHeight="1"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</row>
    <row r="837" ht="12.75" customHeight="1"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</row>
    <row r="838" ht="12.75" customHeight="1"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</row>
    <row r="839" ht="12.75" customHeight="1"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</row>
    <row r="840" ht="12.75" customHeight="1"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</row>
    <row r="841" ht="12.75" customHeight="1"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</row>
    <row r="842" ht="12.75" customHeight="1"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</row>
    <row r="843" ht="12.75" customHeight="1"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</row>
    <row r="844" ht="12.75" customHeight="1"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</row>
    <row r="845" ht="12.75" customHeight="1"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</row>
    <row r="846" ht="12.75" customHeight="1"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</row>
    <row r="847" ht="12.75" customHeight="1"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</row>
    <row r="848" ht="12.75" customHeight="1"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</row>
    <row r="849" ht="12.75" customHeight="1"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</row>
    <row r="850" ht="12.75" customHeight="1"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</row>
    <row r="851" ht="12.75" customHeight="1"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</row>
    <row r="852" ht="12.75" customHeight="1"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</row>
    <row r="853" ht="12.75" customHeight="1"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</row>
    <row r="854" ht="12.75" customHeight="1"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</row>
    <row r="855" ht="12.75" customHeight="1"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</row>
    <row r="856" ht="12.75" customHeight="1"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</row>
    <row r="857" ht="12.75" customHeight="1"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</row>
    <row r="858" ht="12.75" customHeight="1"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</row>
    <row r="859" ht="12.75" customHeight="1"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</row>
    <row r="860" ht="12.75" customHeight="1"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</row>
    <row r="861" ht="12.75" customHeight="1"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</row>
    <row r="862" ht="12.75" customHeight="1"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</row>
    <row r="863" ht="12.75" customHeight="1"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</row>
    <row r="864" ht="12.75" customHeight="1"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</row>
    <row r="865" ht="12.75" customHeight="1"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</row>
    <row r="866" ht="12.75" customHeight="1"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</row>
    <row r="867" ht="12.75" customHeight="1"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</row>
    <row r="868" ht="12.75" customHeight="1"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</row>
    <row r="869" ht="12.75" customHeight="1"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</row>
    <row r="870" ht="12.75" customHeight="1"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</row>
    <row r="871" ht="12.75" customHeight="1"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</row>
    <row r="872" ht="12.75" customHeight="1"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</row>
    <row r="873" ht="12.75" customHeight="1"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</row>
    <row r="874" ht="12.75" customHeight="1"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</row>
    <row r="875" ht="12.75" customHeight="1"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</row>
    <row r="876" ht="12.75" customHeight="1"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</row>
    <row r="877" ht="12.75" customHeight="1"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</row>
    <row r="878" ht="12.75" customHeight="1"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</row>
    <row r="879" ht="12.75" customHeight="1"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</row>
    <row r="880" ht="12.75" customHeight="1"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</row>
    <row r="881" ht="12.75" customHeight="1"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</row>
    <row r="882" ht="12.75" customHeight="1"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</row>
    <row r="883" ht="12.75" customHeight="1"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</row>
    <row r="884" ht="12.75" customHeight="1"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</row>
    <row r="885" ht="12.75" customHeight="1"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</row>
    <row r="886" ht="12.75" customHeight="1"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</row>
    <row r="887" ht="12.75" customHeight="1"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</row>
    <row r="888" ht="12.75" customHeight="1"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</row>
    <row r="889" ht="12.75" customHeight="1"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</row>
    <row r="890" ht="12.75" customHeight="1"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</row>
    <row r="891" ht="12.75" customHeight="1"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</row>
    <row r="892" ht="12.75" customHeight="1"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</row>
    <row r="893" ht="12.75" customHeight="1"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</row>
    <row r="894" ht="12.75" customHeight="1"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</row>
    <row r="895" ht="12.75" customHeight="1"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</row>
    <row r="896" ht="12.75" customHeight="1"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</row>
    <row r="897" ht="12.75" customHeight="1"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</row>
    <row r="898" ht="12.75" customHeight="1"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</row>
    <row r="899" ht="12.75" customHeight="1"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</row>
    <row r="900" ht="12.75" customHeight="1"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</row>
    <row r="901" ht="12.75" customHeight="1"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</row>
    <row r="902" ht="12.75" customHeight="1"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</row>
    <row r="903" ht="12.75" customHeight="1"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</row>
    <row r="904" ht="12.75" customHeight="1"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</row>
    <row r="905" ht="12.75" customHeight="1"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</row>
    <row r="906" ht="12.75" customHeight="1"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</row>
    <row r="907" ht="12.75" customHeight="1"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</row>
    <row r="908" ht="12.75" customHeight="1"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</row>
    <row r="909" ht="12.75" customHeight="1"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</row>
    <row r="910" ht="12.75" customHeight="1"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</row>
    <row r="911" ht="12.75" customHeight="1"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</row>
    <row r="912" ht="12.75" customHeight="1"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</row>
    <row r="913" ht="12.75" customHeight="1"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</row>
    <row r="914" ht="12.75" customHeight="1"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</row>
    <row r="915" ht="12.75" customHeight="1"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</row>
    <row r="916" ht="12.75" customHeight="1"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</row>
    <row r="917" ht="12.75" customHeight="1"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</row>
    <row r="918" ht="12.75" customHeight="1"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</row>
    <row r="919" ht="12.75" customHeight="1"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</row>
    <row r="920" ht="12.75" customHeight="1"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</row>
    <row r="921" ht="12.75" customHeight="1"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</row>
    <row r="922" ht="12.75" customHeight="1"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</row>
    <row r="923" ht="12.75" customHeight="1"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</row>
    <row r="924" ht="12.75" customHeight="1"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</row>
    <row r="925" ht="12.75" customHeight="1"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</row>
    <row r="926" ht="12.75" customHeight="1"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</row>
    <row r="927" ht="12.75" customHeight="1"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</row>
    <row r="928" ht="12.75" customHeight="1"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</row>
    <row r="929" ht="12.75" customHeight="1"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</row>
    <row r="930" ht="12.75" customHeight="1"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</row>
    <row r="931" ht="12.75" customHeight="1"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</row>
    <row r="932" ht="12.75" customHeight="1"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</row>
    <row r="933" ht="12.75" customHeight="1"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</row>
    <row r="934" ht="12.75" customHeight="1"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</row>
    <row r="935" ht="12.75" customHeight="1"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</row>
    <row r="936" ht="12.75" customHeight="1"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</row>
    <row r="937" ht="12.75" customHeight="1"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</row>
    <row r="938" ht="12.75" customHeight="1"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</row>
    <row r="939" ht="12.75" customHeight="1"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</row>
    <row r="940" ht="12.75" customHeight="1"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</row>
    <row r="941" ht="12.75" customHeight="1"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</row>
    <row r="942" ht="12.75" customHeight="1"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</row>
    <row r="943" ht="12.75" customHeight="1"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</row>
    <row r="944" ht="12.75" customHeight="1"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</row>
    <row r="945" ht="12.75" customHeight="1"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</row>
    <row r="946" ht="12.75" customHeight="1"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</row>
    <row r="947" ht="12.75" customHeight="1"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</row>
    <row r="948" ht="12.75" customHeight="1"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</row>
    <row r="949" ht="12.75" customHeight="1"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</row>
    <row r="950" ht="12.75" customHeight="1"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</row>
    <row r="951" ht="12.75" customHeight="1"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</row>
    <row r="952" ht="12.75" customHeight="1"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</row>
    <row r="953" ht="12.75" customHeight="1"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</row>
    <row r="954" ht="12.75" customHeight="1"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</row>
    <row r="955" ht="12.75" customHeight="1"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</row>
    <row r="956" ht="12.75" customHeight="1"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</row>
    <row r="957" ht="12.75" customHeight="1"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</row>
    <row r="958" ht="12.75" customHeight="1"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</row>
    <row r="959" ht="12.75" customHeight="1"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</row>
    <row r="960" ht="12.75" customHeight="1"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</row>
    <row r="961" ht="12.75" customHeight="1"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</row>
    <row r="962" ht="12.75" customHeight="1"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</row>
    <row r="963" ht="12.75" customHeight="1"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</row>
    <row r="964" ht="12.75" customHeight="1"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</row>
    <row r="965" ht="12.75" customHeight="1"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</row>
    <row r="966" ht="12.75" customHeight="1"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</row>
    <row r="967" ht="12.75" customHeight="1"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</row>
    <row r="968" ht="12.75" customHeight="1"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</row>
    <row r="969" ht="12.75" customHeight="1"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</row>
    <row r="970" ht="12.75" customHeight="1"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</row>
    <row r="971" ht="12.75" customHeight="1"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</row>
    <row r="972" ht="12.75" customHeight="1"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</row>
    <row r="973" ht="12.75" customHeight="1"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</row>
    <row r="974" ht="12.75" customHeight="1"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</row>
    <row r="975" ht="12.75" customHeight="1"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</row>
    <row r="976" ht="12.75" customHeight="1"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</row>
    <row r="977" ht="12.75" customHeight="1"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</row>
    <row r="978" ht="12.75" customHeight="1"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</row>
    <row r="979" ht="12.75" customHeight="1"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</row>
    <row r="980" ht="12.75" customHeight="1"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</row>
    <row r="981" ht="12.75" customHeight="1"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</row>
    <row r="982" ht="12.75" customHeight="1"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</row>
    <row r="983" ht="12.75" customHeight="1"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</row>
    <row r="984" ht="12.75" customHeight="1"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</row>
    <row r="985" ht="12.75" customHeight="1"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</row>
    <row r="986" ht="12.75" customHeight="1"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</row>
    <row r="987" ht="12.75" customHeight="1"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</row>
    <row r="988" ht="12.75" customHeight="1"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</row>
    <row r="989" ht="12.75" customHeight="1"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</row>
    <row r="990" ht="12.75" customHeight="1"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</row>
    <row r="991" ht="12.75" customHeight="1"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</row>
    <row r="992" ht="12.75" customHeight="1"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</row>
    <row r="993" ht="12.75" customHeight="1"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</row>
    <row r="994" ht="12.75" customHeight="1"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</row>
    <row r="995" ht="12.75" customHeight="1"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</row>
    <row r="996" ht="12.75" customHeight="1"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</row>
    <row r="997" ht="12.75" customHeight="1"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</row>
    <row r="998" ht="12.75" customHeight="1"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</row>
    <row r="999" ht="12.75" customHeight="1"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</row>
    <row r="1000" ht="12.75" customHeight="1"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</row>
    <row r="1001" ht="12.75" customHeight="1"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</row>
    <row r="1002" ht="12.75" customHeight="1"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</row>
    <row r="1003" ht="12.75" customHeight="1"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</row>
    <row r="1004" ht="12.75" customHeight="1"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</row>
    <row r="1005" ht="12.75" customHeight="1"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</row>
    <row r="1006" ht="12.75" customHeight="1"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</row>
    <row r="1007" ht="12.75" customHeight="1"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</row>
    <row r="1008" ht="12.75" customHeight="1"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</row>
    <row r="1009" ht="12.75" customHeight="1"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</row>
    <row r="1010" ht="12.75" customHeight="1"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</row>
    <row r="1011" ht="12.75" customHeight="1">
      <c r="F1011" s="139"/>
      <c r="G1011" s="139"/>
      <c r="H1011" s="139"/>
      <c r="I1011" s="139"/>
      <c r="J1011" s="139"/>
      <c r="K1011" s="139"/>
      <c r="L1011" s="139"/>
      <c r="M1011" s="139"/>
      <c r="N1011" s="139"/>
      <c r="O1011" s="139"/>
      <c r="P1011" s="139"/>
      <c r="Q1011" s="139"/>
      <c r="R1011" s="139"/>
      <c r="S1011" s="139"/>
      <c r="T1011" s="139"/>
    </row>
    <row r="1012" ht="12.75" customHeight="1">
      <c r="F1012" s="139"/>
      <c r="G1012" s="139"/>
      <c r="H1012" s="139"/>
      <c r="I1012" s="139"/>
      <c r="J1012" s="139"/>
      <c r="K1012" s="139"/>
      <c r="L1012" s="139"/>
      <c r="M1012" s="139"/>
      <c r="N1012" s="139"/>
      <c r="O1012" s="139"/>
      <c r="P1012" s="139"/>
      <c r="Q1012" s="139"/>
      <c r="R1012" s="139"/>
      <c r="S1012" s="139"/>
      <c r="T1012" s="139"/>
    </row>
    <row r="1013" ht="12.75" customHeight="1">
      <c r="F1013" s="139"/>
      <c r="G1013" s="139"/>
      <c r="H1013" s="139"/>
      <c r="I1013" s="139"/>
      <c r="J1013" s="139"/>
      <c r="K1013" s="139"/>
      <c r="L1013" s="139"/>
      <c r="M1013" s="139"/>
      <c r="N1013" s="139"/>
      <c r="O1013" s="139"/>
      <c r="P1013" s="139"/>
      <c r="Q1013" s="139"/>
      <c r="R1013" s="139"/>
      <c r="S1013" s="139"/>
      <c r="T1013" s="139"/>
    </row>
    <row r="1014" ht="12.75" customHeight="1">
      <c r="F1014" s="139"/>
      <c r="G1014" s="139"/>
      <c r="H1014" s="139"/>
      <c r="I1014" s="139"/>
      <c r="J1014" s="139"/>
      <c r="K1014" s="139"/>
      <c r="L1014" s="139"/>
      <c r="M1014" s="139"/>
      <c r="N1014" s="139"/>
      <c r="O1014" s="139"/>
      <c r="P1014" s="139"/>
      <c r="Q1014" s="139"/>
      <c r="R1014" s="139"/>
      <c r="S1014" s="139"/>
      <c r="T1014" s="139"/>
    </row>
    <row r="1015" ht="12.75" customHeight="1">
      <c r="F1015" s="139"/>
      <c r="G1015" s="139"/>
      <c r="H1015" s="139"/>
      <c r="I1015" s="139"/>
      <c r="J1015" s="139"/>
      <c r="K1015" s="139"/>
      <c r="L1015" s="139"/>
      <c r="M1015" s="139"/>
      <c r="N1015" s="139"/>
      <c r="O1015" s="139"/>
      <c r="P1015" s="139"/>
      <c r="Q1015" s="139"/>
      <c r="R1015" s="139"/>
      <c r="S1015" s="139"/>
      <c r="T1015" s="139"/>
    </row>
    <row r="1016" ht="12.75" customHeight="1">
      <c r="F1016" s="139"/>
      <c r="G1016" s="139"/>
      <c r="H1016" s="139"/>
      <c r="I1016" s="139"/>
      <c r="J1016" s="139"/>
      <c r="K1016" s="139"/>
      <c r="L1016" s="139"/>
      <c r="M1016" s="139"/>
      <c r="N1016" s="139"/>
      <c r="O1016" s="139"/>
      <c r="P1016" s="139"/>
      <c r="Q1016" s="139"/>
      <c r="R1016" s="139"/>
      <c r="S1016" s="139"/>
      <c r="T1016" s="139"/>
    </row>
    <row r="1017" ht="12.75" customHeight="1">
      <c r="F1017" s="139"/>
      <c r="G1017" s="139"/>
      <c r="H1017" s="139"/>
      <c r="I1017" s="139"/>
      <c r="J1017" s="139"/>
      <c r="K1017" s="139"/>
      <c r="L1017" s="139"/>
      <c r="M1017" s="139"/>
      <c r="N1017" s="139"/>
      <c r="O1017" s="139"/>
      <c r="P1017" s="139"/>
      <c r="Q1017" s="139"/>
      <c r="R1017" s="139"/>
      <c r="S1017" s="139"/>
      <c r="T1017" s="139"/>
    </row>
    <row r="1018" ht="12.75" customHeight="1">
      <c r="F1018" s="139"/>
      <c r="G1018" s="139"/>
      <c r="H1018" s="139"/>
      <c r="I1018" s="139"/>
      <c r="J1018" s="139"/>
      <c r="K1018" s="139"/>
      <c r="L1018" s="139"/>
      <c r="M1018" s="139"/>
      <c r="N1018" s="139"/>
      <c r="O1018" s="139"/>
      <c r="P1018" s="139"/>
      <c r="Q1018" s="139"/>
      <c r="R1018" s="139"/>
      <c r="S1018" s="139"/>
      <c r="T1018" s="139"/>
    </row>
    <row r="1019" ht="12.75" customHeight="1">
      <c r="F1019" s="139"/>
      <c r="G1019" s="139"/>
      <c r="H1019" s="139"/>
      <c r="I1019" s="139"/>
      <c r="J1019" s="139"/>
      <c r="K1019" s="139"/>
      <c r="L1019" s="139"/>
      <c r="M1019" s="139"/>
      <c r="N1019" s="139"/>
      <c r="O1019" s="139"/>
      <c r="P1019" s="139"/>
      <c r="Q1019" s="139"/>
      <c r="R1019" s="139"/>
      <c r="S1019" s="139"/>
      <c r="T1019" s="139"/>
    </row>
    <row r="1020" ht="12.75" customHeight="1">
      <c r="F1020" s="139"/>
      <c r="G1020" s="139"/>
      <c r="H1020" s="139"/>
      <c r="I1020" s="139"/>
      <c r="J1020" s="139"/>
      <c r="K1020" s="139"/>
      <c r="L1020" s="139"/>
      <c r="M1020" s="139"/>
      <c r="N1020" s="139"/>
      <c r="O1020" s="139"/>
      <c r="P1020" s="139"/>
      <c r="Q1020" s="139"/>
      <c r="R1020" s="139"/>
      <c r="S1020" s="139"/>
      <c r="T1020" s="139"/>
    </row>
    <row r="1021" ht="12.75" customHeight="1">
      <c r="F1021" s="139"/>
      <c r="G1021" s="139"/>
      <c r="H1021" s="139"/>
      <c r="I1021" s="139"/>
      <c r="J1021" s="139"/>
      <c r="K1021" s="139"/>
      <c r="L1021" s="139"/>
      <c r="M1021" s="139"/>
      <c r="N1021" s="139"/>
      <c r="O1021" s="139"/>
      <c r="P1021" s="139"/>
      <c r="Q1021" s="139"/>
      <c r="R1021" s="139"/>
      <c r="S1021" s="139"/>
      <c r="T1021" s="139"/>
    </row>
    <row r="1022" ht="12.75" customHeight="1">
      <c r="F1022" s="139"/>
      <c r="G1022" s="139"/>
      <c r="H1022" s="139"/>
      <c r="I1022" s="139"/>
      <c r="J1022" s="139"/>
      <c r="K1022" s="139"/>
      <c r="L1022" s="139"/>
      <c r="M1022" s="139"/>
      <c r="N1022" s="139"/>
      <c r="O1022" s="139"/>
      <c r="P1022" s="139"/>
      <c r="Q1022" s="139"/>
      <c r="R1022" s="139"/>
      <c r="S1022" s="139"/>
      <c r="T1022" s="139"/>
    </row>
    <row r="1023" ht="12.75" customHeight="1">
      <c r="F1023" s="139"/>
      <c r="G1023" s="139"/>
      <c r="H1023" s="139"/>
      <c r="I1023" s="139"/>
      <c r="J1023" s="139"/>
      <c r="K1023" s="139"/>
      <c r="L1023" s="139"/>
      <c r="M1023" s="139"/>
      <c r="N1023" s="139"/>
      <c r="O1023" s="139"/>
      <c r="P1023" s="139"/>
      <c r="Q1023" s="139"/>
      <c r="R1023" s="139"/>
      <c r="S1023" s="139"/>
      <c r="T1023" s="139"/>
    </row>
    <row r="1024" ht="12.75" customHeight="1">
      <c r="F1024" s="139"/>
      <c r="G1024" s="139"/>
      <c r="H1024" s="139"/>
      <c r="I1024" s="139"/>
      <c r="J1024" s="139"/>
      <c r="K1024" s="139"/>
      <c r="L1024" s="139"/>
      <c r="M1024" s="139"/>
      <c r="N1024" s="139"/>
      <c r="O1024" s="139"/>
      <c r="P1024" s="139"/>
      <c r="Q1024" s="139"/>
      <c r="R1024" s="139"/>
      <c r="S1024" s="139"/>
      <c r="T1024" s="139"/>
    </row>
    <row r="1025" ht="12.75" customHeight="1">
      <c r="F1025" s="139"/>
      <c r="G1025" s="139"/>
      <c r="H1025" s="139"/>
      <c r="I1025" s="139"/>
      <c r="J1025" s="139"/>
      <c r="K1025" s="139"/>
      <c r="L1025" s="139"/>
      <c r="M1025" s="139"/>
      <c r="N1025" s="139"/>
      <c r="O1025" s="139"/>
      <c r="P1025" s="139"/>
      <c r="Q1025" s="139"/>
      <c r="R1025" s="139"/>
      <c r="S1025" s="139"/>
      <c r="T1025" s="139"/>
    </row>
    <row r="1026" ht="12.75" customHeight="1">
      <c r="F1026" s="139"/>
      <c r="G1026" s="139"/>
      <c r="H1026" s="139"/>
      <c r="I1026" s="139"/>
      <c r="J1026" s="139"/>
      <c r="K1026" s="139"/>
      <c r="L1026" s="139"/>
      <c r="M1026" s="139"/>
      <c r="N1026" s="139"/>
      <c r="O1026" s="139"/>
      <c r="P1026" s="139"/>
      <c r="Q1026" s="139"/>
      <c r="R1026" s="139"/>
      <c r="S1026" s="139"/>
      <c r="T1026" s="139"/>
    </row>
    <row r="1027" ht="12.75" customHeight="1">
      <c r="F1027" s="139"/>
      <c r="G1027" s="139"/>
      <c r="H1027" s="139"/>
      <c r="I1027" s="139"/>
      <c r="J1027" s="139"/>
      <c r="K1027" s="139"/>
      <c r="L1027" s="139"/>
      <c r="M1027" s="139"/>
      <c r="N1027" s="139"/>
      <c r="O1027" s="139"/>
      <c r="P1027" s="139"/>
      <c r="Q1027" s="139"/>
      <c r="R1027" s="139"/>
      <c r="S1027" s="139"/>
      <c r="T1027" s="139"/>
    </row>
    <row r="1028" ht="12.75" customHeight="1">
      <c r="F1028" s="139"/>
      <c r="G1028" s="139"/>
      <c r="H1028" s="139"/>
      <c r="I1028" s="139"/>
      <c r="J1028" s="139"/>
      <c r="K1028" s="139"/>
      <c r="L1028" s="139"/>
      <c r="M1028" s="139"/>
      <c r="N1028" s="139"/>
      <c r="O1028" s="139"/>
      <c r="P1028" s="139"/>
      <c r="Q1028" s="139"/>
      <c r="R1028" s="139"/>
      <c r="S1028" s="139"/>
      <c r="T1028" s="139"/>
    </row>
    <row r="1029" ht="12.75" customHeight="1">
      <c r="F1029" s="139"/>
      <c r="G1029" s="139"/>
      <c r="H1029" s="139"/>
      <c r="I1029" s="139"/>
      <c r="J1029" s="139"/>
      <c r="K1029" s="139"/>
      <c r="L1029" s="139"/>
      <c r="M1029" s="139"/>
      <c r="N1029" s="139"/>
      <c r="O1029" s="139"/>
      <c r="P1029" s="139"/>
      <c r="Q1029" s="139"/>
      <c r="R1029" s="139"/>
      <c r="S1029" s="139"/>
      <c r="T1029" s="139"/>
    </row>
    <row r="1030" ht="12.75" customHeight="1">
      <c r="F1030" s="139"/>
      <c r="G1030" s="139"/>
      <c r="H1030" s="139"/>
      <c r="I1030" s="139"/>
      <c r="J1030" s="139"/>
      <c r="K1030" s="139"/>
      <c r="L1030" s="139"/>
      <c r="M1030" s="139"/>
      <c r="N1030" s="139"/>
      <c r="O1030" s="139"/>
      <c r="P1030" s="139"/>
      <c r="Q1030" s="139"/>
      <c r="R1030" s="139"/>
      <c r="S1030" s="139"/>
      <c r="T1030" s="139"/>
    </row>
    <row r="1031" ht="12.75" customHeight="1">
      <c r="F1031" s="139"/>
      <c r="G1031" s="139"/>
      <c r="H1031" s="139"/>
      <c r="I1031" s="139"/>
      <c r="J1031" s="139"/>
      <c r="K1031" s="139"/>
      <c r="L1031" s="139"/>
      <c r="M1031" s="139"/>
      <c r="N1031" s="139"/>
      <c r="O1031" s="139"/>
      <c r="P1031" s="139"/>
      <c r="Q1031" s="139"/>
      <c r="R1031" s="139"/>
      <c r="S1031" s="139"/>
      <c r="T1031" s="139"/>
    </row>
    <row r="1032" ht="12.75" customHeight="1">
      <c r="F1032" s="139"/>
      <c r="G1032" s="139"/>
      <c r="H1032" s="139"/>
      <c r="I1032" s="139"/>
      <c r="J1032" s="139"/>
      <c r="K1032" s="139"/>
      <c r="L1032" s="139"/>
      <c r="M1032" s="139"/>
      <c r="N1032" s="139"/>
      <c r="O1032" s="139"/>
      <c r="P1032" s="139"/>
      <c r="Q1032" s="139"/>
      <c r="R1032" s="139"/>
      <c r="S1032" s="139"/>
      <c r="T1032" s="139"/>
    </row>
    <row r="1033" ht="12.75" customHeight="1">
      <c r="F1033" s="139"/>
      <c r="G1033" s="139"/>
      <c r="H1033" s="139"/>
      <c r="I1033" s="139"/>
      <c r="J1033" s="139"/>
      <c r="K1033" s="139"/>
      <c r="L1033" s="139"/>
      <c r="M1033" s="139"/>
      <c r="N1033" s="139"/>
      <c r="O1033" s="139"/>
      <c r="P1033" s="139"/>
      <c r="Q1033" s="139"/>
      <c r="R1033" s="139"/>
      <c r="S1033" s="139"/>
      <c r="T1033" s="139"/>
    </row>
    <row r="1034" ht="12.75" customHeight="1">
      <c r="F1034" s="139"/>
      <c r="G1034" s="139"/>
      <c r="H1034" s="139"/>
      <c r="I1034" s="139"/>
      <c r="J1034" s="139"/>
      <c r="K1034" s="139"/>
      <c r="L1034" s="139"/>
      <c r="M1034" s="139"/>
      <c r="N1034" s="139"/>
      <c r="O1034" s="139"/>
      <c r="P1034" s="139"/>
      <c r="Q1034" s="139"/>
      <c r="R1034" s="139"/>
      <c r="S1034" s="139"/>
      <c r="T1034" s="139"/>
    </row>
    <row r="1035" ht="12.75" customHeight="1">
      <c r="F1035" s="139"/>
      <c r="G1035" s="139"/>
      <c r="H1035" s="139"/>
      <c r="I1035" s="139"/>
      <c r="J1035" s="139"/>
      <c r="K1035" s="139"/>
      <c r="L1035" s="139"/>
      <c r="M1035" s="139"/>
      <c r="N1035" s="139"/>
      <c r="O1035" s="139"/>
      <c r="P1035" s="139"/>
      <c r="Q1035" s="139"/>
      <c r="R1035" s="139"/>
      <c r="S1035" s="139"/>
      <c r="T1035" s="139"/>
    </row>
    <row r="1036" ht="12.75" customHeight="1">
      <c r="F1036" s="139"/>
      <c r="G1036" s="139"/>
      <c r="H1036" s="139"/>
      <c r="I1036" s="139"/>
      <c r="J1036" s="139"/>
      <c r="K1036" s="139"/>
      <c r="L1036" s="139"/>
      <c r="M1036" s="139"/>
      <c r="N1036" s="139"/>
      <c r="O1036" s="139"/>
      <c r="P1036" s="139"/>
      <c r="Q1036" s="139"/>
      <c r="R1036" s="139"/>
      <c r="S1036" s="139"/>
      <c r="T1036" s="139"/>
    </row>
    <row r="1037" ht="12.75" customHeight="1">
      <c r="F1037" s="139"/>
      <c r="G1037" s="139"/>
      <c r="H1037" s="139"/>
      <c r="I1037" s="139"/>
      <c r="J1037" s="139"/>
      <c r="K1037" s="139"/>
      <c r="L1037" s="139"/>
      <c r="M1037" s="139"/>
      <c r="N1037" s="139"/>
      <c r="O1037" s="139"/>
      <c r="P1037" s="139"/>
      <c r="Q1037" s="139"/>
      <c r="R1037" s="139"/>
      <c r="S1037" s="139"/>
      <c r="T1037" s="139"/>
    </row>
    <row r="1038" ht="12.75" customHeight="1">
      <c r="F1038" s="139"/>
      <c r="G1038" s="139"/>
      <c r="H1038" s="139"/>
      <c r="I1038" s="139"/>
      <c r="J1038" s="139"/>
      <c r="K1038" s="139"/>
      <c r="L1038" s="139"/>
      <c r="M1038" s="139"/>
      <c r="N1038" s="139"/>
      <c r="O1038" s="139"/>
      <c r="P1038" s="139"/>
      <c r="Q1038" s="139"/>
      <c r="R1038" s="139"/>
      <c r="S1038" s="139"/>
      <c r="T1038" s="139"/>
    </row>
    <row r="1039" ht="12.75" customHeight="1">
      <c r="F1039" s="139"/>
      <c r="G1039" s="139"/>
      <c r="H1039" s="139"/>
      <c r="I1039" s="139"/>
      <c r="J1039" s="139"/>
      <c r="K1039" s="139"/>
      <c r="L1039" s="139"/>
      <c r="M1039" s="139"/>
      <c r="N1039" s="139"/>
      <c r="O1039" s="139"/>
      <c r="P1039" s="139"/>
      <c r="Q1039" s="139"/>
      <c r="R1039" s="139"/>
      <c r="S1039" s="139"/>
      <c r="T1039" s="139"/>
    </row>
    <row r="1040" ht="12.75" customHeight="1">
      <c r="F1040" s="139"/>
      <c r="G1040" s="139"/>
      <c r="H1040" s="139"/>
      <c r="I1040" s="139"/>
      <c r="J1040" s="139"/>
      <c r="K1040" s="139"/>
      <c r="L1040" s="139"/>
      <c r="M1040" s="139"/>
      <c r="N1040" s="139"/>
      <c r="O1040" s="139"/>
      <c r="P1040" s="139"/>
      <c r="Q1040" s="139"/>
      <c r="R1040" s="139"/>
      <c r="S1040" s="139"/>
      <c r="T1040" s="139"/>
    </row>
    <row r="1041" ht="12.75" customHeight="1">
      <c r="F1041" s="139"/>
      <c r="G1041" s="139"/>
      <c r="H1041" s="139"/>
      <c r="I1041" s="139"/>
      <c r="J1041" s="139"/>
      <c r="K1041" s="139"/>
      <c r="L1041" s="139"/>
      <c r="M1041" s="139"/>
      <c r="N1041" s="139"/>
      <c r="O1041" s="139"/>
      <c r="P1041" s="139"/>
      <c r="Q1041" s="139"/>
      <c r="R1041" s="139"/>
      <c r="S1041" s="139"/>
      <c r="T1041" s="139"/>
    </row>
    <row r="1042" ht="12.75" customHeight="1">
      <c r="F1042" s="139"/>
      <c r="G1042" s="139"/>
      <c r="H1042" s="139"/>
      <c r="I1042" s="139"/>
      <c r="J1042" s="139"/>
      <c r="K1042" s="139"/>
      <c r="L1042" s="139"/>
      <c r="M1042" s="139"/>
      <c r="N1042" s="139"/>
      <c r="O1042" s="139"/>
      <c r="P1042" s="139"/>
      <c r="Q1042" s="139"/>
      <c r="R1042" s="139"/>
      <c r="S1042" s="139"/>
      <c r="T1042" s="139"/>
    </row>
    <row r="1043" ht="12.75" customHeight="1">
      <c r="F1043" s="139"/>
      <c r="G1043" s="139"/>
      <c r="H1043" s="139"/>
      <c r="I1043" s="139"/>
      <c r="J1043" s="139"/>
      <c r="K1043" s="139"/>
      <c r="L1043" s="139"/>
      <c r="M1043" s="139"/>
      <c r="N1043" s="139"/>
      <c r="O1043" s="139"/>
      <c r="P1043" s="139"/>
      <c r="Q1043" s="139"/>
      <c r="R1043" s="139"/>
      <c r="S1043" s="139"/>
      <c r="T1043" s="139"/>
    </row>
    <row r="1044" ht="12.75" customHeight="1">
      <c r="F1044" s="139"/>
      <c r="G1044" s="139"/>
      <c r="H1044" s="139"/>
      <c r="I1044" s="139"/>
      <c r="J1044" s="139"/>
      <c r="K1044" s="139"/>
      <c r="L1044" s="139"/>
      <c r="M1044" s="139"/>
      <c r="N1044" s="139"/>
      <c r="O1044" s="139"/>
      <c r="P1044" s="139"/>
      <c r="Q1044" s="139"/>
      <c r="R1044" s="139"/>
      <c r="S1044" s="139"/>
      <c r="T1044" s="139"/>
    </row>
    <row r="1045" ht="12.75" customHeight="1">
      <c r="F1045" s="139"/>
      <c r="G1045" s="139"/>
      <c r="H1045" s="139"/>
      <c r="I1045" s="139"/>
      <c r="J1045" s="139"/>
      <c r="K1045" s="139"/>
      <c r="L1045" s="139"/>
      <c r="M1045" s="139"/>
      <c r="N1045" s="139"/>
      <c r="O1045" s="139"/>
      <c r="P1045" s="139"/>
      <c r="Q1045" s="139"/>
      <c r="R1045" s="139"/>
      <c r="S1045" s="139"/>
      <c r="T1045" s="139"/>
    </row>
    <row r="1046" ht="12.75" customHeight="1">
      <c r="F1046" s="139"/>
      <c r="G1046" s="139"/>
      <c r="H1046" s="139"/>
      <c r="I1046" s="139"/>
      <c r="J1046" s="139"/>
      <c r="K1046" s="139"/>
      <c r="L1046" s="139"/>
      <c r="M1046" s="139"/>
      <c r="N1046" s="139"/>
      <c r="O1046" s="139"/>
      <c r="P1046" s="139"/>
      <c r="Q1046" s="139"/>
      <c r="R1046" s="139"/>
      <c r="S1046" s="139"/>
      <c r="T1046" s="139"/>
    </row>
    <row r="1047" ht="12.75" customHeight="1">
      <c r="F1047" s="139"/>
      <c r="G1047" s="139"/>
      <c r="H1047" s="139"/>
      <c r="I1047" s="139"/>
      <c r="J1047" s="139"/>
      <c r="K1047" s="139"/>
      <c r="L1047" s="139"/>
      <c r="M1047" s="139"/>
      <c r="N1047" s="139"/>
      <c r="O1047" s="139"/>
      <c r="P1047" s="139"/>
      <c r="Q1047" s="139"/>
      <c r="R1047" s="139"/>
      <c r="S1047" s="139"/>
      <c r="T1047" s="139"/>
    </row>
    <row r="1048" ht="12.75" customHeight="1">
      <c r="F1048" s="139"/>
      <c r="G1048" s="139"/>
      <c r="H1048" s="139"/>
      <c r="I1048" s="139"/>
      <c r="J1048" s="139"/>
      <c r="K1048" s="139"/>
      <c r="L1048" s="139"/>
      <c r="M1048" s="139"/>
      <c r="N1048" s="139"/>
      <c r="O1048" s="139"/>
      <c r="P1048" s="139"/>
      <c r="Q1048" s="139"/>
      <c r="R1048" s="139"/>
      <c r="S1048" s="139"/>
      <c r="T1048" s="139"/>
    </row>
    <row r="1049" ht="12.75" customHeight="1">
      <c r="F1049" s="139"/>
      <c r="G1049" s="139"/>
      <c r="H1049" s="139"/>
      <c r="I1049" s="139"/>
      <c r="J1049" s="139"/>
      <c r="K1049" s="139"/>
      <c r="L1049" s="139"/>
      <c r="M1049" s="139"/>
      <c r="N1049" s="139"/>
      <c r="O1049" s="139"/>
      <c r="P1049" s="139"/>
      <c r="Q1049" s="139"/>
      <c r="R1049" s="139"/>
      <c r="S1049" s="139"/>
      <c r="T1049" s="139"/>
    </row>
    <row r="1050" ht="12.75" customHeight="1">
      <c r="F1050" s="139"/>
      <c r="G1050" s="139"/>
      <c r="H1050" s="139"/>
      <c r="I1050" s="139"/>
      <c r="J1050" s="139"/>
      <c r="K1050" s="139"/>
      <c r="L1050" s="139"/>
      <c r="M1050" s="139"/>
      <c r="N1050" s="139"/>
      <c r="O1050" s="139"/>
      <c r="P1050" s="139"/>
      <c r="Q1050" s="139"/>
      <c r="R1050" s="139"/>
      <c r="S1050" s="139"/>
      <c r="T1050" s="139"/>
    </row>
    <row r="1051" ht="12.75" customHeight="1">
      <c r="F1051" s="139"/>
      <c r="G1051" s="139"/>
      <c r="H1051" s="139"/>
      <c r="I1051" s="139"/>
      <c r="J1051" s="139"/>
      <c r="K1051" s="139"/>
      <c r="L1051" s="139"/>
      <c r="M1051" s="139"/>
      <c r="N1051" s="139"/>
      <c r="O1051" s="139"/>
      <c r="P1051" s="139"/>
      <c r="Q1051" s="139"/>
      <c r="R1051" s="139"/>
      <c r="S1051" s="139"/>
      <c r="T1051" s="139"/>
    </row>
    <row r="1052" ht="12.75" customHeight="1">
      <c r="F1052" s="139"/>
      <c r="G1052" s="139"/>
      <c r="H1052" s="139"/>
      <c r="I1052" s="139"/>
      <c r="J1052" s="139"/>
      <c r="K1052" s="139"/>
      <c r="L1052" s="139"/>
      <c r="M1052" s="139"/>
      <c r="N1052" s="139"/>
      <c r="O1052" s="139"/>
      <c r="P1052" s="139"/>
      <c r="Q1052" s="139"/>
      <c r="R1052" s="139"/>
      <c r="S1052" s="139"/>
      <c r="T1052" s="139"/>
    </row>
    <row r="1053" ht="12.75" customHeight="1">
      <c r="F1053" s="139"/>
      <c r="G1053" s="139"/>
      <c r="H1053" s="139"/>
      <c r="I1053" s="139"/>
      <c r="J1053" s="139"/>
      <c r="K1053" s="139"/>
      <c r="L1053" s="139"/>
      <c r="M1053" s="139"/>
      <c r="N1053" s="139"/>
      <c r="O1053" s="139"/>
      <c r="P1053" s="139"/>
      <c r="Q1053" s="139"/>
      <c r="R1053" s="139"/>
      <c r="S1053" s="139"/>
      <c r="T1053" s="139"/>
    </row>
    <row r="1054" ht="12.75" customHeight="1">
      <c r="F1054" s="139"/>
      <c r="G1054" s="139"/>
      <c r="H1054" s="139"/>
      <c r="I1054" s="139"/>
      <c r="J1054" s="139"/>
      <c r="K1054" s="139"/>
      <c r="L1054" s="139"/>
      <c r="M1054" s="139"/>
      <c r="N1054" s="139"/>
      <c r="O1054" s="139"/>
      <c r="P1054" s="139"/>
      <c r="Q1054" s="139"/>
      <c r="R1054" s="139"/>
      <c r="S1054" s="139"/>
      <c r="T1054" s="139"/>
    </row>
    <row r="1055" ht="12.75" customHeight="1">
      <c r="F1055" s="139"/>
      <c r="G1055" s="139"/>
      <c r="H1055" s="139"/>
      <c r="I1055" s="139"/>
      <c r="J1055" s="139"/>
      <c r="K1055" s="139"/>
      <c r="L1055" s="139"/>
      <c r="M1055" s="139"/>
      <c r="N1055" s="139"/>
      <c r="O1055" s="139"/>
      <c r="P1055" s="139"/>
      <c r="Q1055" s="139"/>
      <c r="R1055" s="139"/>
      <c r="S1055" s="139"/>
      <c r="T1055" s="139"/>
    </row>
    <row r="1056" ht="12.75" customHeight="1">
      <c r="F1056" s="139"/>
      <c r="G1056" s="139"/>
      <c r="H1056" s="139"/>
      <c r="I1056" s="139"/>
      <c r="J1056" s="139"/>
      <c r="K1056" s="139"/>
      <c r="L1056" s="139"/>
      <c r="M1056" s="139"/>
      <c r="N1056" s="139"/>
      <c r="O1056" s="139"/>
      <c r="P1056" s="139"/>
      <c r="Q1056" s="139"/>
      <c r="R1056" s="139"/>
      <c r="S1056" s="139"/>
      <c r="T1056" s="139"/>
    </row>
    <row r="1057" ht="12.75" customHeight="1">
      <c r="F1057" s="139"/>
      <c r="G1057" s="139"/>
      <c r="H1057" s="139"/>
      <c r="I1057" s="139"/>
      <c r="J1057" s="139"/>
      <c r="K1057" s="139"/>
      <c r="L1057" s="139"/>
      <c r="M1057" s="139"/>
      <c r="N1057" s="139"/>
      <c r="O1057" s="139"/>
      <c r="P1057" s="139"/>
      <c r="Q1057" s="139"/>
      <c r="R1057" s="139"/>
      <c r="S1057" s="139"/>
      <c r="T1057" s="139"/>
    </row>
    <row r="1058" ht="12.75" customHeight="1">
      <c r="F1058" s="139"/>
      <c r="G1058" s="139"/>
      <c r="H1058" s="139"/>
      <c r="I1058" s="139"/>
      <c r="J1058" s="139"/>
      <c r="K1058" s="139"/>
      <c r="L1058" s="139"/>
      <c r="M1058" s="139"/>
      <c r="N1058" s="139"/>
      <c r="O1058" s="139"/>
      <c r="P1058" s="139"/>
      <c r="Q1058" s="139"/>
      <c r="R1058" s="139"/>
      <c r="S1058" s="139"/>
      <c r="T1058" s="139"/>
    </row>
    <row r="1059" ht="12.75" customHeight="1">
      <c r="F1059" s="139"/>
      <c r="G1059" s="139"/>
      <c r="H1059" s="139"/>
      <c r="I1059" s="139"/>
      <c r="J1059" s="139"/>
      <c r="K1059" s="139"/>
      <c r="L1059" s="139"/>
      <c r="M1059" s="139"/>
      <c r="N1059" s="139"/>
      <c r="O1059" s="139"/>
      <c r="P1059" s="139"/>
      <c r="Q1059" s="139"/>
      <c r="R1059" s="139"/>
      <c r="S1059" s="139"/>
      <c r="T1059" s="139"/>
    </row>
    <row r="1060" ht="12.75" customHeight="1">
      <c r="F1060" s="139"/>
      <c r="G1060" s="139"/>
      <c r="H1060" s="139"/>
      <c r="I1060" s="139"/>
      <c r="J1060" s="139"/>
      <c r="K1060" s="139"/>
      <c r="L1060" s="139"/>
      <c r="M1060" s="139"/>
      <c r="N1060" s="139"/>
      <c r="O1060" s="139"/>
      <c r="P1060" s="139"/>
      <c r="Q1060" s="139"/>
      <c r="R1060" s="139"/>
      <c r="S1060" s="139"/>
      <c r="T1060" s="139"/>
    </row>
    <row r="1061" ht="12.75" customHeight="1">
      <c r="F1061" s="139"/>
      <c r="G1061" s="139"/>
      <c r="H1061" s="139"/>
      <c r="I1061" s="139"/>
      <c r="J1061" s="139"/>
      <c r="K1061" s="139"/>
      <c r="L1061" s="139"/>
      <c r="M1061" s="139"/>
      <c r="N1061" s="139"/>
      <c r="O1061" s="139"/>
      <c r="P1061" s="139"/>
      <c r="Q1061" s="139"/>
      <c r="R1061" s="139"/>
      <c r="S1061" s="139"/>
      <c r="T1061" s="139"/>
    </row>
    <row r="1062" ht="12.75" customHeight="1">
      <c r="F1062" s="139"/>
      <c r="G1062" s="139"/>
      <c r="H1062" s="139"/>
      <c r="I1062" s="139"/>
      <c r="J1062" s="139"/>
      <c r="K1062" s="139"/>
      <c r="L1062" s="139"/>
      <c r="M1062" s="139"/>
      <c r="N1062" s="139"/>
      <c r="O1062" s="139"/>
      <c r="P1062" s="139"/>
      <c r="Q1062" s="139"/>
      <c r="R1062" s="139"/>
      <c r="S1062" s="139"/>
      <c r="T1062" s="139"/>
    </row>
    <row r="1063" ht="12.75" customHeight="1">
      <c r="F1063" s="139"/>
      <c r="G1063" s="139"/>
      <c r="H1063" s="139"/>
      <c r="I1063" s="139"/>
      <c r="J1063" s="139"/>
      <c r="K1063" s="139"/>
      <c r="L1063" s="139"/>
      <c r="M1063" s="139"/>
      <c r="N1063" s="139"/>
      <c r="O1063" s="139"/>
      <c r="P1063" s="139"/>
      <c r="Q1063" s="139"/>
      <c r="R1063" s="139"/>
      <c r="S1063" s="139"/>
      <c r="T1063" s="139"/>
    </row>
    <row r="1064" ht="12.75" customHeight="1">
      <c r="F1064" s="139"/>
      <c r="G1064" s="139"/>
      <c r="H1064" s="139"/>
      <c r="I1064" s="139"/>
      <c r="J1064" s="139"/>
      <c r="K1064" s="139"/>
      <c r="L1064" s="139"/>
      <c r="M1064" s="139"/>
      <c r="N1064" s="139"/>
      <c r="O1064" s="139"/>
      <c r="P1064" s="139"/>
      <c r="Q1064" s="139"/>
      <c r="R1064" s="139"/>
      <c r="S1064" s="139"/>
      <c r="T1064" s="139"/>
    </row>
    <row r="1065" ht="12.75" customHeight="1">
      <c r="F1065" s="139"/>
      <c r="G1065" s="139"/>
      <c r="H1065" s="139"/>
      <c r="I1065" s="139"/>
      <c r="J1065" s="139"/>
      <c r="K1065" s="139"/>
      <c r="L1065" s="139"/>
      <c r="M1065" s="139"/>
      <c r="N1065" s="139"/>
      <c r="O1065" s="139"/>
      <c r="P1065" s="139"/>
      <c r="Q1065" s="139"/>
      <c r="R1065" s="139"/>
      <c r="S1065" s="139"/>
      <c r="T1065" s="139"/>
    </row>
    <row r="1066" ht="12.75" customHeight="1">
      <c r="F1066" s="139"/>
      <c r="G1066" s="139"/>
      <c r="H1066" s="139"/>
      <c r="I1066" s="139"/>
      <c r="J1066" s="139"/>
      <c r="K1066" s="139"/>
      <c r="L1066" s="139"/>
      <c r="M1066" s="139"/>
      <c r="N1066" s="139"/>
      <c r="O1066" s="139"/>
      <c r="P1066" s="139"/>
      <c r="Q1066" s="139"/>
      <c r="R1066" s="139"/>
      <c r="S1066" s="139"/>
      <c r="T1066" s="139"/>
    </row>
    <row r="1067" ht="12.75" customHeight="1">
      <c r="F1067" s="139"/>
      <c r="G1067" s="139"/>
      <c r="H1067" s="139"/>
      <c r="I1067" s="139"/>
      <c r="J1067" s="139"/>
      <c r="K1067" s="139"/>
      <c r="L1067" s="139"/>
      <c r="M1067" s="139"/>
      <c r="N1067" s="139"/>
      <c r="O1067" s="139"/>
      <c r="P1067" s="139"/>
      <c r="Q1067" s="139"/>
      <c r="R1067" s="139"/>
      <c r="S1067" s="139"/>
      <c r="T1067" s="139"/>
    </row>
    <row r="1068" ht="12.75" customHeight="1">
      <c r="F1068" s="139"/>
      <c r="G1068" s="139"/>
      <c r="H1068" s="139"/>
      <c r="I1068" s="139"/>
      <c r="J1068" s="139"/>
      <c r="K1068" s="139"/>
      <c r="L1068" s="139"/>
      <c r="M1068" s="139"/>
      <c r="N1068" s="139"/>
      <c r="O1068" s="139"/>
      <c r="P1068" s="139"/>
      <c r="Q1068" s="139"/>
      <c r="R1068" s="139"/>
      <c r="S1068" s="139"/>
      <c r="T1068" s="139"/>
    </row>
    <row r="1069" ht="12.75" customHeight="1">
      <c r="F1069" s="139"/>
      <c r="G1069" s="139"/>
      <c r="H1069" s="139"/>
      <c r="I1069" s="139"/>
      <c r="J1069" s="139"/>
      <c r="K1069" s="139"/>
      <c r="L1069" s="139"/>
      <c r="M1069" s="139"/>
      <c r="N1069" s="139"/>
      <c r="O1069" s="139"/>
      <c r="P1069" s="139"/>
      <c r="Q1069" s="139"/>
      <c r="R1069" s="139"/>
      <c r="S1069" s="139"/>
      <c r="T1069" s="139"/>
    </row>
    <row r="1070" ht="12.75" customHeight="1">
      <c r="F1070" s="139"/>
      <c r="G1070" s="139"/>
      <c r="H1070" s="139"/>
      <c r="I1070" s="139"/>
      <c r="J1070" s="139"/>
      <c r="K1070" s="139"/>
      <c r="L1070" s="139"/>
      <c r="M1070" s="139"/>
      <c r="N1070" s="139"/>
      <c r="O1070" s="139"/>
      <c r="P1070" s="139"/>
      <c r="Q1070" s="139"/>
      <c r="R1070" s="139"/>
      <c r="S1070" s="139"/>
      <c r="T1070" s="139"/>
    </row>
    <row r="1071" ht="12.75" customHeight="1">
      <c r="F1071" s="139"/>
      <c r="G1071" s="139"/>
      <c r="H1071" s="139"/>
      <c r="I1071" s="139"/>
      <c r="J1071" s="139"/>
      <c r="K1071" s="139"/>
      <c r="L1071" s="139"/>
      <c r="M1071" s="139"/>
      <c r="N1071" s="139"/>
      <c r="O1071" s="139"/>
      <c r="P1071" s="139"/>
      <c r="Q1071" s="139"/>
      <c r="R1071" s="139"/>
      <c r="S1071" s="139"/>
      <c r="T1071" s="139"/>
    </row>
    <row r="1072" ht="12.75" customHeight="1">
      <c r="F1072" s="139"/>
      <c r="G1072" s="139"/>
      <c r="H1072" s="139"/>
      <c r="I1072" s="139"/>
      <c r="J1072" s="139"/>
      <c r="K1072" s="139"/>
      <c r="L1072" s="139"/>
      <c r="M1072" s="139"/>
      <c r="N1072" s="139"/>
      <c r="O1072" s="139"/>
      <c r="P1072" s="139"/>
      <c r="Q1072" s="139"/>
      <c r="R1072" s="139"/>
      <c r="S1072" s="139"/>
      <c r="T1072" s="139"/>
    </row>
    <row r="1073" ht="12.75" customHeight="1">
      <c r="F1073" s="139"/>
      <c r="G1073" s="139"/>
      <c r="H1073" s="139"/>
      <c r="I1073" s="139"/>
      <c r="J1073" s="139"/>
      <c r="K1073" s="139"/>
      <c r="L1073" s="139"/>
      <c r="M1073" s="139"/>
      <c r="N1073" s="139"/>
      <c r="O1073" s="139"/>
      <c r="P1073" s="139"/>
      <c r="Q1073" s="139"/>
      <c r="R1073" s="139"/>
      <c r="S1073" s="139"/>
      <c r="T1073" s="139"/>
    </row>
    <row r="1074" ht="12.75" customHeight="1">
      <c r="F1074" s="139"/>
      <c r="G1074" s="139"/>
      <c r="H1074" s="139"/>
      <c r="I1074" s="139"/>
      <c r="J1074" s="139"/>
      <c r="K1074" s="139"/>
      <c r="L1074" s="139"/>
      <c r="M1074" s="139"/>
      <c r="N1074" s="139"/>
      <c r="O1074" s="139"/>
      <c r="P1074" s="139"/>
      <c r="Q1074" s="139"/>
      <c r="R1074" s="139"/>
      <c r="S1074" s="139"/>
      <c r="T1074" s="139"/>
    </row>
    <row r="1075" ht="12.75" customHeight="1">
      <c r="F1075" s="139"/>
      <c r="G1075" s="139"/>
      <c r="H1075" s="139"/>
      <c r="I1075" s="139"/>
      <c r="J1075" s="139"/>
      <c r="K1075" s="139"/>
      <c r="L1075" s="139"/>
      <c r="M1075" s="139"/>
      <c r="N1075" s="139"/>
      <c r="O1075" s="139"/>
      <c r="P1075" s="139"/>
      <c r="Q1075" s="139"/>
      <c r="R1075" s="139"/>
      <c r="S1075" s="139"/>
      <c r="T1075" s="139"/>
    </row>
    <row r="1076" ht="12.75" customHeight="1">
      <c r="F1076" s="139"/>
      <c r="G1076" s="139"/>
      <c r="H1076" s="139"/>
      <c r="I1076" s="139"/>
      <c r="J1076" s="139"/>
      <c r="K1076" s="139"/>
      <c r="L1076" s="139"/>
      <c r="M1076" s="139"/>
      <c r="N1076" s="139"/>
      <c r="O1076" s="139"/>
      <c r="P1076" s="139"/>
      <c r="Q1076" s="139"/>
      <c r="R1076" s="139"/>
      <c r="S1076" s="139"/>
      <c r="T1076" s="139"/>
    </row>
    <row r="1077" ht="12.75" customHeight="1">
      <c r="F1077" s="139"/>
      <c r="G1077" s="139"/>
      <c r="H1077" s="139"/>
      <c r="I1077" s="139"/>
      <c r="J1077" s="139"/>
      <c r="K1077" s="139"/>
      <c r="L1077" s="139"/>
      <c r="M1077" s="139"/>
      <c r="N1077" s="139"/>
      <c r="O1077" s="139"/>
      <c r="P1077" s="139"/>
      <c r="Q1077" s="139"/>
      <c r="R1077" s="139"/>
      <c r="S1077" s="139"/>
      <c r="T1077" s="139"/>
    </row>
    <row r="1078" ht="12.75" customHeight="1">
      <c r="F1078" s="139"/>
      <c r="G1078" s="139"/>
      <c r="H1078" s="139"/>
      <c r="I1078" s="139"/>
      <c r="J1078" s="139"/>
      <c r="K1078" s="139"/>
      <c r="L1078" s="139"/>
      <c r="M1078" s="139"/>
      <c r="N1078" s="139"/>
      <c r="O1078" s="139"/>
      <c r="P1078" s="139"/>
      <c r="Q1078" s="139"/>
      <c r="R1078" s="139"/>
      <c r="S1078" s="139"/>
      <c r="T1078" s="139"/>
    </row>
    <row r="1079" ht="12.75" customHeight="1">
      <c r="F1079" s="139"/>
      <c r="G1079" s="139"/>
      <c r="H1079" s="139"/>
      <c r="I1079" s="139"/>
      <c r="J1079" s="139"/>
      <c r="K1079" s="139"/>
      <c r="L1079" s="139"/>
      <c r="M1079" s="139"/>
      <c r="N1079" s="139"/>
      <c r="O1079" s="139"/>
      <c r="P1079" s="139"/>
      <c r="Q1079" s="139"/>
      <c r="R1079" s="139"/>
      <c r="S1079" s="139"/>
      <c r="T1079" s="139"/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36.0"/>
    <col customWidth="1" min="3" max="3" width="11.57"/>
    <col customWidth="1" min="4" max="4" width="17.43"/>
    <col customWidth="1" min="5" max="6" width="12.29"/>
    <col customWidth="1" min="7" max="20" width="8.71"/>
    <col customWidth="1" min="21" max="21" width="13.57"/>
    <col customWidth="1" min="22" max="22" width="8.0"/>
    <col customWidth="1" min="23" max="23" width="15.86"/>
    <col customWidth="1" min="24" max="32" width="8.0"/>
  </cols>
  <sheetData>
    <row r="1" ht="20.25" customHeight="1">
      <c r="A1" s="1" t="s">
        <v>0</v>
      </c>
      <c r="B1" s="2"/>
      <c r="C1" s="3"/>
      <c r="D1" s="4"/>
      <c r="E1" s="2"/>
      <c r="F1" s="2"/>
      <c r="G1" s="2"/>
      <c r="H1" s="2"/>
      <c r="J1" s="2"/>
      <c r="R1" s="110"/>
      <c r="S1" s="110"/>
      <c r="T1" s="110"/>
      <c r="U1" s="110"/>
    </row>
    <row r="2" ht="15.75" customHeight="1">
      <c r="A2" s="5" t="s">
        <v>1</v>
      </c>
      <c r="B2" s="2"/>
      <c r="C2" s="3"/>
      <c r="D2" s="4"/>
      <c r="E2" s="2"/>
      <c r="F2" s="2"/>
      <c r="G2" s="2"/>
      <c r="H2" s="2"/>
      <c r="I2" s="2"/>
      <c r="J2" s="2"/>
    </row>
    <row r="3" ht="12.75" customHeight="1">
      <c r="A3" s="2"/>
      <c r="B3" s="2"/>
      <c r="C3" s="3"/>
      <c r="D3" s="4"/>
      <c r="E3" s="2"/>
      <c r="F3" s="2"/>
      <c r="G3" s="2"/>
      <c r="H3" s="2"/>
      <c r="I3" s="2"/>
      <c r="J3" s="2"/>
      <c r="W3" s="106"/>
    </row>
    <row r="4" ht="12.75" customHeight="1">
      <c r="A4" s="2"/>
      <c r="B4" s="6" t="s">
        <v>2</v>
      </c>
      <c r="C4" s="7" t="s">
        <v>3</v>
      </c>
      <c r="D4" s="8"/>
      <c r="E4" s="6"/>
      <c r="F4" s="9" t="s">
        <v>4</v>
      </c>
      <c r="G4" s="10"/>
      <c r="H4" s="10"/>
      <c r="I4" s="2"/>
      <c r="J4" s="2"/>
      <c r="W4" s="108"/>
    </row>
    <row r="5" ht="12.75" customHeight="1">
      <c r="A5" s="2"/>
      <c r="B5" s="6" t="s">
        <v>5</v>
      </c>
      <c r="C5" s="7">
        <v>43159.0</v>
      </c>
      <c r="D5" s="8"/>
      <c r="E5" s="6"/>
      <c r="F5" s="11">
        <v>43159.0</v>
      </c>
      <c r="G5" s="12"/>
      <c r="H5" s="2"/>
      <c r="I5" s="2"/>
      <c r="J5" s="2"/>
    </row>
    <row r="6" ht="12.75" customHeight="1">
      <c r="A6" s="2"/>
      <c r="B6" s="2"/>
      <c r="C6" s="3"/>
      <c r="D6" s="4"/>
      <c r="E6" s="13" t="s">
        <v>6</v>
      </c>
      <c r="F6" s="14">
        <v>43152.0</v>
      </c>
      <c r="G6" s="2"/>
      <c r="H6" s="2"/>
      <c r="I6" s="2"/>
      <c r="J6" s="2"/>
    </row>
    <row r="7" ht="12.75" customHeight="1">
      <c r="A7" s="2"/>
      <c r="B7" s="6" t="s">
        <v>7</v>
      </c>
      <c r="C7" s="7" t="s">
        <v>8</v>
      </c>
      <c r="D7" s="8"/>
      <c r="E7" s="6"/>
      <c r="F7" s="15"/>
      <c r="H7" s="2"/>
      <c r="I7" s="2"/>
      <c r="J7" s="2"/>
    </row>
    <row r="8" ht="12.75" customHeight="1">
      <c r="A8" s="2"/>
      <c r="B8" s="2"/>
      <c r="C8" s="3"/>
      <c r="D8" s="4"/>
      <c r="E8" s="2"/>
      <c r="F8" s="16"/>
      <c r="G8" s="2"/>
      <c r="H8" s="2"/>
      <c r="I8" s="2"/>
      <c r="J8" s="2"/>
    </row>
    <row r="9" ht="15.75" customHeight="1">
      <c r="A9" s="17" t="s">
        <v>9</v>
      </c>
      <c r="B9" s="2"/>
      <c r="C9" s="3"/>
      <c r="D9" s="4"/>
      <c r="E9" s="2"/>
      <c r="F9" s="2"/>
      <c r="G9" s="18" t="s">
        <v>167</v>
      </c>
      <c r="H9" s="2"/>
      <c r="I9" s="2"/>
    </row>
    <row r="10" ht="12.75" customHeight="1">
      <c r="A10" s="19" t="s">
        <v>10</v>
      </c>
      <c r="B10" s="20" t="s">
        <v>11</v>
      </c>
      <c r="C10" s="21" t="s">
        <v>12</v>
      </c>
      <c r="D10" s="22" t="s">
        <v>13</v>
      </c>
      <c r="E10" s="23" t="s">
        <v>14</v>
      </c>
      <c r="F10" s="273" t="s">
        <v>168</v>
      </c>
      <c r="G10" s="32">
        <v>1.0</v>
      </c>
      <c r="H10" s="32">
        <v>2.0</v>
      </c>
      <c r="I10" s="32">
        <v>3.0</v>
      </c>
      <c r="J10" s="32">
        <v>4.0</v>
      </c>
      <c r="K10" s="32">
        <v>5.0</v>
      </c>
      <c r="L10" s="32">
        <v>6.0</v>
      </c>
      <c r="M10" s="32">
        <v>7.0</v>
      </c>
      <c r="N10" s="32">
        <v>8.0</v>
      </c>
      <c r="O10" s="32">
        <v>9.0</v>
      </c>
      <c r="P10" s="32">
        <v>10.0</v>
      </c>
      <c r="Q10" s="32">
        <v>11.0</v>
      </c>
      <c r="R10" s="32">
        <v>12.0</v>
      </c>
      <c r="S10" s="34">
        <v>13.0</v>
      </c>
      <c r="T10" s="34">
        <v>14.0</v>
      </c>
      <c r="U10" s="32">
        <v>15.0</v>
      </c>
      <c r="V10" s="274"/>
      <c r="W10" s="34"/>
      <c r="X10" s="274"/>
      <c r="Y10" s="274"/>
      <c r="Z10" s="274"/>
      <c r="AA10" s="274"/>
      <c r="AB10" s="274"/>
      <c r="AC10" s="274"/>
      <c r="AD10" s="274"/>
      <c r="AE10" s="274"/>
      <c r="AF10" s="274"/>
    </row>
    <row r="11" ht="12.75" customHeight="1">
      <c r="A11" s="275">
        <v>3.0</v>
      </c>
      <c r="B11" s="276" t="s">
        <v>169</v>
      </c>
      <c r="C11" s="85">
        <f>WBS!D5</f>
        <v>3</v>
      </c>
      <c r="D11" s="85">
        <f>WBS!E5</f>
        <v>20.3616</v>
      </c>
      <c r="E11" s="60"/>
      <c r="F11" s="277">
        <f t="shared" ref="F11:F19" si="1">SUM(G11:R11)</f>
        <v>0</v>
      </c>
      <c r="G11" s="276"/>
      <c r="H11" s="278"/>
      <c r="I11" s="276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9"/>
      <c r="W11" s="280"/>
      <c r="X11" s="279"/>
      <c r="Y11" s="279"/>
      <c r="Z11" s="279"/>
      <c r="AA11" s="279"/>
      <c r="AB11" s="279"/>
      <c r="AC11" s="279"/>
      <c r="AD11" s="279"/>
      <c r="AE11" s="279"/>
      <c r="AF11" s="281"/>
    </row>
    <row r="12" ht="12.75" customHeight="1">
      <c r="A12" s="275">
        <v>4.0</v>
      </c>
      <c r="B12" s="276" t="s">
        <v>25</v>
      </c>
      <c r="C12" s="85">
        <f>WBS!D6</f>
        <v>0.4</v>
      </c>
      <c r="D12" s="85">
        <f>WBS!E6</f>
        <v>2.71488</v>
      </c>
      <c r="E12" s="60"/>
      <c r="F12" s="277">
        <f t="shared" si="1"/>
        <v>0</v>
      </c>
      <c r="G12" s="276"/>
      <c r="H12" s="278"/>
      <c r="I12" s="278"/>
      <c r="J12" s="276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81"/>
    </row>
    <row r="13" ht="12.75" customHeight="1">
      <c r="A13" s="282"/>
      <c r="B13" s="283" t="s">
        <v>31</v>
      </c>
      <c r="C13" s="63">
        <f t="shared" ref="C13:D13" si="2">C$12*0.2</f>
        <v>0.08</v>
      </c>
      <c r="D13" s="63">
        <f t="shared" si="2"/>
        <v>0.542976</v>
      </c>
      <c r="E13" s="54" t="s">
        <v>54</v>
      </c>
      <c r="F13" s="277">
        <f t="shared" si="1"/>
        <v>0</v>
      </c>
      <c r="G13" s="276"/>
      <c r="H13" s="278"/>
      <c r="I13" s="278"/>
      <c r="J13" s="278"/>
      <c r="K13" s="276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81"/>
    </row>
    <row r="14" ht="12.75" customHeight="1">
      <c r="A14" s="282"/>
      <c r="B14" s="283" t="s">
        <v>34</v>
      </c>
      <c r="C14" s="63">
        <f t="shared" ref="C14:D14" si="3">C$12*0.15</f>
        <v>0.06</v>
      </c>
      <c r="D14" s="63">
        <f t="shared" si="3"/>
        <v>0.407232</v>
      </c>
      <c r="E14" s="54" t="s">
        <v>54</v>
      </c>
      <c r="F14" s="277">
        <f t="shared" si="1"/>
        <v>0</v>
      </c>
      <c r="G14" s="276"/>
      <c r="H14" s="278"/>
      <c r="I14" s="278"/>
      <c r="J14" s="278"/>
      <c r="K14" s="278"/>
      <c r="L14" s="276"/>
      <c r="M14" s="278"/>
      <c r="N14" s="278"/>
      <c r="O14" s="278"/>
      <c r="P14" s="278"/>
      <c r="Q14" s="278"/>
      <c r="R14" s="278"/>
      <c r="S14" s="278"/>
      <c r="T14" s="278"/>
      <c r="U14" s="278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81"/>
    </row>
    <row r="15" ht="12.75" customHeight="1">
      <c r="A15" s="282"/>
      <c r="B15" s="283" t="s">
        <v>37</v>
      </c>
      <c r="C15" s="63">
        <f t="shared" ref="C15:D15" si="4">C$12*0.35</f>
        <v>0.14</v>
      </c>
      <c r="D15" s="63">
        <f t="shared" si="4"/>
        <v>0.950208</v>
      </c>
      <c r="E15" s="54" t="s">
        <v>54</v>
      </c>
      <c r="F15" s="277">
        <f t="shared" si="1"/>
        <v>0</v>
      </c>
      <c r="G15" s="276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81"/>
    </row>
    <row r="16" ht="12.75" customHeight="1">
      <c r="A16" s="282"/>
      <c r="B16" s="283" t="s">
        <v>39</v>
      </c>
      <c r="C16" s="65">
        <v>0.027906976744186046</v>
      </c>
      <c r="D16" s="284">
        <f>C16*D12</f>
        <v>0.07576409302</v>
      </c>
      <c r="E16" s="54" t="s">
        <v>17</v>
      </c>
      <c r="F16" s="277">
        <f t="shared" si="1"/>
        <v>0.01359403583</v>
      </c>
      <c r="G16" s="278"/>
      <c r="H16" s="278"/>
      <c r="I16" s="278"/>
      <c r="J16" s="278"/>
      <c r="K16" s="278"/>
      <c r="L16" s="284">
        <v>0.013594035829531545</v>
      </c>
      <c r="M16" s="278"/>
      <c r="N16" s="278"/>
      <c r="O16" s="278"/>
      <c r="P16" s="278"/>
      <c r="Q16" s="278"/>
      <c r="R16" s="278"/>
      <c r="S16" s="278"/>
      <c r="T16" s="278"/>
      <c r="U16" s="278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81"/>
    </row>
    <row r="17" ht="12.75" customHeight="1">
      <c r="A17" s="282"/>
      <c r="B17" s="283" t="s">
        <v>41</v>
      </c>
      <c r="C17" s="63">
        <f t="shared" ref="C17:D17" si="5">C$12*0.25</f>
        <v>0.1</v>
      </c>
      <c r="D17" s="63">
        <f t="shared" si="5"/>
        <v>0.67872</v>
      </c>
      <c r="E17" s="60"/>
      <c r="F17" s="277">
        <f t="shared" si="1"/>
        <v>0</v>
      </c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81"/>
    </row>
    <row r="18" ht="12.75" customHeight="1">
      <c r="A18" s="275">
        <v>5.0</v>
      </c>
      <c r="B18" s="276" t="s">
        <v>38</v>
      </c>
      <c r="C18" s="69">
        <f>WBS!D7</f>
        <v>0.4</v>
      </c>
      <c r="D18" s="69">
        <f>WBS!E7</f>
        <v>2.71488</v>
      </c>
      <c r="E18" s="60"/>
      <c r="F18" s="277">
        <f t="shared" si="1"/>
        <v>0</v>
      </c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81"/>
    </row>
    <row r="19" ht="12.75" customHeight="1">
      <c r="A19" s="282"/>
      <c r="B19" s="283" t="s">
        <v>31</v>
      </c>
      <c r="C19" s="63">
        <f t="shared" ref="C19:D19" si="6">C$18*0.2</f>
        <v>0.08</v>
      </c>
      <c r="D19" s="63">
        <f t="shared" si="6"/>
        <v>0.542976</v>
      </c>
      <c r="E19" s="54" t="s">
        <v>17</v>
      </c>
      <c r="F19" s="277">
        <f t="shared" si="1"/>
        <v>0.09742392344</v>
      </c>
      <c r="G19" s="278"/>
      <c r="H19" s="278"/>
      <c r="I19" s="278"/>
      <c r="J19" s="285">
        <v>0.09742392344497608</v>
      </c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81"/>
    </row>
    <row r="20" ht="12.75" customHeight="1">
      <c r="A20" s="282"/>
      <c r="B20" s="283" t="s">
        <v>34</v>
      </c>
      <c r="C20" s="63">
        <f t="shared" ref="C20:D20" si="7">C$18*0.15</f>
        <v>0.06</v>
      </c>
      <c r="D20" s="63">
        <f t="shared" si="7"/>
        <v>0.407232</v>
      </c>
      <c r="E20" s="54" t="s">
        <v>17</v>
      </c>
      <c r="F20" s="277"/>
      <c r="G20" s="278"/>
      <c r="H20" s="278"/>
      <c r="I20" s="278"/>
      <c r="J20" s="278">
        <v>0.07306794258373205</v>
      </c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81"/>
    </row>
    <row r="21" ht="12.75" customHeight="1">
      <c r="A21" s="282"/>
      <c r="B21" s="283" t="s">
        <v>37</v>
      </c>
      <c r="C21" s="63">
        <f t="shared" ref="C21:D21" si="8">C$18*0.35</f>
        <v>0.14</v>
      </c>
      <c r="D21" s="63">
        <f t="shared" si="8"/>
        <v>0.950208</v>
      </c>
      <c r="E21" s="54" t="s">
        <v>17</v>
      </c>
      <c r="F21" s="277">
        <f t="shared" ref="F21:F176" si="9">SUM(G21:R21)</f>
        <v>0.170491866</v>
      </c>
      <c r="G21" s="278"/>
      <c r="H21" s="278"/>
      <c r="I21" s="278"/>
      <c r="J21" s="278">
        <v>0.1704918660287081</v>
      </c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81"/>
    </row>
    <row r="22" ht="12.75" customHeight="1">
      <c r="A22" s="282"/>
      <c r="B22" s="283" t="s">
        <v>39</v>
      </c>
      <c r="C22" s="65">
        <v>0.03</v>
      </c>
      <c r="D22" s="68"/>
      <c r="E22" s="60"/>
      <c r="F22" s="277">
        <f t="shared" si="9"/>
        <v>0</v>
      </c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81"/>
    </row>
    <row r="23" ht="12.75" customHeight="1">
      <c r="A23" s="282"/>
      <c r="B23" s="283" t="s">
        <v>41</v>
      </c>
      <c r="C23" s="63">
        <f t="shared" ref="C23:D23" si="10">C$18*0.25</f>
        <v>0.1</v>
      </c>
      <c r="D23" s="63">
        <f t="shared" si="10"/>
        <v>0.67872</v>
      </c>
      <c r="E23" s="60"/>
      <c r="F23" s="277">
        <f t="shared" si="9"/>
        <v>0</v>
      </c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81"/>
    </row>
    <row r="24" ht="12.75" customHeight="1">
      <c r="A24" s="275">
        <v>6.0</v>
      </c>
      <c r="B24" s="276" t="s">
        <v>46</v>
      </c>
      <c r="C24" s="286">
        <f>WBS!D8</f>
        <v>0.6666666667</v>
      </c>
      <c r="D24" s="286">
        <f>WBS!E8</f>
        <v>4.5248</v>
      </c>
      <c r="E24" s="54"/>
      <c r="F24" s="277">
        <f t="shared" si="9"/>
        <v>0</v>
      </c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81"/>
    </row>
    <row r="25" ht="12.75" customHeight="1">
      <c r="A25" s="282"/>
      <c r="B25" s="283" t="s">
        <v>31</v>
      </c>
      <c r="C25" s="63">
        <f t="shared" ref="C25:D25" si="11">C$24*0.2</f>
        <v>0.1333333333</v>
      </c>
      <c r="D25" s="63">
        <f t="shared" si="11"/>
        <v>0.90496</v>
      </c>
      <c r="E25" s="54" t="s">
        <v>43</v>
      </c>
      <c r="F25" s="277">
        <f t="shared" si="9"/>
        <v>0</v>
      </c>
      <c r="G25" s="278"/>
      <c r="H25" s="276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81"/>
    </row>
    <row r="26" ht="12.75" customHeight="1">
      <c r="A26" s="282"/>
      <c r="B26" s="283" t="s">
        <v>34</v>
      </c>
      <c r="C26" s="63">
        <f t="shared" ref="C26:D26" si="12">C$24*0.15</f>
        <v>0.1</v>
      </c>
      <c r="D26" s="63">
        <f t="shared" si="12"/>
        <v>0.67872</v>
      </c>
      <c r="E26" s="54" t="s">
        <v>43</v>
      </c>
      <c r="F26" s="277">
        <f t="shared" si="9"/>
        <v>0</v>
      </c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81"/>
    </row>
    <row r="27" ht="12.75" customHeight="1">
      <c r="A27" s="282"/>
      <c r="B27" s="283" t="s">
        <v>37</v>
      </c>
      <c r="C27" s="63">
        <f t="shared" ref="C27:D27" si="13">C$24*0.35</f>
        <v>0.2333333333</v>
      </c>
      <c r="D27" s="63">
        <f t="shared" si="13"/>
        <v>1.58368</v>
      </c>
      <c r="E27" s="60"/>
      <c r="F27" s="277">
        <f t="shared" si="9"/>
        <v>0</v>
      </c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81"/>
    </row>
    <row r="28" ht="12.75" customHeight="1">
      <c r="A28" s="282"/>
      <c r="B28" s="283" t="s">
        <v>39</v>
      </c>
      <c r="C28" s="65">
        <v>0.027906976744186046</v>
      </c>
      <c r="D28" s="68"/>
      <c r="E28" s="60"/>
      <c r="F28" s="277">
        <f t="shared" si="9"/>
        <v>0</v>
      </c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81"/>
    </row>
    <row r="29" ht="12.75" customHeight="1">
      <c r="A29" s="282"/>
      <c r="B29" s="283" t="s">
        <v>41</v>
      </c>
      <c r="C29" s="63">
        <f t="shared" ref="C29:D29" si="14">C$24*0.25</f>
        <v>0.1666666667</v>
      </c>
      <c r="D29" s="63">
        <f t="shared" si="14"/>
        <v>1.1312</v>
      </c>
      <c r="E29" s="60"/>
      <c r="F29" s="277">
        <f t="shared" si="9"/>
        <v>0</v>
      </c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81"/>
    </row>
    <row r="30" ht="12.75" customHeight="1">
      <c r="A30" s="287">
        <v>7.0</v>
      </c>
      <c r="B30" s="276" t="s">
        <v>53</v>
      </c>
      <c r="C30" s="286">
        <f>WBS!D9</f>
        <v>0.6666666667</v>
      </c>
      <c r="D30" s="286">
        <f>WBS!E9</f>
        <v>4.5248</v>
      </c>
      <c r="E30" s="60"/>
      <c r="F30" s="277">
        <f t="shared" si="9"/>
        <v>0</v>
      </c>
      <c r="G30" s="288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81"/>
    </row>
    <row r="31" ht="12.75" customHeight="1">
      <c r="A31" s="290"/>
      <c r="B31" s="283" t="s">
        <v>31</v>
      </c>
      <c r="C31" s="63">
        <f t="shared" ref="C31:D31" si="15">C$30*0.2</f>
        <v>0.1333333333</v>
      </c>
      <c r="D31" s="63">
        <f t="shared" si="15"/>
        <v>0.90496</v>
      </c>
      <c r="E31" s="60"/>
      <c r="F31" s="277">
        <f t="shared" si="9"/>
        <v>0</v>
      </c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9"/>
      <c r="W31" s="279"/>
      <c r="X31" s="279"/>
      <c r="Y31" s="279"/>
      <c r="Z31" s="279"/>
      <c r="AA31" s="279"/>
      <c r="AB31" s="279"/>
      <c r="AC31" s="279"/>
      <c r="AD31" s="279"/>
      <c r="AE31" s="279"/>
      <c r="AF31" s="281"/>
    </row>
    <row r="32" ht="12.75" customHeight="1">
      <c r="A32" s="290"/>
      <c r="B32" s="283" t="s">
        <v>34</v>
      </c>
      <c r="C32" s="63">
        <f t="shared" ref="C32:D32" si="16">C$30*0.15</f>
        <v>0.1</v>
      </c>
      <c r="D32" s="63">
        <f t="shared" si="16"/>
        <v>0.67872</v>
      </c>
      <c r="E32" s="60"/>
      <c r="F32" s="277">
        <f t="shared" si="9"/>
        <v>0</v>
      </c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81"/>
    </row>
    <row r="33" ht="12.75" customHeight="1">
      <c r="A33" s="290"/>
      <c r="B33" s="283" t="s">
        <v>37</v>
      </c>
      <c r="C33" s="63">
        <f t="shared" ref="C33:D33" si="17">C$30*0.35</f>
        <v>0.2333333333</v>
      </c>
      <c r="D33" s="63">
        <f t="shared" si="17"/>
        <v>1.58368</v>
      </c>
      <c r="E33" s="60"/>
      <c r="F33" s="277">
        <f t="shared" si="9"/>
        <v>0</v>
      </c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81"/>
    </row>
    <row r="34" ht="12.75" customHeight="1">
      <c r="A34" s="290"/>
      <c r="B34" s="283" t="s">
        <v>39</v>
      </c>
      <c r="C34" s="65">
        <v>0.03</v>
      </c>
      <c r="D34" s="68"/>
      <c r="E34" s="60"/>
      <c r="F34" s="277">
        <f t="shared" si="9"/>
        <v>0</v>
      </c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81"/>
    </row>
    <row r="35" ht="12.75" customHeight="1">
      <c r="A35" s="290"/>
      <c r="B35" s="283" t="s">
        <v>41</v>
      </c>
      <c r="C35" s="63">
        <f t="shared" ref="C35:D35" si="18">C$30*0.25</f>
        <v>0.1666666667</v>
      </c>
      <c r="D35" s="63">
        <f t="shared" si="18"/>
        <v>1.1312</v>
      </c>
      <c r="E35" s="60"/>
      <c r="F35" s="277">
        <f t="shared" si="9"/>
        <v>0</v>
      </c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81"/>
    </row>
    <row r="36" ht="12.75" customHeight="1">
      <c r="A36" s="275">
        <v>8.0</v>
      </c>
      <c r="B36" s="276" t="s">
        <v>55</v>
      </c>
      <c r="C36" s="85">
        <f>WBS!D10</f>
        <v>0.4</v>
      </c>
      <c r="D36" s="85">
        <f>WBS!E10</f>
        <v>2.71488</v>
      </c>
      <c r="E36" s="60"/>
      <c r="F36" s="277">
        <f t="shared" si="9"/>
        <v>0</v>
      </c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81"/>
    </row>
    <row r="37" ht="12.75" customHeight="1">
      <c r="A37" s="290"/>
      <c r="B37" s="283" t="s">
        <v>31</v>
      </c>
      <c r="C37" s="63">
        <f>$C$36*0.2</f>
        <v>0.08</v>
      </c>
      <c r="D37" s="68"/>
      <c r="E37" s="60"/>
      <c r="F37" s="277">
        <f t="shared" si="9"/>
        <v>0</v>
      </c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81"/>
    </row>
    <row r="38" ht="12.75" customHeight="1">
      <c r="A38" s="290"/>
      <c r="B38" s="283" t="s">
        <v>34</v>
      </c>
      <c r="C38" s="63">
        <f>$C$36*0.15</f>
        <v>0.06</v>
      </c>
      <c r="D38" s="68"/>
      <c r="E38" s="60"/>
      <c r="F38" s="277">
        <f t="shared" si="9"/>
        <v>0</v>
      </c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81"/>
    </row>
    <row r="39" ht="12.75" customHeight="1">
      <c r="A39" s="290"/>
      <c r="B39" s="283" t="s">
        <v>37</v>
      </c>
      <c r="C39" s="63">
        <f>$C$36*0.35</f>
        <v>0.14</v>
      </c>
      <c r="D39" s="68"/>
      <c r="E39" s="60"/>
      <c r="F39" s="277">
        <f t="shared" si="9"/>
        <v>0</v>
      </c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81"/>
    </row>
    <row r="40" ht="12.75" customHeight="1">
      <c r="A40" s="290"/>
      <c r="B40" s="283" t="s">
        <v>39</v>
      </c>
      <c r="C40" s="65">
        <v>0.027906976744186046</v>
      </c>
      <c r="D40" s="68"/>
      <c r="E40" s="60"/>
      <c r="F40" s="277">
        <f t="shared" si="9"/>
        <v>0</v>
      </c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81"/>
    </row>
    <row r="41" ht="12.75" customHeight="1">
      <c r="A41" s="291"/>
      <c r="B41" s="283" t="s">
        <v>41</v>
      </c>
      <c r="C41" s="63">
        <f>$C$36*0.25</f>
        <v>0.1</v>
      </c>
      <c r="D41" s="68"/>
      <c r="E41" s="60"/>
      <c r="F41" s="277">
        <f t="shared" si="9"/>
        <v>0</v>
      </c>
      <c r="G41" s="288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81"/>
    </row>
    <row r="42" ht="12.75" customHeight="1">
      <c r="A42" s="275">
        <v>9.0</v>
      </c>
      <c r="B42" s="276" t="s">
        <v>56</v>
      </c>
      <c r="C42" s="85">
        <f>WBS!D11</f>
        <v>0.4</v>
      </c>
      <c r="D42" s="85">
        <f>WBS!E11</f>
        <v>2.71488</v>
      </c>
      <c r="E42" s="60"/>
      <c r="F42" s="277">
        <f t="shared" si="9"/>
        <v>0</v>
      </c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81"/>
    </row>
    <row r="43" ht="12.75" customHeight="1">
      <c r="A43" s="290"/>
      <c r="B43" s="283" t="s">
        <v>31</v>
      </c>
      <c r="C43" s="63">
        <f>$C$42*0.2</f>
        <v>0.08</v>
      </c>
      <c r="D43" s="68"/>
      <c r="E43" s="60"/>
      <c r="F43" s="277">
        <f t="shared" si="9"/>
        <v>0</v>
      </c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81"/>
    </row>
    <row r="44" ht="12.75" customHeight="1">
      <c r="A44" s="290"/>
      <c r="B44" s="283" t="s">
        <v>34</v>
      </c>
      <c r="C44" s="63">
        <f>$C$42*0.15</f>
        <v>0.06</v>
      </c>
      <c r="D44" s="68"/>
      <c r="E44" s="60"/>
      <c r="F44" s="277">
        <f t="shared" si="9"/>
        <v>0</v>
      </c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81"/>
    </row>
    <row r="45" ht="12.75" customHeight="1">
      <c r="A45" s="290"/>
      <c r="B45" s="283" t="s">
        <v>37</v>
      </c>
      <c r="C45" s="63">
        <f>$C$42*0.35</f>
        <v>0.14</v>
      </c>
      <c r="D45" s="68"/>
      <c r="E45" s="60"/>
      <c r="F45" s="277">
        <f t="shared" si="9"/>
        <v>0</v>
      </c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81"/>
    </row>
    <row r="46" ht="12.75" customHeight="1">
      <c r="A46" s="290"/>
      <c r="B46" s="283" t="s">
        <v>39</v>
      </c>
      <c r="C46" s="65">
        <v>0.027906976744186046</v>
      </c>
      <c r="D46" s="68"/>
      <c r="E46" s="60"/>
      <c r="F46" s="277">
        <f t="shared" si="9"/>
        <v>0</v>
      </c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81"/>
    </row>
    <row r="47" ht="12.75" customHeight="1">
      <c r="A47" s="290"/>
      <c r="B47" s="283" t="s">
        <v>41</v>
      </c>
      <c r="C47" s="63">
        <f>$C$42*0.25</f>
        <v>0.1</v>
      </c>
      <c r="D47" s="68"/>
      <c r="E47" s="60"/>
      <c r="F47" s="277">
        <f t="shared" si="9"/>
        <v>0</v>
      </c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81"/>
    </row>
    <row r="48" ht="12.75" customHeight="1">
      <c r="A48" s="275">
        <v>10.0</v>
      </c>
      <c r="B48" s="276" t="s">
        <v>58</v>
      </c>
      <c r="C48" s="85">
        <f>WBS!D12</f>
        <v>0.4</v>
      </c>
      <c r="D48" s="85">
        <f>WBS!E12</f>
        <v>2.71488</v>
      </c>
      <c r="E48" s="54" t="s">
        <v>27</v>
      </c>
      <c r="F48" s="277">
        <f t="shared" si="9"/>
        <v>0</v>
      </c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81"/>
    </row>
    <row r="49" ht="12.75" customHeight="1">
      <c r="A49" s="290"/>
      <c r="B49" s="283" t="s">
        <v>31</v>
      </c>
      <c r="C49" s="75">
        <f t="shared" ref="C49:D49" si="19">C$48*0.2</f>
        <v>0.08</v>
      </c>
      <c r="D49" s="75">
        <f t="shared" si="19"/>
        <v>0.542976</v>
      </c>
      <c r="E49" s="54" t="s">
        <v>27</v>
      </c>
      <c r="F49" s="277">
        <f t="shared" si="9"/>
        <v>0</v>
      </c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9"/>
      <c r="W49" s="279"/>
      <c r="X49" s="279"/>
      <c r="Y49" s="279"/>
      <c r="Z49" s="279"/>
      <c r="AA49" s="279"/>
      <c r="AB49" s="279"/>
      <c r="AC49" s="279"/>
      <c r="AD49" s="279"/>
      <c r="AE49" s="279"/>
      <c r="AF49" s="281"/>
    </row>
    <row r="50" ht="12.75" customHeight="1">
      <c r="A50" s="290"/>
      <c r="B50" s="283" t="s">
        <v>34</v>
      </c>
      <c r="C50" s="78">
        <f t="shared" ref="C50:D50" si="20">C$48*0.15</f>
        <v>0.06</v>
      </c>
      <c r="D50" s="78">
        <f t="shared" si="20"/>
        <v>0.407232</v>
      </c>
      <c r="E50" s="54" t="s">
        <v>27</v>
      </c>
      <c r="F50" s="277">
        <f t="shared" si="9"/>
        <v>0</v>
      </c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81"/>
    </row>
    <row r="51" ht="12.75" customHeight="1">
      <c r="A51" s="291"/>
      <c r="B51" s="283" t="s">
        <v>37</v>
      </c>
      <c r="C51" s="76">
        <f t="shared" ref="C51:D51" si="21">C$48*0.35</f>
        <v>0.14</v>
      </c>
      <c r="D51" s="76">
        <f t="shared" si="21"/>
        <v>0.950208</v>
      </c>
      <c r="E51" s="60"/>
      <c r="F51" s="277">
        <f t="shared" si="9"/>
        <v>0</v>
      </c>
      <c r="G51" s="288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81"/>
    </row>
    <row r="52" ht="12.75" customHeight="1">
      <c r="A52" s="290"/>
      <c r="B52" s="283" t="s">
        <v>39</v>
      </c>
      <c r="C52" s="78">
        <v>0.027906976744186046</v>
      </c>
      <c r="D52" s="68"/>
      <c r="E52" s="60"/>
      <c r="F52" s="277">
        <f t="shared" si="9"/>
        <v>0</v>
      </c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81"/>
    </row>
    <row r="53" ht="12.75" customHeight="1">
      <c r="A53" s="290"/>
      <c r="B53" s="283" t="s">
        <v>41</v>
      </c>
      <c r="C53" s="76">
        <f t="shared" ref="C53:D53" si="22">C$48*0.25</f>
        <v>0.1</v>
      </c>
      <c r="D53" s="76">
        <f t="shared" si="22"/>
        <v>0.67872</v>
      </c>
      <c r="E53" s="60"/>
      <c r="F53" s="277">
        <f t="shared" si="9"/>
        <v>0</v>
      </c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81"/>
    </row>
    <row r="54" ht="12.75" customHeight="1">
      <c r="A54" s="275">
        <v>11.0</v>
      </c>
      <c r="B54" s="276" t="s">
        <v>61</v>
      </c>
      <c r="C54" s="85">
        <f>WBS!D13</f>
        <v>0.4</v>
      </c>
      <c r="D54" s="85">
        <f>WBS!E13</f>
        <v>2.71488</v>
      </c>
      <c r="E54" s="60"/>
      <c r="F54" s="277">
        <f t="shared" si="9"/>
        <v>0</v>
      </c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81"/>
    </row>
    <row r="55" ht="12.75" customHeight="1">
      <c r="A55" s="290"/>
      <c r="B55" s="283" t="s">
        <v>31</v>
      </c>
      <c r="C55" s="75">
        <f>$C$54*0.2</f>
        <v>0.08</v>
      </c>
      <c r="D55" s="68"/>
      <c r="E55" s="60"/>
      <c r="F55" s="277">
        <f t="shared" si="9"/>
        <v>0</v>
      </c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81"/>
    </row>
    <row r="56" ht="12.75" customHeight="1">
      <c r="A56" s="290"/>
      <c r="B56" s="283" t="s">
        <v>34</v>
      </c>
      <c r="C56" s="78">
        <f>$C$54*0.15</f>
        <v>0.06</v>
      </c>
      <c r="D56" s="68"/>
      <c r="E56" s="60"/>
      <c r="F56" s="277">
        <f t="shared" si="9"/>
        <v>0</v>
      </c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9"/>
      <c r="W56" s="279"/>
      <c r="X56" s="279"/>
      <c r="Y56" s="279"/>
      <c r="Z56" s="279"/>
      <c r="AA56" s="279"/>
      <c r="AB56" s="279"/>
      <c r="AC56" s="279"/>
      <c r="AD56" s="279"/>
      <c r="AE56" s="279"/>
      <c r="AF56" s="281"/>
    </row>
    <row r="57" ht="12.75" customHeight="1">
      <c r="A57" s="290"/>
      <c r="B57" s="283" t="s">
        <v>37</v>
      </c>
      <c r="C57" s="76">
        <f>$C$54*0.35</f>
        <v>0.14</v>
      </c>
      <c r="D57" s="68"/>
      <c r="E57" s="60"/>
      <c r="F57" s="277">
        <f t="shared" si="9"/>
        <v>0</v>
      </c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9"/>
      <c r="W57" s="279"/>
      <c r="X57" s="279"/>
      <c r="Y57" s="279"/>
      <c r="Z57" s="279"/>
      <c r="AA57" s="279"/>
      <c r="AB57" s="279"/>
      <c r="AC57" s="279"/>
      <c r="AD57" s="279"/>
      <c r="AE57" s="279"/>
      <c r="AF57" s="281"/>
    </row>
    <row r="58" ht="12.75" customHeight="1">
      <c r="A58" s="290"/>
      <c r="B58" s="283" t="s">
        <v>39</v>
      </c>
      <c r="C58" s="78">
        <v>0.027906976744186046</v>
      </c>
      <c r="D58" s="68"/>
      <c r="E58" s="60"/>
      <c r="F58" s="277">
        <f t="shared" si="9"/>
        <v>0</v>
      </c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9"/>
      <c r="W58" s="279"/>
      <c r="X58" s="279"/>
      <c r="Y58" s="279"/>
      <c r="Z58" s="279"/>
      <c r="AA58" s="279"/>
      <c r="AB58" s="279"/>
      <c r="AC58" s="279"/>
      <c r="AD58" s="279"/>
      <c r="AE58" s="279"/>
      <c r="AF58" s="281"/>
    </row>
    <row r="59" ht="12.75" customHeight="1">
      <c r="A59" s="290"/>
      <c r="B59" s="283" t="s">
        <v>41</v>
      </c>
      <c r="C59" s="76">
        <f>$C$54*0.25</f>
        <v>0.1</v>
      </c>
      <c r="D59" s="68"/>
      <c r="E59" s="60"/>
      <c r="F59" s="277">
        <f t="shared" si="9"/>
        <v>0</v>
      </c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9"/>
      <c r="W59" s="279"/>
      <c r="X59" s="279"/>
      <c r="Y59" s="279"/>
      <c r="Z59" s="279"/>
      <c r="AA59" s="279"/>
      <c r="AB59" s="279"/>
      <c r="AC59" s="279"/>
      <c r="AD59" s="279"/>
      <c r="AE59" s="279"/>
      <c r="AF59" s="281"/>
    </row>
    <row r="60" ht="12.75" customHeight="1">
      <c r="A60" s="275">
        <v>12.0</v>
      </c>
      <c r="B60" s="276" t="s">
        <v>63</v>
      </c>
      <c r="C60" s="286">
        <f>WBS!D14</f>
        <v>0.6666666667</v>
      </c>
      <c r="D60" s="286">
        <f>WBS!E14</f>
        <v>4.5248</v>
      </c>
      <c r="E60" s="60"/>
      <c r="F60" s="277">
        <f t="shared" si="9"/>
        <v>0</v>
      </c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81"/>
    </row>
    <row r="61" ht="12.75" customHeight="1">
      <c r="A61" s="290"/>
      <c r="B61" s="283" t="s">
        <v>31</v>
      </c>
      <c r="C61" s="75">
        <f>$C$60*0.2</f>
        <v>0.1333333333</v>
      </c>
      <c r="D61" s="68"/>
      <c r="E61" s="60"/>
      <c r="F61" s="277">
        <f t="shared" si="9"/>
        <v>0</v>
      </c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9"/>
      <c r="W61" s="279"/>
      <c r="X61" s="279"/>
      <c r="Y61" s="279"/>
      <c r="Z61" s="279"/>
      <c r="AA61" s="279"/>
      <c r="AB61" s="279"/>
      <c r="AC61" s="279"/>
      <c r="AD61" s="279"/>
      <c r="AE61" s="279"/>
      <c r="AF61" s="281"/>
    </row>
    <row r="62" ht="12.75" customHeight="1">
      <c r="A62" s="290"/>
      <c r="B62" s="283" t="s">
        <v>34</v>
      </c>
      <c r="C62" s="78">
        <f>$C$60*0.15</f>
        <v>0.1</v>
      </c>
      <c r="D62" s="68"/>
      <c r="E62" s="60"/>
      <c r="F62" s="277">
        <f t="shared" si="9"/>
        <v>0</v>
      </c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81"/>
    </row>
    <row r="63" ht="12.75" customHeight="1">
      <c r="A63" s="290"/>
      <c r="B63" s="283" t="s">
        <v>37</v>
      </c>
      <c r="C63" s="76">
        <f>$C$60*0.35</f>
        <v>0.2333333333</v>
      </c>
      <c r="D63" s="68"/>
      <c r="E63" s="60"/>
      <c r="F63" s="277">
        <f t="shared" si="9"/>
        <v>0</v>
      </c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81"/>
    </row>
    <row r="64" ht="12.75" customHeight="1">
      <c r="A64" s="290"/>
      <c r="B64" s="283" t="s">
        <v>39</v>
      </c>
      <c r="C64" s="78">
        <v>0.027906976744186046</v>
      </c>
      <c r="D64" s="68"/>
      <c r="E64" s="60"/>
      <c r="F64" s="277">
        <f t="shared" si="9"/>
        <v>0</v>
      </c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81"/>
    </row>
    <row r="65" ht="12.75" customHeight="1">
      <c r="A65" s="290"/>
      <c r="B65" s="283" t="s">
        <v>41</v>
      </c>
      <c r="C65" s="76">
        <f>$C$60*0.25</f>
        <v>0.1666666667</v>
      </c>
      <c r="D65" s="68"/>
      <c r="E65" s="60"/>
      <c r="F65" s="277">
        <f t="shared" si="9"/>
        <v>0</v>
      </c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81"/>
    </row>
    <row r="66" ht="12.75" customHeight="1">
      <c r="A66" s="287">
        <v>13.0</v>
      </c>
      <c r="B66" s="276" t="s">
        <v>64</v>
      </c>
      <c r="C66" s="85">
        <f>WBS!D15</f>
        <v>0.6666666667</v>
      </c>
      <c r="D66" s="85">
        <f>WBS!E15</f>
        <v>4.5248</v>
      </c>
      <c r="E66" s="60"/>
      <c r="F66" s="277">
        <f t="shared" si="9"/>
        <v>0</v>
      </c>
      <c r="G66" s="288"/>
      <c r="H66" s="289"/>
      <c r="I66" s="289"/>
      <c r="J66" s="289"/>
      <c r="K66" s="289"/>
      <c r="L66" s="289"/>
      <c r="M66" s="289"/>
      <c r="N66" s="289"/>
      <c r="O66" s="289"/>
      <c r="P66" s="289"/>
      <c r="Q66" s="289"/>
      <c r="R66" s="289"/>
      <c r="S66" s="289"/>
      <c r="T66" s="289"/>
      <c r="U66" s="28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1"/>
    </row>
    <row r="67" ht="12.75" customHeight="1">
      <c r="A67" s="290"/>
      <c r="B67" s="283" t="s">
        <v>31</v>
      </c>
      <c r="C67" s="63">
        <f t="shared" ref="C67:D67" si="23">C$66*0.2</f>
        <v>0.1333333333</v>
      </c>
      <c r="D67" s="63">
        <f t="shared" si="23"/>
        <v>0.90496</v>
      </c>
      <c r="E67" s="54"/>
      <c r="F67" s="277">
        <f t="shared" si="9"/>
        <v>0</v>
      </c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9"/>
      <c r="W67" s="279"/>
      <c r="X67" s="279"/>
      <c r="Y67" s="279"/>
      <c r="Z67" s="279"/>
      <c r="AA67" s="279"/>
      <c r="AB67" s="279"/>
      <c r="AC67" s="279"/>
      <c r="AD67" s="279"/>
      <c r="AE67" s="279"/>
      <c r="AF67" s="281"/>
    </row>
    <row r="68" ht="12.75" customHeight="1">
      <c r="A68" s="290"/>
      <c r="B68" s="283" t="s">
        <v>34</v>
      </c>
      <c r="C68" s="63">
        <f t="shared" ref="C68:D68" si="24">C$66*0.25</f>
        <v>0.1666666667</v>
      </c>
      <c r="D68" s="63">
        <f t="shared" si="24"/>
        <v>1.1312</v>
      </c>
      <c r="E68" s="54"/>
      <c r="F68" s="277">
        <f t="shared" si="9"/>
        <v>0</v>
      </c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81"/>
    </row>
    <row r="69" ht="12.75" customHeight="1">
      <c r="A69" s="290"/>
      <c r="B69" s="283" t="s">
        <v>37</v>
      </c>
      <c r="C69" s="63">
        <f t="shared" ref="C69:D69" si="25">C$66*0.35</f>
        <v>0.2333333333</v>
      </c>
      <c r="D69" s="63">
        <f t="shared" si="25"/>
        <v>1.58368</v>
      </c>
      <c r="E69" s="60"/>
      <c r="F69" s="277">
        <f t="shared" si="9"/>
        <v>0</v>
      </c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81"/>
    </row>
    <row r="70" ht="12.75" customHeight="1">
      <c r="A70" s="290"/>
      <c r="B70" s="283" t="s">
        <v>39</v>
      </c>
      <c r="C70" s="65">
        <v>0.03</v>
      </c>
      <c r="D70" s="68"/>
      <c r="E70" s="60"/>
      <c r="F70" s="277">
        <f t="shared" si="9"/>
        <v>0</v>
      </c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9"/>
      <c r="W70" s="279"/>
      <c r="X70" s="279"/>
      <c r="Y70" s="279"/>
      <c r="Z70" s="279"/>
      <c r="AA70" s="279"/>
      <c r="AB70" s="279"/>
      <c r="AC70" s="279"/>
      <c r="AD70" s="279"/>
      <c r="AE70" s="279"/>
      <c r="AF70" s="281"/>
    </row>
    <row r="71" ht="12.75" customHeight="1">
      <c r="A71" s="290"/>
      <c r="B71" s="283" t="s">
        <v>41</v>
      </c>
      <c r="C71" s="63">
        <f t="shared" ref="C71:D71" si="26">C$66*0.25</f>
        <v>0.1666666667</v>
      </c>
      <c r="D71" s="63">
        <f t="shared" si="26"/>
        <v>1.1312</v>
      </c>
      <c r="E71" s="60"/>
      <c r="F71" s="277">
        <f t="shared" si="9"/>
        <v>0</v>
      </c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81"/>
    </row>
    <row r="72" ht="12.75" customHeight="1">
      <c r="A72" s="275">
        <v>14.0</v>
      </c>
      <c r="B72" s="276" t="s">
        <v>67</v>
      </c>
      <c r="C72" s="85">
        <f>WBS!D16</f>
        <v>0.6666666667</v>
      </c>
      <c r="D72" s="69">
        <f>WBS!E16</f>
        <v>4.5248</v>
      </c>
      <c r="E72" s="60"/>
      <c r="F72" s="277">
        <f t="shared" si="9"/>
        <v>0</v>
      </c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81"/>
    </row>
    <row r="73" ht="12.75" customHeight="1">
      <c r="A73" s="290"/>
      <c r="B73" s="283" t="s">
        <v>31</v>
      </c>
      <c r="C73" s="75">
        <f>$C$72*0.2</f>
        <v>0.1333333333</v>
      </c>
      <c r="D73" s="68"/>
      <c r="E73" s="60"/>
      <c r="F73" s="277">
        <f t="shared" si="9"/>
        <v>0</v>
      </c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81"/>
    </row>
    <row r="74" ht="12.75" customHeight="1">
      <c r="A74" s="290"/>
      <c r="B74" s="283" t="s">
        <v>34</v>
      </c>
      <c r="C74" s="78">
        <f>$C$72*0.15</f>
        <v>0.1</v>
      </c>
      <c r="D74" s="68"/>
      <c r="E74" s="60"/>
      <c r="F74" s="277">
        <f t="shared" si="9"/>
        <v>0</v>
      </c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81"/>
    </row>
    <row r="75" ht="12.75" customHeight="1">
      <c r="A75" s="290"/>
      <c r="B75" s="283" t="s">
        <v>37</v>
      </c>
      <c r="C75" s="76">
        <f>$C$72*0.35</f>
        <v>0.2333333333</v>
      </c>
      <c r="D75" s="68"/>
      <c r="E75" s="60"/>
      <c r="F75" s="277">
        <f t="shared" si="9"/>
        <v>0</v>
      </c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81"/>
    </row>
    <row r="76" ht="12.75" customHeight="1">
      <c r="A76" s="290"/>
      <c r="B76" s="283" t="s">
        <v>39</v>
      </c>
      <c r="C76" s="78">
        <v>0.027906976744186046</v>
      </c>
      <c r="D76" s="68"/>
      <c r="E76" s="60"/>
      <c r="F76" s="277">
        <f t="shared" si="9"/>
        <v>0</v>
      </c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81"/>
    </row>
    <row r="77" ht="12.75" customHeight="1">
      <c r="A77" s="291"/>
      <c r="B77" s="283" t="s">
        <v>41</v>
      </c>
      <c r="C77" s="76">
        <f>$C$72*0.25</f>
        <v>0.1666666667</v>
      </c>
      <c r="D77" s="68"/>
      <c r="E77" s="60"/>
      <c r="F77" s="277">
        <f t="shared" si="9"/>
        <v>0</v>
      </c>
      <c r="G77" s="288"/>
      <c r="H77" s="289"/>
      <c r="I77" s="289"/>
      <c r="J77" s="289"/>
      <c r="K77" s="289"/>
      <c r="L77" s="289"/>
      <c r="M77" s="289"/>
      <c r="N77" s="289"/>
      <c r="O77" s="289"/>
      <c r="P77" s="289"/>
      <c r="Q77" s="289"/>
      <c r="R77" s="289"/>
      <c r="S77" s="289"/>
      <c r="T77" s="289"/>
      <c r="U77" s="28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81"/>
    </row>
    <row r="78" ht="12.75" customHeight="1">
      <c r="A78" s="275">
        <v>15.0</v>
      </c>
      <c r="B78" s="276" t="s">
        <v>51</v>
      </c>
      <c r="C78" s="85">
        <f>WBS!D17</f>
        <v>1.066666667</v>
      </c>
      <c r="D78" s="69">
        <f>WBS!E17</f>
        <v>7.23968</v>
      </c>
      <c r="E78" s="60"/>
      <c r="F78" s="277">
        <f t="shared" si="9"/>
        <v>0</v>
      </c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81"/>
    </row>
    <row r="79" ht="12.75" customHeight="1">
      <c r="A79" s="290"/>
      <c r="B79" s="283" t="s">
        <v>31</v>
      </c>
      <c r="C79" s="63">
        <f t="shared" ref="C79:D79" si="27">C$78*0.2</f>
        <v>0.2133333333</v>
      </c>
      <c r="D79" s="63">
        <f t="shared" si="27"/>
        <v>1.447936</v>
      </c>
      <c r="E79" s="54" t="s">
        <v>170</v>
      </c>
      <c r="F79" s="277">
        <f t="shared" si="9"/>
        <v>0.26</v>
      </c>
      <c r="G79" s="276">
        <v>0.26</v>
      </c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9"/>
      <c r="W79" s="279"/>
      <c r="X79" s="279"/>
      <c r="Y79" s="279"/>
      <c r="Z79" s="279"/>
      <c r="AA79" s="279"/>
      <c r="AB79" s="279"/>
      <c r="AC79" s="279"/>
      <c r="AD79" s="279"/>
      <c r="AE79" s="279"/>
      <c r="AF79" s="281"/>
    </row>
    <row r="80" ht="12.75" customHeight="1">
      <c r="A80" s="290"/>
      <c r="B80" s="283" t="s">
        <v>34</v>
      </c>
      <c r="C80" s="63">
        <f t="shared" ref="C80:D80" si="28">C$78*0.15</f>
        <v>0.16</v>
      </c>
      <c r="D80" s="63">
        <f t="shared" si="28"/>
        <v>1.085952</v>
      </c>
      <c r="E80" s="54" t="s">
        <v>170</v>
      </c>
      <c r="F80" s="277">
        <f t="shared" si="9"/>
        <v>0.19</v>
      </c>
      <c r="G80" s="278"/>
      <c r="H80" s="278"/>
      <c r="I80" s="276">
        <v>0.19</v>
      </c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81"/>
    </row>
    <row r="81" ht="12.75" customHeight="1">
      <c r="A81" s="290"/>
      <c r="B81" s="283" t="s">
        <v>37</v>
      </c>
      <c r="C81" s="63">
        <f t="shared" ref="C81:D81" si="29">C$78*0.35</f>
        <v>0.3733333333</v>
      </c>
      <c r="D81" s="63">
        <f t="shared" si="29"/>
        <v>2.533888</v>
      </c>
      <c r="E81" s="54" t="s">
        <v>170</v>
      </c>
      <c r="F81" s="277">
        <f t="shared" si="9"/>
        <v>0.45</v>
      </c>
      <c r="G81" s="278"/>
      <c r="H81" s="278"/>
      <c r="I81" s="278"/>
      <c r="J81" s="278"/>
      <c r="K81" s="278"/>
      <c r="L81" s="276">
        <v>0.45</v>
      </c>
      <c r="M81" s="278"/>
      <c r="N81" s="278"/>
      <c r="O81" s="278"/>
      <c r="P81" s="278"/>
      <c r="Q81" s="278"/>
      <c r="R81" s="278"/>
      <c r="S81" s="278"/>
      <c r="T81" s="278"/>
      <c r="U81" s="278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81"/>
    </row>
    <row r="82" ht="12.75" customHeight="1">
      <c r="A82" s="290"/>
      <c r="B82" s="283" t="s">
        <v>39</v>
      </c>
      <c r="C82" s="65">
        <v>0.03</v>
      </c>
      <c r="D82" s="65"/>
      <c r="E82" s="54" t="s">
        <v>170</v>
      </c>
      <c r="F82" s="277">
        <f t="shared" si="9"/>
        <v>0</v>
      </c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81"/>
    </row>
    <row r="83" ht="12.75" customHeight="1">
      <c r="A83" s="290"/>
      <c r="B83" s="283" t="s">
        <v>41</v>
      </c>
      <c r="C83" s="63">
        <f t="shared" ref="C83:D83" si="30">C$78*0.25</f>
        <v>0.2666666667</v>
      </c>
      <c r="D83" s="63">
        <f t="shared" si="30"/>
        <v>1.80992</v>
      </c>
      <c r="E83" s="60"/>
      <c r="F83" s="277">
        <f t="shared" si="9"/>
        <v>0</v>
      </c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81"/>
    </row>
    <row r="84" ht="12.75" customHeight="1">
      <c r="A84" s="275">
        <v>16.0</v>
      </c>
      <c r="B84" s="276" t="s">
        <v>59</v>
      </c>
      <c r="C84" s="85">
        <f>WBS!D18</f>
        <v>0.6666666667</v>
      </c>
      <c r="D84" s="69">
        <f>WBS!E18</f>
        <v>4.5248</v>
      </c>
      <c r="E84" s="60"/>
      <c r="F84" s="277">
        <f t="shared" si="9"/>
        <v>0</v>
      </c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81"/>
    </row>
    <row r="85" ht="12.75" customHeight="1">
      <c r="A85" s="290"/>
      <c r="B85" s="283" t="s">
        <v>31</v>
      </c>
      <c r="C85" s="75">
        <f t="shared" ref="C85:D85" si="31">C$84*0.2</f>
        <v>0.1333333333</v>
      </c>
      <c r="D85" s="75">
        <f t="shared" si="31"/>
        <v>0.90496</v>
      </c>
      <c r="E85" s="54" t="s">
        <v>43</v>
      </c>
      <c r="F85" s="277">
        <f t="shared" si="9"/>
        <v>0</v>
      </c>
      <c r="G85" s="278"/>
      <c r="H85" s="278"/>
      <c r="I85" s="278"/>
      <c r="J85" s="278"/>
      <c r="K85" s="75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9"/>
      <c r="W85" s="279"/>
      <c r="X85" s="279"/>
      <c r="Y85" s="279"/>
      <c r="Z85" s="279"/>
      <c r="AA85" s="279"/>
      <c r="AB85" s="279"/>
      <c r="AC85" s="279"/>
      <c r="AD85" s="279"/>
      <c r="AE85" s="279"/>
      <c r="AF85" s="281"/>
    </row>
    <row r="86" ht="12.75" customHeight="1">
      <c r="A86" s="290"/>
      <c r="B86" s="283" t="s">
        <v>34</v>
      </c>
      <c r="C86" s="78">
        <f>$C$84*0.15</f>
        <v>0.1</v>
      </c>
      <c r="D86" s="75">
        <f>D$84*0.15</f>
        <v>0.67872</v>
      </c>
      <c r="E86" s="60"/>
      <c r="F86" s="277">
        <f t="shared" si="9"/>
        <v>0</v>
      </c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9"/>
      <c r="W86" s="279"/>
      <c r="X86" s="279"/>
      <c r="Y86" s="279"/>
      <c r="Z86" s="279"/>
      <c r="AA86" s="279"/>
      <c r="AB86" s="279"/>
      <c r="AC86" s="279"/>
      <c r="AD86" s="279"/>
      <c r="AE86" s="279"/>
      <c r="AF86" s="281"/>
    </row>
    <row r="87" ht="12.75" customHeight="1">
      <c r="A87" s="291"/>
      <c r="B87" s="283" t="s">
        <v>37</v>
      </c>
      <c r="C87" s="76">
        <f>$C$84*0.35</f>
        <v>0.2333333333</v>
      </c>
      <c r="D87" s="75">
        <f>D$84*0.35</f>
        <v>1.58368</v>
      </c>
      <c r="E87" s="60"/>
      <c r="F87" s="277">
        <f t="shared" si="9"/>
        <v>0</v>
      </c>
      <c r="G87" s="288"/>
      <c r="H87" s="289"/>
      <c r="I87" s="289"/>
      <c r="J87" s="289"/>
      <c r="K87" s="289"/>
      <c r="L87" s="289"/>
      <c r="M87" s="289"/>
      <c r="N87" s="289"/>
      <c r="O87" s="289"/>
      <c r="P87" s="289"/>
      <c r="Q87" s="289"/>
      <c r="R87" s="289"/>
      <c r="S87" s="289"/>
      <c r="T87" s="289"/>
      <c r="U87" s="289"/>
      <c r="V87" s="279"/>
      <c r="W87" s="279"/>
      <c r="X87" s="279"/>
      <c r="Y87" s="279"/>
      <c r="Z87" s="279"/>
      <c r="AA87" s="279"/>
      <c r="AB87" s="279"/>
      <c r="AC87" s="279"/>
      <c r="AD87" s="279"/>
      <c r="AE87" s="279"/>
      <c r="AF87" s="281"/>
    </row>
    <row r="88" ht="12.75" customHeight="1">
      <c r="A88" s="290"/>
      <c r="B88" s="283" t="s">
        <v>39</v>
      </c>
      <c r="C88" s="78">
        <v>0.027906976744186046</v>
      </c>
      <c r="D88" s="75"/>
      <c r="E88" s="60"/>
      <c r="F88" s="277">
        <f t="shared" si="9"/>
        <v>0</v>
      </c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81"/>
    </row>
    <row r="89" ht="12.75" customHeight="1">
      <c r="A89" s="290"/>
      <c r="B89" s="283" t="s">
        <v>41</v>
      </c>
      <c r="C89" s="76">
        <f>$C$84*0.25</f>
        <v>0.1666666667</v>
      </c>
      <c r="D89" s="75">
        <f>D$84*0.25</f>
        <v>1.1312</v>
      </c>
      <c r="E89" s="60"/>
      <c r="F89" s="277">
        <f t="shared" si="9"/>
        <v>0</v>
      </c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9"/>
      <c r="W89" s="279"/>
      <c r="X89" s="279"/>
      <c r="Y89" s="279"/>
      <c r="Z89" s="279"/>
      <c r="AA89" s="279"/>
      <c r="AB89" s="279"/>
      <c r="AC89" s="279"/>
      <c r="AD89" s="279"/>
      <c r="AE89" s="279"/>
      <c r="AF89" s="281"/>
    </row>
    <row r="90" ht="12.75" customHeight="1">
      <c r="A90" s="275">
        <v>17.0</v>
      </c>
      <c r="B90" s="276" t="s">
        <v>71</v>
      </c>
      <c r="C90" s="85">
        <f>WBS!D19</f>
        <v>0.4</v>
      </c>
      <c r="D90" s="69">
        <f>WBS!E19</f>
        <v>2.71488</v>
      </c>
      <c r="E90" s="60"/>
      <c r="F90" s="277">
        <f t="shared" si="9"/>
        <v>0</v>
      </c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81"/>
    </row>
    <row r="91" ht="12.75" customHeight="1">
      <c r="A91" s="290"/>
      <c r="B91" s="283" t="s">
        <v>31</v>
      </c>
      <c r="C91" s="75">
        <f>$C$90*0.2</f>
        <v>0.08</v>
      </c>
      <c r="D91" s="68"/>
      <c r="E91" s="60"/>
      <c r="F91" s="277">
        <f t="shared" si="9"/>
        <v>0</v>
      </c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9"/>
      <c r="W91" s="279"/>
      <c r="X91" s="279"/>
      <c r="Y91" s="279"/>
      <c r="Z91" s="279"/>
      <c r="AA91" s="279"/>
      <c r="AB91" s="279"/>
      <c r="AC91" s="279"/>
      <c r="AD91" s="279"/>
      <c r="AE91" s="279"/>
      <c r="AF91" s="281"/>
    </row>
    <row r="92" ht="12.75" customHeight="1">
      <c r="A92" s="290"/>
      <c r="B92" s="283" t="s">
        <v>34</v>
      </c>
      <c r="C92" s="78">
        <f>$C$90*0.15</f>
        <v>0.06</v>
      </c>
      <c r="D92" s="68"/>
      <c r="E92" s="60"/>
      <c r="F92" s="277">
        <f t="shared" si="9"/>
        <v>0</v>
      </c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9"/>
      <c r="W92" s="279"/>
      <c r="X92" s="279"/>
      <c r="Y92" s="279"/>
      <c r="Z92" s="279"/>
      <c r="AA92" s="279"/>
      <c r="AB92" s="279"/>
      <c r="AC92" s="279"/>
      <c r="AD92" s="279"/>
      <c r="AE92" s="279"/>
      <c r="AF92" s="281"/>
    </row>
    <row r="93" ht="12.75" customHeight="1">
      <c r="A93" s="290"/>
      <c r="B93" s="283" t="s">
        <v>37</v>
      </c>
      <c r="C93" s="76">
        <f>$C$90*0.35</f>
        <v>0.14</v>
      </c>
      <c r="D93" s="68"/>
      <c r="E93" s="60"/>
      <c r="F93" s="277">
        <f t="shared" si="9"/>
        <v>0</v>
      </c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81"/>
    </row>
    <row r="94" ht="12.75" customHeight="1">
      <c r="A94" s="290"/>
      <c r="B94" s="283" t="s">
        <v>39</v>
      </c>
      <c r="C94" s="78">
        <v>0.027906976744186046</v>
      </c>
      <c r="D94" s="68"/>
      <c r="E94" s="60"/>
      <c r="F94" s="277">
        <f t="shared" si="9"/>
        <v>0</v>
      </c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81"/>
    </row>
    <row r="95" ht="12.75" customHeight="1">
      <c r="A95" s="290"/>
      <c r="B95" s="283" t="s">
        <v>41</v>
      </c>
      <c r="C95" s="76">
        <f>$C$90*0.25</f>
        <v>0.1</v>
      </c>
      <c r="D95" s="68"/>
      <c r="E95" s="60"/>
      <c r="F95" s="277">
        <f t="shared" si="9"/>
        <v>0</v>
      </c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81"/>
    </row>
    <row r="96" ht="12.75" customHeight="1">
      <c r="A96" s="275">
        <v>18.0</v>
      </c>
      <c r="B96" s="276" t="s">
        <v>72</v>
      </c>
      <c r="C96" s="85">
        <f>WBS!D20</f>
        <v>0.4</v>
      </c>
      <c r="D96" s="69">
        <f>WBS!E20</f>
        <v>2.71488</v>
      </c>
      <c r="E96" s="60"/>
      <c r="F96" s="277">
        <f t="shared" si="9"/>
        <v>0</v>
      </c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81"/>
    </row>
    <row r="97" ht="12.75" customHeight="1">
      <c r="A97" s="290"/>
      <c r="B97" s="283" t="s">
        <v>31</v>
      </c>
      <c r="C97" s="75">
        <f>$C$90*0.2</f>
        <v>0.08</v>
      </c>
      <c r="D97" s="68"/>
      <c r="E97" s="60"/>
      <c r="F97" s="277">
        <f t="shared" si="9"/>
        <v>0</v>
      </c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81"/>
    </row>
    <row r="98" ht="12.75" customHeight="1">
      <c r="A98" s="290"/>
      <c r="B98" s="283" t="s">
        <v>34</v>
      </c>
      <c r="C98" s="78">
        <f>$C$90*0.15</f>
        <v>0.06</v>
      </c>
      <c r="D98" s="68"/>
      <c r="E98" s="60"/>
      <c r="F98" s="277">
        <f t="shared" si="9"/>
        <v>0</v>
      </c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81"/>
    </row>
    <row r="99" ht="12.75" customHeight="1">
      <c r="A99" s="290"/>
      <c r="B99" s="283" t="s">
        <v>37</v>
      </c>
      <c r="C99" s="76">
        <f>$C$90*0.35</f>
        <v>0.14</v>
      </c>
      <c r="D99" s="68"/>
      <c r="E99" s="60"/>
      <c r="F99" s="277">
        <f t="shared" si="9"/>
        <v>0</v>
      </c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81"/>
    </row>
    <row r="100" ht="12.75" customHeight="1">
      <c r="A100" s="290"/>
      <c r="B100" s="283" t="s">
        <v>39</v>
      </c>
      <c r="C100" s="78">
        <v>0.027906976744186046</v>
      </c>
      <c r="D100" s="68"/>
      <c r="E100" s="60"/>
      <c r="F100" s="277">
        <f t="shared" si="9"/>
        <v>0</v>
      </c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81"/>
    </row>
    <row r="101" ht="12.75" customHeight="1">
      <c r="A101" s="290"/>
      <c r="B101" s="283" t="s">
        <v>41</v>
      </c>
      <c r="C101" s="76">
        <f>$C$90*0.25</f>
        <v>0.1</v>
      </c>
      <c r="D101" s="68"/>
      <c r="E101" s="60"/>
      <c r="F101" s="277">
        <f t="shared" si="9"/>
        <v>0</v>
      </c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81"/>
    </row>
    <row r="102" ht="12.75" customHeight="1">
      <c r="A102" s="287">
        <v>19.0</v>
      </c>
      <c r="B102" s="276" t="s">
        <v>73</v>
      </c>
      <c r="C102" s="85">
        <f>WBS!D21</f>
        <v>0.4</v>
      </c>
      <c r="D102" s="69">
        <f>WBS!E21</f>
        <v>2.71488</v>
      </c>
      <c r="E102" s="60"/>
      <c r="F102" s="277">
        <f t="shared" si="9"/>
        <v>0</v>
      </c>
      <c r="G102" s="288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81"/>
    </row>
    <row r="103" ht="12.75" customHeight="1">
      <c r="A103" s="290"/>
      <c r="B103" s="283" t="s">
        <v>31</v>
      </c>
      <c r="C103" s="75">
        <f>$C$102*0.2</f>
        <v>0.08</v>
      </c>
      <c r="D103" s="68"/>
      <c r="E103" s="60"/>
      <c r="F103" s="277">
        <f t="shared" si="9"/>
        <v>0</v>
      </c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81"/>
    </row>
    <row r="104" ht="12.75" customHeight="1">
      <c r="A104" s="290"/>
      <c r="B104" s="283" t="s">
        <v>34</v>
      </c>
      <c r="C104" s="78">
        <f>$C$102*0.15</f>
        <v>0.06</v>
      </c>
      <c r="D104" s="68"/>
      <c r="E104" s="60"/>
      <c r="F104" s="277">
        <f t="shared" si="9"/>
        <v>0</v>
      </c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81"/>
    </row>
    <row r="105" ht="12.75" customHeight="1">
      <c r="A105" s="290"/>
      <c r="B105" s="283" t="s">
        <v>37</v>
      </c>
      <c r="C105" s="76">
        <f>$C$102*0.35</f>
        <v>0.14</v>
      </c>
      <c r="D105" s="68"/>
      <c r="E105" s="60"/>
      <c r="F105" s="277">
        <f t="shared" si="9"/>
        <v>0</v>
      </c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81"/>
    </row>
    <row r="106" ht="12.75" customHeight="1">
      <c r="A106" s="290"/>
      <c r="B106" s="283" t="s">
        <v>39</v>
      </c>
      <c r="C106" s="78">
        <v>0.027906976744186046</v>
      </c>
      <c r="D106" s="68"/>
      <c r="E106" s="60"/>
      <c r="F106" s="277">
        <f t="shared" si="9"/>
        <v>0</v>
      </c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81"/>
    </row>
    <row r="107" ht="12.75" customHeight="1">
      <c r="A107" s="290"/>
      <c r="B107" s="283" t="s">
        <v>41</v>
      </c>
      <c r="C107" s="76">
        <f>$C$102*0.25</f>
        <v>0.1</v>
      </c>
      <c r="D107" s="68"/>
      <c r="E107" s="60"/>
      <c r="F107" s="277">
        <f t="shared" si="9"/>
        <v>0</v>
      </c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81"/>
    </row>
    <row r="108" ht="12.75" customHeight="1">
      <c r="A108" s="275">
        <v>20.0</v>
      </c>
      <c r="B108" s="276" t="s">
        <v>74</v>
      </c>
      <c r="C108" s="85">
        <f>WBS!D22</f>
        <v>0.4</v>
      </c>
      <c r="D108" s="69">
        <f>WBS!E22</f>
        <v>2.71488</v>
      </c>
      <c r="E108" s="60"/>
      <c r="F108" s="277">
        <f t="shared" si="9"/>
        <v>0</v>
      </c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81"/>
    </row>
    <row r="109" ht="12.75" customHeight="1">
      <c r="A109" s="290"/>
      <c r="B109" s="283" t="s">
        <v>31</v>
      </c>
      <c r="C109" s="75">
        <f>$C$108*0.2</f>
        <v>0.08</v>
      </c>
      <c r="D109" s="68"/>
      <c r="E109" s="60"/>
      <c r="F109" s="277">
        <f t="shared" si="9"/>
        <v>0</v>
      </c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9"/>
      <c r="W109" s="279"/>
      <c r="X109" s="279"/>
      <c r="Y109" s="279"/>
      <c r="Z109" s="279"/>
      <c r="AA109" s="279"/>
      <c r="AB109" s="279"/>
      <c r="AC109" s="279"/>
      <c r="AD109" s="279"/>
      <c r="AE109" s="279"/>
      <c r="AF109" s="281"/>
    </row>
    <row r="110" ht="12.75" customHeight="1">
      <c r="A110" s="290"/>
      <c r="B110" s="283" t="s">
        <v>34</v>
      </c>
      <c r="C110" s="78">
        <f>$C$108*0.15</f>
        <v>0.06</v>
      </c>
      <c r="D110" s="68"/>
      <c r="E110" s="60"/>
      <c r="F110" s="277">
        <f t="shared" si="9"/>
        <v>0</v>
      </c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9"/>
      <c r="W110" s="279"/>
      <c r="X110" s="279"/>
      <c r="Y110" s="279"/>
      <c r="Z110" s="279"/>
      <c r="AA110" s="279"/>
      <c r="AB110" s="279"/>
      <c r="AC110" s="279"/>
      <c r="AD110" s="279"/>
      <c r="AE110" s="279"/>
      <c r="AF110" s="281"/>
    </row>
    <row r="111" ht="12.75" customHeight="1">
      <c r="A111" s="290"/>
      <c r="B111" s="283" t="s">
        <v>37</v>
      </c>
      <c r="C111" s="76">
        <f>$C$108*0.35</f>
        <v>0.14</v>
      </c>
      <c r="D111" s="68"/>
      <c r="E111" s="60"/>
      <c r="F111" s="277">
        <f t="shared" si="9"/>
        <v>0</v>
      </c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81"/>
    </row>
    <row r="112" ht="12.75" customHeight="1">
      <c r="A112" s="290"/>
      <c r="B112" s="283" t="s">
        <v>39</v>
      </c>
      <c r="C112" s="78">
        <v>0.027906976744186046</v>
      </c>
      <c r="D112" s="68"/>
      <c r="E112" s="60"/>
      <c r="F112" s="277">
        <f t="shared" si="9"/>
        <v>0</v>
      </c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81"/>
    </row>
    <row r="113" ht="12.75" customHeight="1">
      <c r="A113" s="291"/>
      <c r="B113" s="283" t="s">
        <v>41</v>
      </c>
      <c r="C113" s="76">
        <f>$C$108*0.25</f>
        <v>0.1</v>
      </c>
      <c r="D113" s="68"/>
      <c r="E113" s="60"/>
      <c r="F113" s="277">
        <f t="shared" si="9"/>
        <v>0</v>
      </c>
      <c r="G113" s="288"/>
      <c r="H113" s="289"/>
      <c r="I113" s="289"/>
      <c r="J113" s="289"/>
      <c r="K113" s="289"/>
      <c r="L113" s="289"/>
      <c r="M113" s="289"/>
      <c r="N113" s="289"/>
      <c r="O113" s="289"/>
      <c r="P113" s="289"/>
      <c r="Q113" s="289"/>
      <c r="R113" s="289"/>
      <c r="S113" s="289"/>
      <c r="T113" s="289"/>
      <c r="U113" s="28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81"/>
    </row>
    <row r="114" ht="12.75" customHeight="1">
      <c r="A114" s="275">
        <v>21.0</v>
      </c>
      <c r="B114" s="276" t="s">
        <v>76</v>
      </c>
      <c r="C114" s="85">
        <f>WBS!D23</f>
        <v>0.6666666667</v>
      </c>
      <c r="D114" s="69">
        <f>WBS!E23</f>
        <v>4.5248</v>
      </c>
      <c r="E114" s="60"/>
      <c r="F114" s="277">
        <f t="shared" si="9"/>
        <v>0</v>
      </c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81"/>
    </row>
    <row r="115" ht="12.75" customHeight="1">
      <c r="A115" s="290"/>
      <c r="B115" s="283" t="s">
        <v>31</v>
      </c>
      <c r="C115" s="75">
        <f>$C$114*0.2</f>
        <v>0.1333333333</v>
      </c>
      <c r="D115" s="68"/>
      <c r="E115" s="60"/>
      <c r="F115" s="277">
        <f t="shared" si="9"/>
        <v>0</v>
      </c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81"/>
    </row>
    <row r="116" ht="12.75" customHeight="1">
      <c r="A116" s="290"/>
      <c r="B116" s="283" t="s">
        <v>34</v>
      </c>
      <c r="C116" s="78">
        <f>$C$114*0.15</f>
        <v>0.1</v>
      </c>
      <c r="D116" s="68"/>
      <c r="E116" s="60"/>
      <c r="F116" s="277">
        <f t="shared" si="9"/>
        <v>0</v>
      </c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9"/>
      <c r="W116" s="279"/>
      <c r="X116" s="279"/>
      <c r="Y116" s="279"/>
      <c r="Z116" s="279"/>
      <c r="AA116" s="279"/>
      <c r="AB116" s="279"/>
      <c r="AC116" s="279"/>
      <c r="AD116" s="279"/>
      <c r="AE116" s="279"/>
      <c r="AF116" s="281"/>
    </row>
    <row r="117" ht="12.75" customHeight="1">
      <c r="A117" s="290"/>
      <c r="B117" s="283" t="s">
        <v>37</v>
      </c>
      <c r="C117" s="76">
        <f>$C$114*0.35</f>
        <v>0.2333333333</v>
      </c>
      <c r="D117" s="68"/>
      <c r="E117" s="60"/>
      <c r="F117" s="277">
        <f t="shared" si="9"/>
        <v>0</v>
      </c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9"/>
      <c r="W117" s="279"/>
      <c r="X117" s="279"/>
      <c r="Y117" s="279"/>
      <c r="Z117" s="279"/>
      <c r="AA117" s="279"/>
      <c r="AB117" s="279"/>
      <c r="AC117" s="279"/>
      <c r="AD117" s="279"/>
      <c r="AE117" s="279"/>
      <c r="AF117" s="281"/>
    </row>
    <row r="118" ht="12.75" customHeight="1">
      <c r="A118" s="290"/>
      <c r="B118" s="283" t="s">
        <v>39</v>
      </c>
      <c r="C118" s="78">
        <v>0.027906976744186046</v>
      </c>
      <c r="D118" s="68"/>
      <c r="E118" s="60"/>
      <c r="F118" s="277">
        <f t="shared" si="9"/>
        <v>0</v>
      </c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81"/>
    </row>
    <row r="119" ht="12.75" customHeight="1">
      <c r="A119" s="290"/>
      <c r="B119" s="283" t="s">
        <v>41</v>
      </c>
      <c r="C119" s="76">
        <f>$C$114*0.25</f>
        <v>0.1666666667</v>
      </c>
      <c r="D119" s="68"/>
      <c r="E119" s="60"/>
      <c r="F119" s="277">
        <f t="shared" si="9"/>
        <v>0</v>
      </c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81"/>
    </row>
    <row r="120" ht="12.75" customHeight="1">
      <c r="A120" s="275">
        <v>22.0</v>
      </c>
      <c r="B120" s="276" t="s">
        <v>78</v>
      </c>
      <c r="C120" s="93">
        <f>WBS!D24</f>
        <v>0.6666666667</v>
      </c>
      <c r="D120" s="68">
        <f>WBS!E24</f>
        <v>4.5248</v>
      </c>
      <c r="E120" s="60"/>
      <c r="F120" s="277">
        <f t="shared" si="9"/>
        <v>0</v>
      </c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81"/>
    </row>
    <row r="121" ht="12.75" customHeight="1">
      <c r="A121" s="290"/>
      <c r="B121" s="283" t="s">
        <v>31</v>
      </c>
      <c r="C121" s="75">
        <f>$C$120*0.2</f>
        <v>0.1333333333</v>
      </c>
      <c r="D121" s="68"/>
      <c r="E121" s="60"/>
      <c r="F121" s="277">
        <f t="shared" si="9"/>
        <v>0</v>
      </c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81"/>
    </row>
    <row r="122" ht="12.75" customHeight="1">
      <c r="A122" s="290"/>
      <c r="B122" s="283" t="s">
        <v>34</v>
      </c>
      <c r="C122" s="78">
        <f>$C$120*0.15</f>
        <v>0.1</v>
      </c>
      <c r="D122" s="68"/>
      <c r="E122" s="60"/>
      <c r="F122" s="277">
        <f t="shared" si="9"/>
        <v>0</v>
      </c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81"/>
    </row>
    <row r="123" ht="12.75" customHeight="1">
      <c r="A123" s="291"/>
      <c r="B123" s="283" t="s">
        <v>37</v>
      </c>
      <c r="C123" s="76">
        <f>$C$120*0.35</f>
        <v>0.2333333333</v>
      </c>
      <c r="D123" s="68"/>
      <c r="E123" s="60"/>
      <c r="F123" s="277">
        <f t="shared" si="9"/>
        <v>0</v>
      </c>
      <c r="G123" s="288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81"/>
    </row>
    <row r="124" ht="12.75" customHeight="1">
      <c r="A124" s="290"/>
      <c r="B124" s="283" t="s">
        <v>39</v>
      </c>
      <c r="C124" s="78">
        <v>0.027906976744186046</v>
      </c>
      <c r="D124" s="68"/>
      <c r="E124" s="60"/>
      <c r="F124" s="277">
        <f t="shared" si="9"/>
        <v>0</v>
      </c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81"/>
    </row>
    <row r="125" ht="12.75" customHeight="1">
      <c r="A125" s="290"/>
      <c r="B125" s="283" t="s">
        <v>41</v>
      </c>
      <c r="C125" s="76">
        <f>$C$120*0.25</f>
        <v>0.1666666667</v>
      </c>
      <c r="D125" s="68"/>
      <c r="E125" s="60"/>
      <c r="F125" s="277">
        <f t="shared" si="9"/>
        <v>0</v>
      </c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81"/>
    </row>
    <row r="126" ht="12.75" customHeight="1">
      <c r="A126" s="275">
        <v>23.0</v>
      </c>
      <c r="B126" s="276" t="s">
        <v>80</v>
      </c>
      <c r="C126" s="93">
        <f>WBS!D25</f>
        <v>1.066666667</v>
      </c>
      <c r="D126" s="68">
        <f>WBS!E25</f>
        <v>7.23968</v>
      </c>
      <c r="E126" s="60"/>
      <c r="F126" s="277">
        <f t="shared" si="9"/>
        <v>0</v>
      </c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81"/>
    </row>
    <row r="127" ht="12.75" customHeight="1">
      <c r="A127" s="290"/>
      <c r="B127" s="283" t="s">
        <v>31</v>
      </c>
      <c r="C127" s="75">
        <f>$C$126*0.2</f>
        <v>0.2133333333</v>
      </c>
      <c r="D127" s="68"/>
      <c r="E127" s="60"/>
      <c r="F127" s="277">
        <f t="shared" si="9"/>
        <v>0</v>
      </c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81"/>
    </row>
    <row r="128" ht="12.75" customHeight="1">
      <c r="A128" s="290"/>
      <c r="B128" s="283" t="s">
        <v>34</v>
      </c>
      <c r="C128" s="78">
        <f>$C$126*0.15</f>
        <v>0.16</v>
      </c>
      <c r="D128" s="68"/>
      <c r="E128" s="60"/>
      <c r="F128" s="277">
        <f t="shared" si="9"/>
        <v>0</v>
      </c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81"/>
    </row>
    <row r="129" ht="12.75" customHeight="1">
      <c r="A129" s="290"/>
      <c r="B129" s="283" t="s">
        <v>37</v>
      </c>
      <c r="C129" s="76">
        <f>$C$126*0.35</f>
        <v>0.3733333333</v>
      </c>
      <c r="D129" s="68"/>
      <c r="E129" s="60"/>
      <c r="F129" s="277">
        <f t="shared" si="9"/>
        <v>0</v>
      </c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81"/>
    </row>
    <row r="130" ht="12.75" customHeight="1">
      <c r="A130" s="290"/>
      <c r="B130" s="283" t="s">
        <v>39</v>
      </c>
      <c r="C130" s="78">
        <v>0.027906976744186046</v>
      </c>
      <c r="D130" s="68"/>
      <c r="E130" s="60"/>
      <c r="F130" s="277">
        <f t="shared" si="9"/>
        <v>0</v>
      </c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81"/>
    </row>
    <row r="131" ht="12.75" customHeight="1">
      <c r="A131" s="290"/>
      <c r="B131" s="283" t="s">
        <v>41</v>
      </c>
      <c r="C131" s="76">
        <f>$C$126*0.25</f>
        <v>0.2666666667</v>
      </c>
      <c r="D131" s="68"/>
      <c r="E131" s="60"/>
      <c r="F131" s="277">
        <f t="shared" si="9"/>
        <v>0</v>
      </c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81"/>
    </row>
    <row r="132" ht="12.75" customHeight="1">
      <c r="A132" s="275">
        <v>24.0</v>
      </c>
      <c r="B132" s="276" t="s">
        <v>82</v>
      </c>
      <c r="C132" s="93">
        <f>WBS!D26</f>
        <v>0.6666666667</v>
      </c>
      <c r="D132" s="68">
        <f>WBS!E26</f>
        <v>4.5248</v>
      </c>
      <c r="E132" s="60"/>
      <c r="F132" s="277">
        <f t="shared" si="9"/>
        <v>0</v>
      </c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81"/>
    </row>
    <row r="133" ht="12.75" customHeight="1">
      <c r="A133" s="290"/>
      <c r="B133" s="283" t="s">
        <v>31</v>
      </c>
      <c r="C133" s="75">
        <f>$C$132*0.2</f>
        <v>0.1333333333</v>
      </c>
      <c r="D133" s="68"/>
      <c r="E133" s="60"/>
      <c r="F133" s="277">
        <f t="shared" si="9"/>
        <v>0</v>
      </c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81"/>
    </row>
    <row r="134" ht="12.75" customHeight="1">
      <c r="A134" s="290"/>
      <c r="B134" s="283" t="s">
        <v>34</v>
      </c>
      <c r="C134" s="78">
        <f>$C$132*0.15</f>
        <v>0.1</v>
      </c>
      <c r="D134" s="68"/>
      <c r="E134" s="60"/>
      <c r="F134" s="277">
        <f t="shared" si="9"/>
        <v>0</v>
      </c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81"/>
    </row>
    <row r="135" ht="12.75" customHeight="1">
      <c r="A135" s="290"/>
      <c r="B135" s="283" t="s">
        <v>37</v>
      </c>
      <c r="C135" s="76">
        <f>$C$132*0.35</f>
        <v>0.2333333333</v>
      </c>
      <c r="D135" s="68"/>
      <c r="E135" s="60"/>
      <c r="F135" s="277">
        <f t="shared" si="9"/>
        <v>0</v>
      </c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9"/>
      <c r="W135" s="279"/>
      <c r="X135" s="279"/>
      <c r="Y135" s="279"/>
      <c r="Z135" s="279"/>
      <c r="AA135" s="279"/>
      <c r="AB135" s="279"/>
      <c r="AC135" s="279"/>
      <c r="AD135" s="279"/>
      <c r="AE135" s="279"/>
      <c r="AF135" s="281"/>
    </row>
    <row r="136" ht="12.75" customHeight="1">
      <c r="A136" s="290"/>
      <c r="B136" s="283" t="s">
        <v>39</v>
      </c>
      <c r="C136" s="78">
        <v>0.027906976744186046</v>
      </c>
      <c r="D136" s="68"/>
      <c r="E136" s="60"/>
      <c r="F136" s="277">
        <f t="shared" si="9"/>
        <v>0</v>
      </c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81"/>
    </row>
    <row r="137" ht="12.75" customHeight="1">
      <c r="A137" s="290"/>
      <c r="B137" s="283" t="s">
        <v>41</v>
      </c>
      <c r="C137" s="76">
        <f>$C$132*0.25</f>
        <v>0.1666666667</v>
      </c>
      <c r="D137" s="68"/>
      <c r="E137" s="60"/>
      <c r="F137" s="277">
        <f t="shared" si="9"/>
        <v>0</v>
      </c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9"/>
      <c r="W137" s="279"/>
      <c r="X137" s="279"/>
      <c r="Y137" s="279"/>
      <c r="Z137" s="279"/>
      <c r="AA137" s="279"/>
      <c r="AB137" s="279"/>
      <c r="AC137" s="279"/>
      <c r="AD137" s="279"/>
      <c r="AE137" s="279"/>
      <c r="AF137" s="281"/>
    </row>
    <row r="138" ht="12.75" customHeight="1">
      <c r="A138" s="287">
        <v>25.0</v>
      </c>
      <c r="B138" s="276" t="s">
        <v>85</v>
      </c>
      <c r="C138" s="93">
        <f>WBS!D27</f>
        <v>0.6666666667</v>
      </c>
      <c r="D138" s="68">
        <f>WBS!E27</f>
        <v>4.5248</v>
      </c>
      <c r="E138" s="60"/>
      <c r="F138" s="277">
        <f t="shared" si="9"/>
        <v>0</v>
      </c>
      <c r="G138" s="288"/>
      <c r="H138" s="289"/>
      <c r="I138" s="289"/>
      <c r="J138" s="289"/>
      <c r="K138" s="289"/>
      <c r="L138" s="289"/>
      <c r="M138" s="289"/>
      <c r="N138" s="289"/>
      <c r="O138" s="289"/>
      <c r="P138" s="289"/>
      <c r="Q138" s="289"/>
      <c r="R138" s="289"/>
      <c r="S138" s="289"/>
      <c r="T138" s="289"/>
      <c r="U138" s="289"/>
      <c r="V138" s="279"/>
      <c r="W138" s="279"/>
      <c r="X138" s="279"/>
      <c r="Y138" s="279"/>
      <c r="Z138" s="279"/>
      <c r="AA138" s="279"/>
      <c r="AB138" s="279"/>
      <c r="AC138" s="279"/>
      <c r="AD138" s="279"/>
      <c r="AE138" s="279"/>
      <c r="AF138" s="281"/>
    </row>
    <row r="139" ht="12.75" customHeight="1">
      <c r="A139" s="290"/>
      <c r="B139" s="283" t="s">
        <v>31</v>
      </c>
      <c r="C139" s="75">
        <f>$C$138*0.2</f>
        <v>0.1333333333</v>
      </c>
      <c r="D139" s="68"/>
      <c r="E139" s="60"/>
      <c r="F139" s="277">
        <f t="shared" si="9"/>
        <v>0</v>
      </c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81"/>
    </row>
    <row r="140" ht="12.75" customHeight="1">
      <c r="A140" s="290"/>
      <c r="B140" s="283" t="s">
        <v>34</v>
      </c>
      <c r="C140" s="78">
        <f>$C$138*0.15</f>
        <v>0.1</v>
      </c>
      <c r="D140" s="68"/>
      <c r="E140" s="60"/>
      <c r="F140" s="277">
        <f t="shared" si="9"/>
        <v>0</v>
      </c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9"/>
      <c r="W140" s="279"/>
      <c r="X140" s="279"/>
      <c r="Y140" s="279"/>
      <c r="Z140" s="279"/>
      <c r="AA140" s="279"/>
      <c r="AB140" s="279"/>
      <c r="AC140" s="279"/>
      <c r="AD140" s="279"/>
      <c r="AE140" s="279"/>
      <c r="AF140" s="281"/>
    </row>
    <row r="141" ht="12.75" customHeight="1">
      <c r="A141" s="290"/>
      <c r="B141" s="283" t="s">
        <v>37</v>
      </c>
      <c r="C141" s="76">
        <f>$C$138*0.35</f>
        <v>0.2333333333</v>
      </c>
      <c r="D141" s="68"/>
      <c r="E141" s="60"/>
      <c r="F141" s="277">
        <f t="shared" si="9"/>
        <v>0</v>
      </c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9"/>
      <c r="W141" s="279"/>
      <c r="X141" s="279"/>
      <c r="Y141" s="279"/>
      <c r="Z141" s="279"/>
      <c r="AA141" s="279"/>
      <c r="AB141" s="279"/>
      <c r="AC141" s="279"/>
      <c r="AD141" s="279"/>
      <c r="AE141" s="279"/>
      <c r="AF141" s="281"/>
    </row>
    <row r="142" ht="12.75" customHeight="1">
      <c r="A142" s="290"/>
      <c r="B142" s="283" t="s">
        <v>39</v>
      </c>
      <c r="C142" s="78">
        <v>0.027906976744186046</v>
      </c>
      <c r="D142" s="68"/>
      <c r="E142" s="60"/>
      <c r="F142" s="277">
        <f t="shared" si="9"/>
        <v>0</v>
      </c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81"/>
    </row>
    <row r="143" ht="12.75" customHeight="1">
      <c r="A143" s="290"/>
      <c r="B143" s="283" t="s">
        <v>41</v>
      </c>
      <c r="C143" s="76">
        <f>$C$138*0.25</f>
        <v>0.1666666667</v>
      </c>
      <c r="D143" s="68"/>
      <c r="E143" s="60"/>
      <c r="F143" s="277">
        <f t="shared" si="9"/>
        <v>0</v>
      </c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9"/>
      <c r="W143" s="279"/>
      <c r="X143" s="279"/>
      <c r="Y143" s="279"/>
      <c r="Z143" s="279"/>
      <c r="AA143" s="279"/>
      <c r="AB143" s="279"/>
      <c r="AC143" s="279"/>
      <c r="AD143" s="279"/>
      <c r="AE143" s="279"/>
      <c r="AF143" s="281"/>
    </row>
    <row r="144" ht="12.75" customHeight="1">
      <c r="A144" s="275">
        <v>26.0</v>
      </c>
      <c r="B144" s="276" t="s">
        <v>87</v>
      </c>
      <c r="C144" s="93">
        <f>WBS!D28</f>
        <v>0.4</v>
      </c>
      <c r="D144" s="68">
        <f>WBS!E28</f>
        <v>2.71488</v>
      </c>
      <c r="E144" s="60"/>
      <c r="F144" s="277">
        <f t="shared" si="9"/>
        <v>0</v>
      </c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81"/>
    </row>
    <row r="145" ht="12.75" customHeight="1">
      <c r="A145" s="290"/>
      <c r="B145" s="283" t="s">
        <v>31</v>
      </c>
      <c r="C145" s="63">
        <f t="shared" ref="C145:D145" si="32">C$144*0.2</f>
        <v>0.08</v>
      </c>
      <c r="D145" s="63">
        <f t="shared" si="32"/>
        <v>0.542976</v>
      </c>
      <c r="E145" s="54" t="s">
        <v>54</v>
      </c>
      <c r="F145" s="277">
        <f t="shared" si="9"/>
        <v>0</v>
      </c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81"/>
    </row>
    <row r="146" ht="12.75" customHeight="1">
      <c r="A146" s="290"/>
      <c r="B146" s="283" t="s">
        <v>34</v>
      </c>
      <c r="C146" s="63">
        <f t="shared" ref="C146:D146" si="33">C$144*0.15</f>
        <v>0.06</v>
      </c>
      <c r="D146" s="63">
        <f t="shared" si="33"/>
        <v>0.407232</v>
      </c>
      <c r="E146" s="54" t="s">
        <v>54</v>
      </c>
      <c r="F146" s="277">
        <f t="shared" si="9"/>
        <v>0</v>
      </c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81"/>
    </row>
    <row r="147" ht="12.75" customHeight="1">
      <c r="A147" s="290"/>
      <c r="B147" s="283" t="s">
        <v>37</v>
      </c>
      <c r="C147" s="63">
        <f t="shared" ref="C147:D147" si="34">C$144*0.35</f>
        <v>0.14</v>
      </c>
      <c r="D147" s="63">
        <f t="shared" si="34"/>
        <v>0.950208</v>
      </c>
      <c r="E147" s="54" t="s">
        <v>54</v>
      </c>
      <c r="F147" s="277">
        <f t="shared" si="9"/>
        <v>0</v>
      </c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81"/>
    </row>
    <row r="148" ht="12.75" customHeight="1">
      <c r="A148" s="290"/>
      <c r="B148" s="283" t="s">
        <v>39</v>
      </c>
      <c r="C148" s="65">
        <v>0.03</v>
      </c>
      <c r="D148" s="68"/>
      <c r="E148" s="60"/>
      <c r="F148" s="277">
        <f t="shared" si="9"/>
        <v>0</v>
      </c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81"/>
    </row>
    <row r="149" ht="12.75" customHeight="1">
      <c r="A149" s="291"/>
      <c r="B149" s="283" t="s">
        <v>41</v>
      </c>
      <c r="C149" s="63">
        <f t="shared" ref="C149:D149" si="35">C$144*0.25</f>
        <v>0.1</v>
      </c>
      <c r="D149" s="63">
        <f t="shared" si="35"/>
        <v>0.67872</v>
      </c>
      <c r="E149" s="60"/>
      <c r="F149" s="277">
        <f t="shared" si="9"/>
        <v>0</v>
      </c>
      <c r="G149" s="288"/>
      <c r="H149" s="289"/>
      <c r="I149" s="289"/>
      <c r="J149" s="289"/>
      <c r="K149" s="289"/>
      <c r="L149" s="289"/>
      <c r="M149" s="289"/>
      <c r="N149" s="289"/>
      <c r="O149" s="289"/>
      <c r="P149" s="289"/>
      <c r="Q149" s="289"/>
      <c r="R149" s="289"/>
      <c r="S149" s="289"/>
      <c r="T149" s="289"/>
      <c r="U149" s="28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81"/>
    </row>
    <row r="150" ht="12.75" customHeight="1">
      <c r="A150" s="275">
        <v>27.0</v>
      </c>
      <c r="B150" s="276" t="s">
        <v>26</v>
      </c>
      <c r="C150" s="93">
        <f>WBS!D29</f>
        <v>1.066666667</v>
      </c>
      <c r="D150" s="68">
        <f>WBS!E29</f>
        <v>7.23968</v>
      </c>
      <c r="E150" s="60"/>
      <c r="F150" s="277">
        <f t="shared" si="9"/>
        <v>0</v>
      </c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81"/>
    </row>
    <row r="151" ht="12.75" customHeight="1">
      <c r="A151" s="290"/>
      <c r="B151" s="283" t="s">
        <v>31</v>
      </c>
      <c r="C151" s="75">
        <f>C$150*0.2</f>
        <v>0.2133333333</v>
      </c>
      <c r="D151" s="68"/>
      <c r="E151" s="60"/>
      <c r="F151" s="277">
        <f t="shared" si="9"/>
        <v>0</v>
      </c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9"/>
      <c r="W151" s="279"/>
      <c r="X151" s="279"/>
      <c r="Y151" s="279"/>
      <c r="Z151" s="279"/>
      <c r="AA151" s="279"/>
      <c r="AB151" s="279"/>
      <c r="AC151" s="279"/>
      <c r="AD151" s="279"/>
      <c r="AE151" s="279"/>
      <c r="AF151" s="281"/>
    </row>
    <row r="152" ht="12.75" customHeight="1">
      <c r="A152" s="290"/>
      <c r="B152" s="283" t="s">
        <v>34</v>
      </c>
      <c r="C152" s="78">
        <f>C$150*0.15</f>
        <v>0.16</v>
      </c>
      <c r="D152" s="68"/>
      <c r="E152" s="60"/>
      <c r="F152" s="277">
        <f t="shared" si="9"/>
        <v>0</v>
      </c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9"/>
      <c r="W152" s="279"/>
      <c r="X152" s="279"/>
      <c r="Y152" s="279"/>
      <c r="Z152" s="279"/>
      <c r="AA152" s="279"/>
      <c r="AB152" s="279"/>
      <c r="AC152" s="279"/>
      <c r="AD152" s="279"/>
      <c r="AE152" s="279"/>
      <c r="AF152" s="281"/>
    </row>
    <row r="153" ht="12.75" customHeight="1">
      <c r="A153" s="290"/>
      <c r="B153" s="283" t="s">
        <v>37</v>
      </c>
      <c r="C153" s="76">
        <f>C$150*0.35</f>
        <v>0.3733333333</v>
      </c>
      <c r="D153" s="68"/>
      <c r="E153" s="60"/>
      <c r="F153" s="277">
        <f t="shared" si="9"/>
        <v>0</v>
      </c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9"/>
      <c r="W153" s="279"/>
      <c r="X153" s="279"/>
      <c r="Y153" s="279"/>
      <c r="Z153" s="279"/>
      <c r="AA153" s="279"/>
      <c r="AB153" s="279"/>
      <c r="AC153" s="279"/>
      <c r="AD153" s="279"/>
      <c r="AE153" s="279"/>
      <c r="AF153" s="281"/>
    </row>
    <row r="154" ht="12.75" customHeight="1">
      <c r="A154" s="290"/>
      <c r="B154" s="283" t="s">
        <v>39</v>
      </c>
      <c r="C154" s="78">
        <v>0.027906976744186046</v>
      </c>
      <c r="D154" s="68"/>
      <c r="E154" s="60"/>
      <c r="F154" s="277">
        <f t="shared" si="9"/>
        <v>0</v>
      </c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9"/>
      <c r="W154" s="279"/>
      <c r="X154" s="279"/>
      <c r="Y154" s="279"/>
      <c r="Z154" s="279"/>
      <c r="AA154" s="279"/>
      <c r="AB154" s="279"/>
      <c r="AC154" s="279"/>
      <c r="AD154" s="279"/>
      <c r="AE154" s="279"/>
      <c r="AF154" s="281"/>
    </row>
    <row r="155" ht="12.75" customHeight="1">
      <c r="A155" s="290"/>
      <c r="B155" s="283" t="s">
        <v>41</v>
      </c>
      <c r="C155" s="76">
        <f>C$150*0.25</f>
        <v>0.2666666667</v>
      </c>
      <c r="D155" s="68"/>
      <c r="E155" s="60"/>
      <c r="F155" s="277">
        <f t="shared" si="9"/>
        <v>0</v>
      </c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9"/>
      <c r="W155" s="279"/>
      <c r="X155" s="279"/>
      <c r="Y155" s="279"/>
      <c r="Z155" s="279"/>
      <c r="AA155" s="279"/>
      <c r="AB155" s="279"/>
      <c r="AC155" s="279"/>
      <c r="AD155" s="279"/>
      <c r="AE155" s="279"/>
      <c r="AF155" s="281"/>
    </row>
    <row r="156" ht="12.75" customHeight="1">
      <c r="A156" s="275">
        <v>28.0</v>
      </c>
      <c r="B156" s="276" t="s">
        <v>90</v>
      </c>
      <c r="C156" s="93">
        <f>WBS!D30</f>
        <v>1.066666667</v>
      </c>
      <c r="D156" s="68">
        <f>WBS!E30</f>
        <v>7.23968</v>
      </c>
      <c r="E156" s="60"/>
      <c r="F156" s="277">
        <f t="shared" si="9"/>
        <v>0</v>
      </c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9"/>
      <c r="W156" s="279"/>
      <c r="X156" s="279"/>
      <c r="Y156" s="279"/>
      <c r="Z156" s="279"/>
      <c r="AA156" s="279"/>
      <c r="AB156" s="279"/>
      <c r="AC156" s="279"/>
      <c r="AD156" s="279"/>
      <c r="AE156" s="279"/>
      <c r="AF156" s="281"/>
    </row>
    <row r="157" ht="12.75" customHeight="1">
      <c r="A157" s="290"/>
      <c r="B157" s="283" t="s">
        <v>31</v>
      </c>
      <c r="C157" s="75">
        <f t="shared" ref="C157:D157" si="36">C$156*0.2</f>
        <v>0.2133333333</v>
      </c>
      <c r="D157" s="75">
        <f t="shared" si="36"/>
        <v>1.447936</v>
      </c>
      <c r="E157" s="60"/>
      <c r="F157" s="277">
        <f t="shared" si="9"/>
        <v>0</v>
      </c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9"/>
      <c r="W157" s="279"/>
      <c r="X157" s="279"/>
      <c r="Y157" s="279"/>
      <c r="Z157" s="279"/>
      <c r="AA157" s="279"/>
      <c r="AB157" s="279"/>
      <c r="AC157" s="279"/>
      <c r="AD157" s="279"/>
      <c r="AE157" s="279"/>
      <c r="AF157" s="281"/>
    </row>
    <row r="158" ht="12.75" customHeight="1">
      <c r="A158" s="290"/>
      <c r="B158" s="283" t="s">
        <v>34</v>
      </c>
      <c r="C158" s="78">
        <f t="shared" ref="C158:D158" si="37">C$156*0.15</f>
        <v>0.16</v>
      </c>
      <c r="D158" s="78">
        <f t="shared" si="37"/>
        <v>1.085952</v>
      </c>
      <c r="E158" s="60"/>
      <c r="F158" s="277">
        <f t="shared" si="9"/>
        <v>0</v>
      </c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9"/>
      <c r="W158" s="279"/>
      <c r="X158" s="279"/>
      <c r="Y158" s="279"/>
      <c r="Z158" s="279"/>
      <c r="AA158" s="279"/>
      <c r="AB158" s="279"/>
      <c r="AC158" s="279"/>
      <c r="AD158" s="279"/>
      <c r="AE158" s="279"/>
      <c r="AF158" s="281"/>
    </row>
    <row r="159" ht="12.75" customHeight="1">
      <c r="A159" s="291"/>
      <c r="B159" s="283" t="s">
        <v>37</v>
      </c>
      <c r="C159" s="76">
        <f t="shared" ref="C159:D159" si="38">C$156*0.35</f>
        <v>0.3733333333</v>
      </c>
      <c r="D159" s="76">
        <f t="shared" si="38"/>
        <v>2.533888</v>
      </c>
      <c r="E159" s="60"/>
      <c r="F159" s="277">
        <f t="shared" si="9"/>
        <v>0</v>
      </c>
      <c r="G159" s="288"/>
      <c r="H159" s="289"/>
      <c r="I159" s="289"/>
      <c r="J159" s="289"/>
      <c r="K159" s="289"/>
      <c r="L159" s="289"/>
      <c r="M159" s="289"/>
      <c r="N159" s="289"/>
      <c r="O159" s="289"/>
      <c r="P159" s="289"/>
      <c r="Q159" s="289"/>
      <c r="R159" s="289"/>
      <c r="S159" s="289"/>
      <c r="T159" s="289"/>
      <c r="U159" s="289"/>
      <c r="V159" s="279"/>
      <c r="W159" s="279"/>
      <c r="X159" s="279"/>
      <c r="Y159" s="279"/>
      <c r="Z159" s="279"/>
      <c r="AA159" s="279"/>
      <c r="AB159" s="279"/>
      <c r="AC159" s="279"/>
      <c r="AD159" s="279"/>
      <c r="AE159" s="279"/>
      <c r="AF159" s="281"/>
    </row>
    <row r="160" ht="12.75" customHeight="1">
      <c r="A160" s="290"/>
      <c r="B160" s="283" t="s">
        <v>39</v>
      </c>
      <c r="C160" s="78">
        <v>0.027906976744186046</v>
      </c>
      <c r="D160" s="292">
        <v>2.71</v>
      </c>
      <c r="E160" s="60"/>
      <c r="F160" s="277">
        <f t="shared" si="9"/>
        <v>0</v>
      </c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9"/>
      <c r="W160" s="279"/>
      <c r="X160" s="279"/>
      <c r="Y160" s="279"/>
      <c r="Z160" s="279"/>
      <c r="AA160" s="279"/>
      <c r="AB160" s="279"/>
      <c r="AC160" s="279"/>
      <c r="AD160" s="279"/>
      <c r="AE160" s="279"/>
      <c r="AF160" s="281"/>
    </row>
    <row r="161" ht="12.75" customHeight="1">
      <c r="A161" s="290"/>
      <c r="B161" s="283" t="s">
        <v>41</v>
      </c>
      <c r="C161" s="76">
        <f t="shared" ref="C161:D161" si="39">C$156*0.25</f>
        <v>0.2666666667</v>
      </c>
      <c r="D161" s="76">
        <f t="shared" si="39"/>
        <v>1.80992</v>
      </c>
      <c r="E161" s="60"/>
      <c r="F161" s="277">
        <f t="shared" si="9"/>
        <v>0</v>
      </c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9"/>
      <c r="W161" s="279"/>
      <c r="X161" s="279"/>
      <c r="Y161" s="279"/>
      <c r="Z161" s="279"/>
      <c r="AA161" s="279"/>
      <c r="AB161" s="279"/>
      <c r="AC161" s="279"/>
      <c r="AD161" s="279"/>
      <c r="AE161" s="279"/>
      <c r="AF161" s="281"/>
    </row>
    <row r="162" ht="12.75" customHeight="1">
      <c r="A162" s="275">
        <v>29.0</v>
      </c>
      <c r="B162" s="276" t="s">
        <v>65</v>
      </c>
      <c r="C162" s="93">
        <f>WBS!D31</f>
        <v>1.066666667</v>
      </c>
      <c r="D162" s="68">
        <f>WBS!E31</f>
        <v>7.23968</v>
      </c>
      <c r="E162" s="60"/>
      <c r="F162" s="277">
        <f t="shared" si="9"/>
        <v>0</v>
      </c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9"/>
      <c r="W162" s="279"/>
      <c r="X162" s="279"/>
      <c r="Y162" s="279"/>
      <c r="Z162" s="279"/>
      <c r="AA162" s="279"/>
      <c r="AB162" s="279"/>
      <c r="AC162" s="279"/>
      <c r="AD162" s="279"/>
      <c r="AE162" s="279"/>
      <c r="AF162" s="281"/>
    </row>
    <row r="163" ht="12.75" customHeight="1">
      <c r="A163" s="290"/>
      <c r="B163" s="283" t="s">
        <v>31</v>
      </c>
      <c r="C163" s="63">
        <f>$C$162*0.2</f>
        <v>0.2133333333</v>
      </c>
      <c r="D163" s="63">
        <f>D$162*0.2</f>
        <v>1.447936</v>
      </c>
      <c r="E163" s="60"/>
      <c r="F163" s="277">
        <f t="shared" si="9"/>
        <v>0</v>
      </c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9"/>
      <c r="W163" s="279"/>
      <c r="X163" s="279"/>
      <c r="Y163" s="279"/>
      <c r="Z163" s="279"/>
      <c r="AA163" s="279"/>
      <c r="AB163" s="279"/>
      <c r="AC163" s="279"/>
      <c r="AD163" s="279"/>
      <c r="AE163" s="279"/>
      <c r="AF163" s="281"/>
    </row>
    <row r="164" ht="12.75" customHeight="1">
      <c r="A164" s="290"/>
      <c r="B164" s="283" t="s">
        <v>34</v>
      </c>
      <c r="C164" s="63">
        <f>$C$162*0.15</f>
        <v>0.16</v>
      </c>
      <c r="D164" s="63">
        <f>D$162*0.15</f>
        <v>1.085952</v>
      </c>
      <c r="E164" s="60"/>
      <c r="F164" s="277">
        <f t="shared" si="9"/>
        <v>0</v>
      </c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9"/>
      <c r="W164" s="279"/>
      <c r="X164" s="279"/>
      <c r="Y164" s="279"/>
      <c r="Z164" s="279"/>
      <c r="AA164" s="279"/>
      <c r="AB164" s="279"/>
      <c r="AC164" s="279"/>
      <c r="AD164" s="279"/>
      <c r="AE164" s="279"/>
      <c r="AF164" s="281"/>
    </row>
    <row r="165" ht="12.75" customHeight="1">
      <c r="A165" s="290"/>
      <c r="B165" s="283" t="s">
        <v>37</v>
      </c>
      <c r="C165" s="63">
        <f>$C$162*0.35</f>
        <v>0.3733333333</v>
      </c>
      <c r="D165" s="63">
        <f>D$162*0.35</f>
        <v>2.533888</v>
      </c>
      <c r="E165" s="60"/>
      <c r="F165" s="277">
        <f t="shared" si="9"/>
        <v>0</v>
      </c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9"/>
      <c r="W165" s="279"/>
      <c r="X165" s="279"/>
      <c r="Y165" s="279"/>
      <c r="Z165" s="279"/>
      <c r="AA165" s="279"/>
      <c r="AB165" s="279"/>
      <c r="AC165" s="279"/>
      <c r="AD165" s="279"/>
      <c r="AE165" s="279"/>
      <c r="AF165" s="281"/>
    </row>
    <row r="166" ht="12.75" customHeight="1">
      <c r="A166" s="290"/>
      <c r="B166" s="283" t="s">
        <v>39</v>
      </c>
      <c r="C166" s="65">
        <v>0.03</v>
      </c>
      <c r="D166" s="63"/>
      <c r="E166" s="60"/>
      <c r="F166" s="277">
        <f t="shared" si="9"/>
        <v>0</v>
      </c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9"/>
      <c r="W166" s="279"/>
      <c r="X166" s="279"/>
      <c r="Y166" s="279"/>
      <c r="Z166" s="279"/>
      <c r="AA166" s="279"/>
      <c r="AB166" s="279"/>
      <c r="AC166" s="279"/>
      <c r="AD166" s="279"/>
      <c r="AE166" s="279"/>
      <c r="AF166" s="281"/>
    </row>
    <row r="167" ht="12.75" customHeight="1">
      <c r="A167" s="290"/>
      <c r="B167" s="283" t="s">
        <v>41</v>
      </c>
      <c r="C167" s="63">
        <f>$C$162*0.25</f>
        <v>0.2666666667</v>
      </c>
      <c r="D167" s="63">
        <f>D$162*0.25</f>
        <v>1.80992</v>
      </c>
      <c r="E167" s="60"/>
      <c r="F167" s="277">
        <f t="shared" si="9"/>
        <v>0</v>
      </c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9"/>
      <c r="W167" s="279"/>
      <c r="X167" s="279"/>
      <c r="Y167" s="279"/>
      <c r="Z167" s="279"/>
      <c r="AA167" s="279"/>
      <c r="AB167" s="279"/>
      <c r="AC167" s="279"/>
      <c r="AD167" s="279"/>
      <c r="AE167" s="279"/>
      <c r="AF167" s="281"/>
    </row>
    <row r="168" ht="12.75" customHeight="1">
      <c r="A168" s="275">
        <v>30.0</v>
      </c>
      <c r="B168" s="276" t="s">
        <v>91</v>
      </c>
      <c r="C168" s="85">
        <f>WBS!D32</f>
        <v>0.4</v>
      </c>
      <c r="D168" s="69">
        <f>WBS!E32</f>
        <v>2.71488</v>
      </c>
      <c r="E168" s="60"/>
      <c r="F168" s="277">
        <f t="shared" si="9"/>
        <v>0</v>
      </c>
      <c r="G168" s="276"/>
      <c r="H168" s="278"/>
      <c r="I168" s="278"/>
      <c r="J168" s="276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9"/>
      <c r="W168" s="279"/>
      <c r="X168" s="279"/>
      <c r="Y168" s="279"/>
      <c r="Z168" s="279"/>
      <c r="AA168" s="279"/>
      <c r="AB168" s="279"/>
      <c r="AC168" s="279"/>
      <c r="AD168" s="279"/>
      <c r="AE168" s="279"/>
      <c r="AF168" s="281"/>
    </row>
    <row r="169" ht="12.75" customHeight="1">
      <c r="A169" s="282"/>
      <c r="B169" s="283" t="s">
        <v>31</v>
      </c>
      <c r="C169" s="75">
        <f>$C$168*0.2</f>
        <v>0.08</v>
      </c>
      <c r="D169" s="68"/>
      <c r="E169" s="60"/>
      <c r="F169" s="277">
        <f t="shared" si="9"/>
        <v>0</v>
      </c>
      <c r="G169" s="276"/>
      <c r="H169" s="278"/>
      <c r="I169" s="278"/>
      <c r="J169" s="278"/>
      <c r="K169" s="276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279"/>
      <c r="W169" s="279"/>
      <c r="X169" s="279"/>
      <c r="Y169" s="279"/>
      <c r="Z169" s="279"/>
      <c r="AA169" s="279"/>
      <c r="AB169" s="279"/>
      <c r="AC169" s="279"/>
      <c r="AD169" s="279"/>
      <c r="AE169" s="279"/>
      <c r="AF169" s="281"/>
    </row>
    <row r="170" ht="12.75" customHeight="1">
      <c r="A170" s="282"/>
      <c r="B170" s="283" t="s">
        <v>34</v>
      </c>
      <c r="C170" s="78">
        <f>$C$168*0.15</f>
        <v>0.06</v>
      </c>
      <c r="D170" s="68"/>
      <c r="E170" s="60"/>
      <c r="F170" s="277">
        <f t="shared" si="9"/>
        <v>0</v>
      </c>
      <c r="G170" s="276"/>
      <c r="H170" s="278"/>
      <c r="I170" s="278"/>
      <c r="J170" s="278"/>
      <c r="K170" s="278"/>
      <c r="L170" s="276"/>
      <c r="M170" s="278"/>
      <c r="N170" s="278"/>
      <c r="O170" s="278"/>
      <c r="P170" s="278"/>
      <c r="Q170" s="278"/>
      <c r="R170" s="278"/>
      <c r="S170" s="278"/>
      <c r="T170" s="278"/>
      <c r="U170" s="278"/>
      <c r="V170" s="279"/>
      <c r="W170" s="279"/>
      <c r="X170" s="279"/>
      <c r="Y170" s="279"/>
      <c r="Z170" s="279"/>
      <c r="AA170" s="279"/>
      <c r="AB170" s="279"/>
      <c r="AC170" s="279"/>
      <c r="AD170" s="279"/>
      <c r="AE170" s="279"/>
      <c r="AF170" s="281"/>
    </row>
    <row r="171" ht="12.75" customHeight="1">
      <c r="A171" s="282"/>
      <c r="B171" s="283" t="s">
        <v>37</v>
      </c>
      <c r="C171" s="76">
        <f>$C$168*0.35</f>
        <v>0.14</v>
      </c>
      <c r="D171" s="68"/>
      <c r="E171" s="60"/>
      <c r="F171" s="277">
        <f t="shared" si="9"/>
        <v>0</v>
      </c>
      <c r="G171" s="276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9"/>
      <c r="W171" s="279"/>
      <c r="X171" s="279"/>
      <c r="Y171" s="279"/>
      <c r="Z171" s="279"/>
      <c r="AA171" s="279"/>
      <c r="AB171" s="279"/>
      <c r="AC171" s="279"/>
      <c r="AD171" s="279"/>
      <c r="AE171" s="279"/>
      <c r="AF171" s="281"/>
    </row>
    <row r="172" ht="12.75" customHeight="1">
      <c r="A172" s="282"/>
      <c r="B172" s="283" t="s">
        <v>39</v>
      </c>
      <c r="C172" s="78">
        <v>0.027906976744186046</v>
      </c>
      <c r="D172" s="68"/>
      <c r="E172" s="60"/>
      <c r="F172" s="277">
        <f t="shared" si="9"/>
        <v>0</v>
      </c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  <c r="AF172" s="281"/>
    </row>
    <row r="173" ht="12.75" customHeight="1">
      <c r="A173" s="282"/>
      <c r="B173" s="283" t="s">
        <v>41</v>
      </c>
      <c r="C173" s="76">
        <f>$C$168*0.25</f>
        <v>0.1</v>
      </c>
      <c r="D173" s="68"/>
      <c r="E173" s="60"/>
      <c r="F173" s="277">
        <f t="shared" si="9"/>
        <v>0</v>
      </c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  <c r="AF173" s="281"/>
    </row>
    <row r="174" ht="12.75" customHeight="1">
      <c r="A174" s="282"/>
      <c r="B174" s="283" t="s">
        <v>44</v>
      </c>
      <c r="C174" s="78">
        <f>$C$168*0.05</f>
        <v>0.02</v>
      </c>
      <c r="D174" s="68"/>
      <c r="E174" s="60"/>
      <c r="F174" s="277">
        <f t="shared" si="9"/>
        <v>0</v>
      </c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81"/>
    </row>
    <row r="175" ht="12.75" customHeight="1">
      <c r="A175" s="275">
        <v>31.0</v>
      </c>
      <c r="B175" s="276" t="s">
        <v>92</v>
      </c>
      <c r="C175" s="85">
        <f>WBS!D33</f>
        <v>0.4</v>
      </c>
      <c r="D175" s="69">
        <f>WBS!E33</f>
        <v>2.71488</v>
      </c>
      <c r="E175" s="60"/>
      <c r="F175" s="277">
        <f t="shared" si="9"/>
        <v>0</v>
      </c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  <c r="AF175" s="281"/>
    </row>
    <row r="176" ht="12.75" customHeight="1">
      <c r="A176" s="282"/>
      <c r="B176" s="283" t="s">
        <v>31</v>
      </c>
      <c r="C176" s="63">
        <f>C$175*0.2</f>
        <v>0.08</v>
      </c>
      <c r="D176" s="68"/>
      <c r="E176" s="60"/>
      <c r="F176" s="277">
        <f t="shared" si="9"/>
        <v>0</v>
      </c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81"/>
    </row>
    <row r="177" ht="12.75" customHeight="1">
      <c r="A177" s="282"/>
      <c r="B177" s="283" t="s">
        <v>34</v>
      </c>
      <c r="C177" s="63">
        <f>C$175*0.15</f>
        <v>0.06</v>
      </c>
      <c r="D177" s="68"/>
      <c r="E177" s="60"/>
      <c r="F177" s="277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81"/>
    </row>
    <row r="178" ht="12.75" customHeight="1">
      <c r="A178" s="282"/>
      <c r="B178" s="283" t="s">
        <v>37</v>
      </c>
      <c r="C178" s="63">
        <f>C$175*0.35</f>
        <v>0.14</v>
      </c>
      <c r="D178" s="68"/>
      <c r="E178" s="60"/>
      <c r="F178" s="277">
        <f t="shared" ref="F178:F184" si="40">SUM(G178:R178)</f>
        <v>0</v>
      </c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81"/>
    </row>
    <row r="179" ht="12.75" customHeight="1">
      <c r="A179" s="282"/>
      <c r="B179" s="283" t="s">
        <v>39</v>
      </c>
      <c r="C179" s="65">
        <v>0.03</v>
      </c>
      <c r="D179" s="68"/>
      <c r="E179" s="60"/>
      <c r="F179" s="277">
        <f t="shared" si="40"/>
        <v>0</v>
      </c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  <c r="AF179" s="281"/>
    </row>
    <row r="180" ht="12.75" customHeight="1">
      <c r="A180" s="282"/>
      <c r="B180" s="283" t="s">
        <v>41</v>
      </c>
      <c r="C180" s="63">
        <f>C$175*0.25</f>
        <v>0.1</v>
      </c>
      <c r="D180" s="68"/>
      <c r="E180" s="60"/>
      <c r="F180" s="277">
        <f t="shared" si="40"/>
        <v>0</v>
      </c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9"/>
      <c r="W180" s="279"/>
      <c r="X180" s="279"/>
      <c r="Y180" s="279"/>
      <c r="Z180" s="279"/>
      <c r="AA180" s="279"/>
      <c r="AB180" s="279"/>
      <c r="AC180" s="279"/>
      <c r="AD180" s="279"/>
      <c r="AE180" s="279"/>
      <c r="AF180" s="281"/>
    </row>
    <row r="181" ht="12.75" customHeight="1">
      <c r="A181" s="275">
        <v>32.0</v>
      </c>
      <c r="B181" s="276" t="s">
        <v>75</v>
      </c>
      <c r="C181" s="286">
        <f>WBS!D34</f>
        <v>0.4</v>
      </c>
      <c r="D181" s="80">
        <f>WBS!E34</f>
        <v>2.71488</v>
      </c>
      <c r="E181" s="60"/>
      <c r="F181" s="277">
        <f t="shared" si="40"/>
        <v>0</v>
      </c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9"/>
      <c r="W181" s="279"/>
      <c r="X181" s="279"/>
      <c r="Y181" s="279"/>
      <c r="Z181" s="279"/>
      <c r="AA181" s="279"/>
      <c r="AB181" s="279"/>
      <c r="AC181" s="279"/>
      <c r="AD181" s="279"/>
      <c r="AE181" s="279"/>
      <c r="AF181" s="281"/>
    </row>
    <row r="182" ht="12.75" customHeight="1">
      <c r="A182" s="282"/>
      <c r="B182" s="283" t="s">
        <v>31</v>
      </c>
      <c r="C182" s="63">
        <f t="shared" ref="C182:D182" si="41">C$181*0.2</f>
        <v>0.08</v>
      </c>
      <c r="D182" s="63">
        <f t="shared" si="41"/>
        <v>0.542976</v>
      </c>
      <c r="E182" s="60"/>
      <c r="F182" s="277">
        <f t="shared" si="40"/>
        <v>0</v>
      </c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  <c r="AF182" s="281"/>
    </row>
    <row r="183" ht="12.75" customHeight="1">
      <c r="A183" s="282"/>
      <c r="B183" s="283" t="s">
        <v>34</v>
      </c>
      <c r="C183" s="63">
        <f t="shared" ref="C183:D183" si="42">C$181*0.15</f>
        <v>0.06</v>
      </c>
      <c r="D183" s="63">
        <f t="shared" si="42"/>
        <v>0.407232</v>
      </c>
      <c r="E183" s="60"/>
      <c r="F183" s="277">
        <f t="shared" si="40"/>
        <v>0</v>
      </c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9"/>
      <c r="W183" s="279"/>
      <c r="X183" s="279"/>
      <c r="Y183" s="279"/>
      <c r="Z183" s="279"/>
      <c r="AA183" s="279"/>
      <c r="AB183" s="279"/>
      <c r="AC183" s="279"/>
      <c r="AD183" s="279"/>
      <c r="AE183" s="279"/>
      <c r="AF183" s="281"/>
    </row>
    <row r="184" ht="12.75" customHeight="1">
      <c r="A184" s="282"/>
      <c r="B184" s="283" t="s">
        <v>37</v>
      </c>
      <c r="C184" s="63">
        <f t="shared" ref="C184:D184" si="43">C$181*0.35</f>
        <v>0.14</v>
      </c>
      <c r="D184" s="63">
        <f t="shared" si="43"/>
        <v>0.950208</v>
      </c>
      <c r="E184" s="60"/>
      <c r="F184" s="277">
        <f t="shared" si="40"/>
        <v>0</v>
      </c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9"/>
      <c r="W184" s="279"/>
      <c r="X184" s="279"/>
      <c r="Y184" s="279"/>
      <c r="Z184" s="279"/>
      <c r="AA184" s="279"/>
      <c r="AB184" s="279"/>
      <c r="AC184" s="279"/>
      <c r="AD184" s="279"/>
      <c r="AE184" s="279"/>
      <c r="AF184" s="281"/>
    </row>
    <row r="185" ht="12.75" customHeight="1">
      <c r="A185" s="282"/>
      <c r="B185" s="283" t="s">
        <v>42</v>
      </c>
      <c r="C185" s="63">
        <f t="shared" ref="C185:D185" si="44">C181*0.05</f>
        <v>0.02</v>
      </c>
      <c r="D185" s="63">
        <f t="shared" si="44"/>
        <v>0.135744</v>
      </c>
      <c r="E185" s="60"/>
      <c r="F185" s="277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  <c r="AF185" s="281"/>
    </row>
    <row r="186" ht="12.75" customHeight="1">
      <c r="A186" s="282"/>
      <c r="B186" s="283" t="s">
        <v>39</v>
      </c>
      <c r="C186" s="65">
        <v>0.03</v>
      </c>
      <c r="D186" s="65">
        <v>0.03</v>
      </c>
      <c r="E186" s="60"/>
      <c r="F186" s="277">
        <f t="shared" ref="F186:F197" si="46">SUM(G186:R186)</f>
        <v>0</v>
      </c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9"/>
      <c r="W186" s="279"/>
      <c r="X186" s="279"/>
      <c r="Y186" s="279"/>
      <c r="Z186" s="279"/>
      <c r="AA186" s="279"/>
      <c r="AB186" s="279"/>
      <c r="AC186" s="279"/>
      <c r="AD186" s="279"/>
      <c r="AE186" s="279"/>
      <c r="AF186" s="281"/>
    </row>
    <row r="187" ht="12.75" customHeight="1">
      <c r="A187" s="282"/>
      <c r="B187" s="283" t="s">
        <v>41</v>
      </c>
      <c r="C187" s="63">
        <f t="shared" ref="C187:D187" si="45">C$181*0.25</f>
        <v>0.1</v>
      </c>
      <c r="D187" s="63">
        <f t="shared" si="45"/>
        <v>0.67872</v>
      </c>
      <c r="E187" s="60"/>
      <c r="F187" s="277">
        <f t="shared" si="46"/>
        <v>0</v>
      </c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9"/>
      <c r="W187" s="279"/>
      <c r="X187" s="279"/>
      <c r="Y187" s="279"/>
      <c r="Z187" s="279"/>
      <c r="AA187" s="279"/>
      <c r="AB187" s="279"/>
      <c r="AC187" s="279"/>
      <c r="AD187" s="279"/>
      <c r="AE187" s="279"/>
      <c r="AF187" s="281"/>
    </row>
    <row r="188" ht="12.75" customHeight="1">
      <c r="A188" s="287">
        <v>33.0</v>
      </c>
      <c r="B188" s="276" t="s">
        <v>93</v>
      </c>
      <c r="C188" s="286">
        <f>WBS!D35</f>
        <v>0.4</v>
      </c>
      <c r="D188" s="80">
        <f>WBS!E35</f>
        <v>2.71488</v>
      </c>
      <c r="E188" s="60"/>
      <c r="F188" s="277">
        <f t="shared" si="46"/>
        <v>0</v>
      </c>
      <c r="G188" s="288"/>
      <c r="H188" s="289"/>
      <c r="I188" s="289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79"/>
      <c r="W188" s="279"/>
      <c r="X188" s="279"/>
      <c r="Y188" s="279"/>
      <c r="Z188" s="279"/>
      <c r="AA188" s="279"/>
      <c r="AB188" s="279"/>
      <c r="AC188" s="279"/>
      <c r="AD188" s="279"/>
      <c r="AE188" s="279"/>
      <c r="AF188" s="281"/>
    </row>
    <row r="189" ht="12.75" customHeight="1">
      <c r="A189" s="290"/>
      <c r="B189" s="283" t="s">
        <v>31</v>
      </c>
      <c r="C189" s="63"/>
      <c r="D189" s="68"/>
      <c r="E189" s="60"/>
      <c r="F189" s="277">
        <f t="shared" si="46"/>
        <v>0</v>
      </c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9"/>
      <c r="W189" s="279"/>
      <c r="X189" s="279"/>
      <c r="Y189" s="279"/>
      <c r="Z189" s="279"/>
      <c r="AA189" s="279"/>
      <c r="AB189" s="279"/>
      <c r="AC189" s="279"/>
      <c r="AD189" s="279"/>
      <c r="AE189" s="279"/>
      <c r="AF189" s="281"/>
    </row>
    <row r="190" ht="12.75" customHeight="1">
      <c r="A190" s="290"/>
      <c r="B190" s="283" t="s">
        <v>34</v>
      </c>
      <c r="C190" s="63"/>
      <c r="D190" s="68"/>
      <c r="E190" s="60"/>
      <c r="F190" s="277">
        <f t="shared" si="46"/>
        <v>0</v>
      </c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9"/>
      <c r="W190" s="279"/>
      <c r="X190" s="279"/>
      <c r="Y190" s="279"/>
      <c r="Z190" s="279"/>
      <c r="AA190" s="279"/>
      <c r="AB190" s="279"/>
      <c r="AC190" s="279"/>
      <c r="AD190" s="279"/>
      <c r="AE190" s="279"/>
      <c r="AF190" s="281"/>
    </row>
    <row r="191" ht="12.75" customHeight="1">
      <c r="A191" s="290"/>
      <c r="B191" s="283" t="s">
        <v>37</v>
      </c>
      <c r="C191" s="63"/>
      <c r="D191" s="68"/>
      <c r="E191" s="60"/>
      <c r="F191" s="277">
        <f t="shared" si="46"/>
        <v>0</v>
      </c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  <c r="AF191" s="281"/>
    </row>
    <row r="192" ht="12.75" customHeight="1">
      <c r="A192" s="290"/>
      <c r="B192" s="283" t="s">
        <v>39</v>
      </c>
      <c r="C192" s="65">
        <v>0.027906976744186046</v>
      </c>
      <c r="D192" s="68"/>
      <c r="E192" s="60"/>
      <c r="F192" s="277">
        <f t="shared" si="46"/>
        <v>0</v>
      </c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9"/>
      <c r="W192" s="279"/>
      <c r="X192" s="279"/>
      <c r="Y192" s="279"/>
      <c r="Z192" s="279"/>
      <c r="AA192" s="279"/>
      <c r="AB192" s="279"/>
      <c r="AC192" s="279"/>
      <c r="AD192" s="279"/>
      <c r="AE192" s="279"/>
      <c r="AF192" s="281"/>
    </row>
    <row r="193" ht="12.75" customHeight="1">
      <c r="A193" s="290"/>
      <c r="B193" s="283" t="s">
        <v>41</v>
      </c>
      <c r="C193" s="63"/>
      <c r="D193" s="68"/>
      <c r="E193" s="60"/>
      <c r="F193" s="277">
        <f t="shared" si="46"/>
        <v>0</v>
      </c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9"/>
      <c r="W193" s="279"/>
      <c r="X193" s="279"/>
      <c r="Y193" s="279"/>
      <c r="Z193" s="279"/>
      <c r="AA193" s="279"/>
      <c r="AB193" s="279"/>
      <c r="AC193" s="279"/>
      <c r="AD193" s="279"/>
      <c r="AE193" s="279"/>
      <c r="AF193" s="281"/>
    </row>
    <row r="194" ht="12.75" customHeight="1">
      <c r="A194" s="275">
        <v>34.0</v>
      </c>
      <c r="B194" s="276" t="s">
        <v>94</v>
      </c>
      <c r="C194" s="85">
        <f>WBS!D36</f>
        <v>1.066666667</v>
      </c>
      <c r="D194" s="69">
        <f>WBS!E36</f>
        <v>7.23968</v>
      </c>
      <c r="E194" s="60"/>
      <c r="F194" s="277">
        <f t="shared" si="46"/>
        <v>0</v>
      </c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9"/>
      <c r="W194" s="279"/>
      <c r="X194" s="279"/>
      <c r="Y194" s="279"/>
      <c r="Z194" s="279"/>
      <c r="AA194" s="279"/>
      <c r="AB194" s="279"/>
      <c r="AC194" s="279"/>
      <c r="AD194" s="279"/>
      <c r="AE194" s="279"/>
      <c r="AF194" s="281"/>
    </row>
    <row r="195" ht="12.75" customHeight="1">
      <c r="A195" s="275"/>
      <c r="B195" s="283" t="s">
        <v>31</v>
      </c>
      <c r="C195" s="63">
        <f t="shared" ref="C195:D195" si="47">C194*0.2</f>
        <v>0.2133333333</v>
      </c>
      <c r="D195" s="63">
        <f t="shared" si="47"/>
        <v>1.447936</v>
      </c>
      <c r="E195" s="60"/>
      <c r="F195" s="277">
        <f t="shared" si="46"/>
        <v>0</v>
      </c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9"/>
      <c r="W195" s="279"/>
      <c r="X195" s="279"/>
      <c r="Y195" s="279"/>
      <c r="Z195" s="279"/>
      <c r="AA195" s="279"/>
      <c r="AB195" s="279"/>
      <c r="AC195" s="279"/>
      <c r="AD195" s="279"/>
      <c r="AE195" s="279"/>
      <c r="AF195" s="281"/>
    </row>
    <row r="196" ht="12.75" customHeight="1">
      <c r="A196" s="290"/>
      <c r="B196" s="283" t="s">
        <v>34</v>
      </c>
      <c r="C196" s="63">
        <f t="shared" ref="C196:D196" si="48">C194*0.15</f>
        <v>0.16</v>
      </c>
      <c r="D196" s="63">
        <f t="shared" si="48"/>
        <v>1.085952</v>
      </c>
      <c r="E196" s="60"/>
      <c r="F196" s="277">
        <f t="shared" si="46"/>
        <v>0</v>
      </c>
      <c r="G196" s="278"/>
      <c r="H196" s="278"/>
      <c r="I196" s="278"/>
      <c r="J196" s="278"/>
      <c r="K196" s="278"/>
      <c r="L196" s="278"/>
      <c r="M196" s="278"/>
      <c r="N196" s="278"/>
      <c r="O196" s="278"/>
      <c r="P196" s="278"/>
      <c r="Q196" s="278"/>
      <c r="R196" s="278"/>
      <c r="S196" s="278"/>
      <c r="T196" s="278"/>
      <c r="U196" s="278"/>
      <c r="V196" s="279"/>
      <c r="W196" s="279"/>
      <c r="X196" s="279"/>
      <c r="Y196" s="279"/>
      <c r="Z196" s="279"/>
      <c r="AA196" s="279"/>
      <c r="AB196" s="279"/>
      <c r="AC196" s="279"/>
      <c r="AD196" s="279"/>
      <c r="AE196" s="279"/>
      <c r="AF196" s="281"/>
    </row>
    <row r="197" ht="12.75" customHeight="1">
      <c r="A197" s="290"/>
      <c r="B197" s="283" t="s">
        <v>37</v>
      </c>
      <c r="C197" s="63">
        <f t="shared" ref="C197:D197" si="49">C194*0.35</f>
        <v>0.3733333333</v>
      </c>
      <c r="D197" s="63">
        <f t="shared" si="49"/>
        <v>2.533888</v>
      </c>
      <c r="E197" s="60"/>
      <c r="F197" s="277">
        <f t="shared" si="46"/>
        <v>0</v>
      </c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78"/>
      <c r="S197" s="278"/>
      <c r="T197" s="278"/>
      <c r="U197" s="278"/>
      <c r="V197" s="279"/>
      <c r="W197" s="279"/>
      <c r="X197" s="279"/>
      <c r="Y197" s="279"/>
      <c r="Z197" s="279"/>
      <c r="AA197" s="279"/>
      <c r="AB197" s="279"/>
      <c r="AC197" s="279"/>
      <c r="AD197" s="279"/>
      <c r="AE197" s="279"/>
      <c r="AF197" s="281"/>
    </row>
    <row r="198" ht="12.75" customHeight="1">
      <c r="A198" s="290"/>
      <c r="B198" s="283" t="s">
        <v>42</v>
      </c>
      <c r="C198" s="63">
        <f t="shared" ref="C198:D198" si="50">C194*0.05</f>
        <v>0.05333333333</v>
      </c>
      <c r="D198" s="63">
        <f t="shared" si="50"/>
        <v>0.361984</v>
      </c>
      <c r="E198" s="60"/>
      <c r="F198" s="277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9"/>
      <c r="W198" s="279"/>
      <c r="X198" s="279"/>
      <c r="Y198" s="279"/>
      <c r="Z198" s="279"/>
      <c r="AA198" s="279"/>
      <c r="AB198" s="279"/>
      <c r="AC198" s="279"/>
      <c r="AD198" s="279"/>
      <c r="AE198" s="279"/>
      <c r="AF198" s="281"/>
    </row>
    <row r="199" ht="12.75" customHeight="1">
      <c r="A199" s="290"/>
      <c r="B199" s="283" t="s">
        <v>39</v>
      </c>
      <c r="C199" s="65">
        <v>0.028</v>
      </c>
      <c r="D199" s="65">
        <v>2.71</v>
      </c>
      <c r="E199" s="60"/>
      <c r="F199" s="277">
        <f t="shared" ref="F199:F201" si="52">SUM(G199:R199)</f>
        <v>0</v>
      </c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9"/>
      <c r="W199" s="279"/>
      <c r="X199" s="279"/>
      <c r="Y199" s="279"/>
      <c r="Z199" s="279"/>
      <c r="AA199" s="279"/>
      <c r="AB199" s="279"/>
      <c r="AC199" s="279"/>
      <c r="AD199" s="279"/>
      <c r="AE199" s="279"/>
      <c r="AF199" s="281"/>
    </row>
    <row r="200" ht="12.75" customHeight="1">
      <c r="A200" s="291"/>
      <c r="B200" s="283" t="s">
        <v>41</v>
      </c>
      <c r="C200" s="63">
        <f t="shared" ref="C200:D200" si="51">C194*0.25</f>
        <v>0.2666666667</v>
      </c>
      <c r="D200" s="63">
        <f t="shared" si="51"/>
        <v>1.80992</v>
      </c>
      <c r="E200" s="60"/>
      <c r="F200" s="277">
        <f t="shared" si="52"/>
        <v>0</v>
      </c>
      <c r="G200" s="288"/>
      <c r="H200" s="289"/>
      <c r="I200" s="289"/>
      <c r="J200" s="289"/>
      <c r="K200" s="289"/>
      <c r="L200" s="289"/>
      <c r="M200" s="289"/>
      <c r="N200" s="289"/>
      <c r="O200" s="289"/>
      <c r="P200" s="289"/>
      <c r="Q200" s="289"/>
      <c r="R200" s="289"/>
      <c r="S200" s="289"/>
      <c r="T200" s="289"/>
      <c r="U200" s="289"/>
      <c r="V200" s="279"/>
      <c r="W200" s="279"/>
      <c r="X200" s="279"/>
      <c r="Y200" s="279"/>
      <c r="Z200" s="279"/>
      <c r="AA200" s="279"/>
      <c r="AB200" s="279"/>
      <c r="AC200" s="279"/>
      <c r="AD200" s="279"/>
      <c r="AE200" s="279"/>
      <c r="AF200" s="281"/>
    </row>
    <row r="201" ht="12.75" customHeight="1">
      <c r="A201" s="275">
        <v>35.0</v>
      </c>
      <c r="B201" s="276" t="s">
        <v>28</v>
      </c>
      <c r="C201" s="85">
        <f>WBS!D37</f>
        <v>0.6666666667</v>
      </c>
      <c r="D201" s="69">
        <f>WBS!E37</f>
        <v>4.5248</v>
      </c>
      <c r="E201" s="60"/>
      <c r="F201" s="277">
        <f t="shared" si="52"/>
        <v>0</v>
      </c>
      <c r="G201" s="293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9"/>
      <c r="W201" s="279"/>
      <c r="X201" s="279"/>
      <c r="Y201" s="279"/>
      <c r="Z201" s="279"/>
      <c r="AA201" s="279"/>
      <c r="AB201" s="279"/>
      <c r="AC201" s="279"/>
      <c r="AD201" s="279"/>
      <c r="AE201" s="279"/>
      <c r="AF201" s="281"/>
    </row>
    <row r="202" ht="12.75" customHeight="1">
      <c r="A202" s="290"/>
      <c r="B202" s="283" t="s">
        <v>31</v>
      </c>
      <c r="C202" s="63">
        <f>$C$201*0.2</f>
        <v>0.1333333333</v>
      </c>
      <c r="D202" s="93">
        <f>D$201*0.2</f>
        <v>0.90496</v>
      </c>
      <c r="E202" s="54" t="s">
        <v>33</v>
      </c>
      <c r="F202" s="294">
        <f t="shared" ref="F202:F205" si="53">SUM(H202:R202)</f>
        <v>0.16</v>
      </c>
      <c r="G202" s="295"/>
      <c r="H202" s="296">
        <v>0.16</v>
      </c>
      <c r="I202" s="278"/>
      <c r="J202" s="278"/>
      <c r="K202" s="278"/>
      <c r="L202" s="278"/>
      <c r="M202" s="278"/>
      <c r="N202" s="278"/>
      <c r="O202" s="278"/>
      <c r="P202" s="278"/>
      <c r="Q202" s="278"/>
      <c r="R202" s="278"/>
      <c r="S202" s="278"/>
      <c r="T202" s="278"/>
      <c r="U202" s="278"/>
      <c r="V202" s="279"/>
      <c r="W202" s="279"/>
      <c r="X202" s="279"/>
      <c r="Y202" s="279"/>
      <c r="Z202" s="279"/>
      <c r="AA202" s="279"/>
      <c r="AB202" s="279"/>
      <c r="AC202" s="279"/>
      <c r="AD202" s="279"/>
      <c r="AE202" s="279"/>
      <c r="AF202" s="281"/>
    </row>
    <row r="203" ht="12.75" customHeight="1">
      <c r="A203" s="290"/>
      <c r="B203" s="283" t="s">
        <v>34</v>
      </c>
      <c r="C203" s="63">
        <f>$C$201*0.15</f>
        <v>0.1</v>
      </c>
      <c r="D203" s="93">
        <f>D$201*0.15</f>
        <v>0.67872</v>
      </c>
      <c r="E203" s="54" t="s">
        <v>33</v>
      </c>
      <c r="F203" s="294">
        <f t="shared" si="53"/>
        <v>0.12</v>
      </c>
      <c r="G203" s="295"/>
      <c r="H203" s="297"/>
      <c r="I203" s="276">
        <v>0.12</v>
      </c>
      <c r="J203" s="278"/>
      <c r="K203" s="265"/>
      <c r="L203" s="278"/>
      <c r="M203" s="278"/>
      <c r="N203" s="278"/>
      <c r="O203" s="278"/>
      <c r="P203" s="278"/>
      <c r="Q203" s="278"/>
      <c r="R203" s="278"/>
      <c r="S203" s="278"/>
      <c r="T203" s="278"/>
      <c r="U203" s="278"/>
      <c r="V203" s="279"/>
      <c r="W203" s="279"/>
      <c r="X203" s="279"/>
      <c r="Y203" s="279"/>
      <c r="Z203" s="279"/>
      <c r="AA203" s="279"/>
      <c r="AB203" s="279"/>
      <c r="AC203" s="279"/>
      <c r="AD203" s="279"/>
      <c r="AE203" s="279"/>
      <c r="AF203" s="281"/>
    </row>
    <row r="204" ht="12.75" customHeight="1">
      <c r="A204" s="290"/>
      <c r="B204" s="283" t="s">
        <v>37</v>
      </c>
      <c r="C204" s="63">
        <f>$C$201*0.35</f>
        <v>0.2333333333</v>
      </c>
      <c r="D204" s="93">
        <f>D$201*0.35</f>
        <v>1.58368</v>
      </c>
      <c r="E204" s="54" t="s">
        <v>33</v>
      </c>
      <c r="F204" s="294">
        <f t="shared" si="53"/>
        <v>0.28</v>
      </c>
      <c r="G204" s="295"/>
      <c r="H204" s="297"/>
      <c r="I204" s="278"/>
      <c r="J204" s="276">
        <v>0.28</v>
      </c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9"/>
      <c r="W204" s="279"/>
      <c r="X204" s="279"/>
      <c r="Y204" s="279"/>
      <c r="Z204" s="279"/>
      <c r="AA204" s="279"/>
      <c r="AB204" s="279"/>
      <c r="AC204" s="279"/>
      <c r="AD204" s="279"/>
      <c r="AE204" s="279"/>
      <c r="AF204" s="281"/>
    </row>
    <row r="205" ht="12.75" customHeight="1">
      <c r="A205" s="290"/>
      <c r="B205" s="283" t="s">
        <v>39</v>
      </c>
      <c r="C205" s="65">
        <v>0.03</v>
      </c>
      <c r="D205" s="286">
        <f>C205*D201</f>
        <v>0.135744</v>
      </c>
      <c r="E205" s="54" t="s">
        <v>33</v>
      </c>
      <c r="F205" s="294">
        <f t="shared" si="53"/>
        <v>0.02</v>
      </c>
      <c r="G205" s="295"/>
      <c r="H205" s="297"/>
      <c r="I205" s="278"/>
      <c r="J205" s="278"/>
      <c r="K205" s="278"/>
      <c r="L205" s="276">
        <v>0.02</v>
      </c>
      <c r="M205" s="265"/>
      <c r="N205" s="278"/>
      <c r="O205" s="278"/>
      <c r="P205" s="278"/>
      <c r="Q205" s="278"/>
      <c r="R205" s="278"/>
      <c r="S205" s="278"/>
      <c r="T205" s="278"/>
      <c r="U205" s="278"/>
      <c r="V205" s="279"/>
      <c r="W205" s="279"/>
      <c r="X205" s="279"/>
      <c r="Y205" s="279"/>
      <c r="Z205" s="279"/>
      <c r="AA205" s="279"/>
      <c r="AB205" s="279"/>
      <c r="AC205" s="279"/>
      <c r="AD205" s="279"/>
      <c r="AE205" s="279"/>
      <c r="AF205" s="281"/>
    </row>
    <row r="206" ht="12.75" customHeight="1">
      <c r="A206" s="290"/>
      <c r="B206" s="283" t="s">
        <v>41</v>
      </c>
      <c r="C206" s="63">
        <f>$C$201*0.25</f>
        <v>0.1666666667</v>
      </c>
      <c r="D206" s="93">
        <f>D$201*0.25</f>
        <v>1.1312</v>
      </c>
      <c r="E206" s="60"/>
      <c r="F206" s="277">
        <f t="shared" ref="F206:F307" si="54">SUM(G206:R206)</f>
        <v>0</v>
      </c>
      <c r="G206" s="289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9"/>
      <c r="W206" s="279"/>
      <c r="X206" s="279"/>
      <c r="Y206" s="279"/>
      <c r="Z206" s="279"/>
      <c r="AA206" s="279"/>
      <c r="AB206" s="279"/>
      <c r="AC206" s="279"/>
      <c r="AD206" s="279"/>
      <c r="AE206" s="279"/>
      <c r="AF206" s="281"/>
    </row>
    <row r="207" ht="12.75" customHeight="1">
      <c r="A207" s="275">
        <v>36.0</v>
      </c>
      <c r="B207" s="276" t="s">
        <v>95</v>
      </c>
      <c r="C207" s="85">
        <f>WBS!D38</f>
        <v>0.4</v>
      </c>
      <c r="D207" s="69">
        <f>WBS!E38</f>
        <v>2.71488</v>
      </c>
      <c r="E207" s="60"/>
      <c r="F207" s="277">
        <f t="shared" si="54"/>
        <v>0</v>
      </c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9"/>
      <c r="W207" s="279"/>
      <c r="X207" s="279"/>
      <c r="Y207" s="279"/>
      <c r="Z207" s="279"/>
      <c r="AA207" s="279"/>
      <c r="AB207" s="279"/>
      <c r="AC207" s="279"/>
      <c r="AD207" s="279"/>
      <c r="AE207" s="279"/>
      <c r="AF207" s="281"/>
    </row>
    <row r="208" ht="12.75" customHeight="1">
      <c r="A208" s="290"/>
      <c r="B208" s="283" t="s">
        <v>31</v>
      </c>
      <c r="C208" s="63"/>
      <c r="D208" s="68"/>
      <c r="E208" s="60"/>
      <c r="F208" s="277">
        <f t="shared" si="54"/>
        <v>0</v>
      </c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9"/>
      <c r="W208" s="279"/>
      <c r="X208" s="279"/>
      <c r="Y208" s="279"/>
      <c r="Z208" s="279"/>
      <c r="AA208" s="279"/>
      <c r="AB208" s="279"/>
      <c r="AC208" s="279"/>
      <c r="AD208" s="279"/>
      <c r="AE208" s="279"/>
      <c r="AF208" s="281"/>
    </row>
    <row r="209" ht="12.75" customHeight="1">
      <c r="A209" s="290"/>
      <c r="B209" s="283" t="s">
        <v>34</v>
      </c>
      <c r="C209" s="63"/>
      <c r="D209" s="68"/>
      <c r="E209" s="60"/>
      <c r="F209" s="277">
        <f t="shared" si="54"/>
        <v>0</v>
      </c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9"/>
      <c r="W209" s="279"/>
      <c r="X209" s="279"/>
      <c r="Y209" s="279"/>
      <c r="Z209" s="279"/>
      <c r="AA209" s="279"/>
      <c r="AB209" s="279"/>
      <c r="AC209" s="279"/>
      <c r="AD209" s="279"/>
      <c r="AE209" s="279"/>
      <c r="AF209" s="281"/>
    </row>
    <row r="210" ht="12.75" customHeight="1">
      <c r="A210" s="291"/>
      <c r="B210" s="283" t="s">
        <v>37</v>
      </c>
      <c r="C210" s="63"/>
      <c r="D210" s="68"/>
      <c r="E210" s="60"/>
      <c r="F210" s="277">
        <f t="shared" si="54"/>
        <v>0</v>
      </c>
      <c r="G210" s="288"/>
      <c r="H210" s="289"/>
      <c r="I210" s="289"/>
      <c r="J210" s="289"/>
      <c r="K210" s="289"/>
      <c r="L210" s="289"/>
      <c r="M210" s="289"/>
      <c r="N210" s="289"/>
      <c r="O210" s="289"/>
      <c r="P210" s="289"/>
      <c r="Q210" s="289"/>
      <c r="R210" s="289"/>
      <c r="S210" s="289"/>
      <c r="T210" s="289"/>
      <c r="U210" s="289"/>
      <c r="V210" s="279"/>
      <c r="W210" s="279"/>
      <c r="X210" s="279"/>
      <c r="Y210" s="279"/>
      <c r="Z210" s="279"/>
      <c r="AA210" s="279"/>
      <c r="AB210" s="279"/>
      <c r="AC210" s="279"/>
      <c r="AD210" s="279"/>
      <c r="AE210" s="279"/>
      <c r="AF210" s="281"/>
    </row>
    <row r="211" ht="12.75" customHeight="1">
      <c r="A211" s="290"/>
      <c r="B211" s="283" t="s">
        <v>39</v>
      </c>
      <c r="C211" s="65">
        <v>0.027906976744186046</v>
      </c>
      <c r="D211" s="68"/>
      <c r="E211" s="60"/>
      <c r="F211" s="277">
        <f t="shared" si="54"/>
        <v>0</v>
      </c>
      <c r="G211" s="278"/>
      <c r="H211" s="278"/>
      <c r="I211" s="278"/>
      <c r="J211" s="278"/>
      <c r="K211" s="278"/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  <c r="V211" s="279"/>
      <c r="W211" s="279"/>
      <c r="X211" s="279"/>
      <c r="Y211" s="279"/>
      <c r="Z211" s="279"/>
      <c r="AA211" s="279"/>
      <c r="AB211" s="279"/>
      <c r="AC211" s="279"/>
      <c r="AD211" s="279"/>
      <c r="AE211" s="279"/>
      <c r="AF211" s="281"/>
    </row>
    <row r="212" ht="12.75" customHeight="1">
      <c r="A212" s="290"/>
      <c r="B212" s="283" t="s">
        <v>41</v>
      </c>
      <c r="C212" s="63"/>
      <c r="D212" s="68"/>
      <c r="E212" s="60"/>
      <c r="F212" s="277">
        <f t="shared" si="54"/>
        <v>0</v>
      </c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9"/>
      <c r="W212" s="279"/>
      <c r="X212" s="279"/>
      <c r="Y212" s="279"/>
      <c r="Z212" s="279"/>
      <c r="AA212" s="279"/>
      <c r="AB212" s="279"/>
      <c r="AC212" s="279"/>
      <c r="AD212" s="279"/>
      <c r="AE212" s="279"/>
      <c r="AF212" s="281"/>
    </row>
    <row r="213" ht="12.75" customHeight="1">
      <c r="A213" s="275">
        <v>37.0</v>
      </c>
      <c r="B213" s="276" t="s">
        <v>97</v>
      </c>
      <c r="C213" s="85">
        <f>WBS!D39</f>
        <v>0.4</v>
      </c>
      <c r="D213" s="69">
        <f>WBS!E39</f>
        <v>2.71488</v>
      </c>
      <c r="E213" s="60"/>
      <c r="F213" s="277">
        <f t="shared" si="54"/>
        <v>0</v>
      </c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9"/>
      <c r="W213" s="279"/>
      <c r="X213" s="279"/>
      <c r="Y213" s="279"/>
      <c r="Z213" s="279"/>
      <c r="AA213" s="279"/>
      <c r="AB213" s="279"/>
      <c r="AC213" s="279"/>
      <c r="AD213" s="279"/>
      <c r="AE213" s="279"/>
      <c r="AF213" s="281"/>
    </row>
    <row r="214" ht="12.75" customHeight="1">
      <c r="A214" s="290"/>
      <c r="B214" s="283" t="s">
        <v>31</v>
      </c>
      <c r="C214" s="63"/>
      <c r="D214" s="68"/>
      <c r="E214" s="60"/>
      <c r="F214" s="277">
        <f t="shared" si="54"/>
        <v>0</v>
      </c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9"/>
      <c r="W214" s="279"/>
      <c r="X214" s="279"/>
      <c r="Y214" s="279"/>
      <c r="Z214" s="279"/>
      <c r="AA214" s="279"/>
      <c r="AB214" s="279"/>
      <c r="AC214" s="279"/>
      <c r="AD214" s="279"/>
      <c r="AE214" s="279"/>
      <c r="AF214" s="281"/>
    </row>
    <row r="215" ht="12.75" customHeight="1">
      <c r="A215" s="290"/>
      <c r="B215" s="283" t="s">
        <v>34</v>
      </c>
      <c r="C215" s="63"/>
      <c r="D215" s="68"/>
      <c r="E215" s="60"/>
      <c r="F215" s="277">
        <f t="shared" si="54"/>
        <v>0</v>
      </c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9"/>
      <c r="W215" s="279"/>
      <c r="X215" s="279"/>
      <c r="Y215" s="279"/>
      <c r="Z215" s="279"/>
      <c r="AA215" s="279"/>
      <c r="AB215" s="279"/>
      <c r="AC215" s="279"/>
      <c r="AD215" s="279"/>
      <c r="AE215" s="279"/>
      <c r="AF215" s="281"/>
    </row>
    <row r="216" ht="12.75" customHeight="1">
      <c r="A216" s="290"/>
      <c r="B216" s="283" t="s">
        <v>37</v>
      </c>
      <c r="C216" s="63"/>
      <c r="D216" s="68"/>
      <c r="E216" s="60"/>
      <c r="F216" s="277">
        <f t="shared" si="54"/>
        <v>0</v>
      </c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9"/>
      <c r="W216" s="279"/>
      <c r="X216" s="279"/>
      <c r="Y216" s="279"/>
      <c r="Z216" s="279"/>
      <c r="AA216" s="279"/>
      <c r="AB216" s="279"/>
      <c r="AC216" s="279"/>
      <c r="AD216" s="279"/>
      <c r="AE216" s="279"/>
      <c r="AF216" s="281"/>
    </row>
    <row r="217" ht="12.75" customHeight="1">
      <c r="A217" s="290"/>
      <c r="B217" s="283" t="s">
        <v>39</v>
      </c>
      <c r="C217" s="65">
        <v>0.027906976744186046</v>
      </c>
      <c r="D217" s="68"/>
      <c r="E217" s="60"/>
      <c r="F217" s="277">
        <f t="shared" si="54"/>
        <v>0</v>
      </c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9"/>
      <c r="W217" s="279"/>
      <c r="X217" s="279"/>
      <c r="Y217" s="279"/>
      <c r="Z217" s="279"/>
      <c r="AA217" s="279"/>
      <c r="AB217" s="279"/>
      <c r="AC217" s="279"/>
      <c r="AD217" s="279"/>
      <c r="AE217" s="279"/>
      <c r="AF217" s="281"/>
    </row>
    <row r="218" ht="12.75" customHeight="1">
      <c r="A218" s="290"/>
      <c r="B218" s="283" t="s">
        <v>41</v>
      </c>
      <c r="C218" s="63"/>
      <c r="D218" s="68"/>
      <c r="E218" s="60"/>
      <c r="F218" s="277">
        <f t="shared" si="54"/>
        <v>0</v>
      </c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9"/>
      <c r="W218" s="279"/>
      <c r="X218" s="279"/>
      <c r="Y218" s="279"/>
      <c r="Z218" s="279"/>
      <c r="AA218" s="279"/>
      <c r="AB218" s="279"/>
      <c r="AC218" s="279"/>
      <c r="AD218" s="279"/>
      <c r="AE218" s="279"/>
      <c r="AF218" s="281"/>
    </row>
    <row r="219" ht="12.75" customHeight="1">
      <c r="A219" s="275">
        <v>38.0</v>
      </c>
      <c r="B219" s="276" t="s">
        <v>98</v>
      </c>
      <c r="C219" s="286">
        <f>WBS!D40</f>
        <v>0.4</v>
      </c>
      <c r="D219" s="80">
        <f>WBS!E40</f>
        <v>2.71488</v>
      </c>
      <c r="E219" s="60"/>
      <c r="F219" s="277">
        <f t="shared" si="54"/>
        <v>0</v>
      </c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9"/>
      <c r="W219" s="279"/>
      <c r="X219" s="279"/>
      <c r="Y219" s="279"/>
      <c r="Z219" s="279"/>
      <c r="AA219" s="279"/>
      <c r="AB219" s="279"/>
      <c r="AC219" s="279"/>
      <c r="AD219" s="279"/>
      <c r="AE219" s="279"/>
      <c r="AF219" s="281"/>
    </row>
    <row r="220" ht="12.75" customHeight="1">
      <c r="A220" s="290"/>
      <c r="B220" s="283" t="s">
        <v>31</v>
      </c>
      <c r="C220" s="93"/>
      <c r="D220" s="68"/>
      <c r="E220" s="60"/>
      <c r="F220" s="277">
        <f t="shared" si="54"/>
        <v>0</v>
      </c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9"/>
      <c r="W220" s="279"/>
      <c r="X220" s="279"/>
      <c r="Y220" s="279"/>
      <c r="Z220" s="279"/>
      <c r="AA220" s="279"/>
      <c r="AB220" s="279"/>
      <c r="AC220" s="279"/>
      <c r="AD220" s="279"/>
      <c r="AE220" s="279"/>
      <c r="AF220" s="281"/>
    </row>
    <row r="221" ht="12.75" customHeight="1">
      <c r="A221" s="290"/>
      <c r="B221" s="283" t="s">
        <v>34</v>
      </c>
      <c r="C221" s="93"/>
      <c r="D221" s="68"/>
      <c r="E221" s="60"/>
      <c r="F221" s="277">
        <f t="shared" si="54"/>
        <v>0</v>
      </c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9"/>
      <c r="W221" s="279"/>
      <c r="X221" s="279"/>
      <c r="Y221" s="279"/>
      <c r="Z221" s="279"/>
      <c r="AA221" s="279"/>
      <c r="AB221" s="279"/>
      <c r="AC221" s="279"/>
      <c r="AD221" s="279"/>
      <c r="AE221" s="279"/>
      <c r="AF221" s="281"/>
    </row>
    <row r="222" ht="12.75" customHeight="1">
      <c r="A222" s="290"/>
      <c r="B222" s="283" t="s">
        <v>37</v>
      </c>
      <c r="C222" s="93"/>
      <c r="D222" s="68"/>
      <c r="E222" s="60"/>
      <c r="F222" s="277">
        <f t="shared" si="54"/>
        <v>0</v>
      </c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9"/>
      <c r="W222" s="279"/>
      <c r="X222" s="279"/>
      <c r="Y222" s="279"/>
      <c r="Z222" s="279"/>
      <c r="AA222" s="279"/>
      <c r="AB222" s="279"/>
      <c r="AC222" s="279"/>
      <c r="AD222" s="279"/>
      <c r="AE222" s="279"/>
      <c r="AF222" s="281"/>
    </row>
    <row r="223" ht="12.75" customHeight="1">
      <c r="A223" s="290"/>
      <c r="B223" s="283" t="s">
        <v>39</v>
      </c>
      <c r="C223" s="65">
        <v>0.027906976744186046</v>
      </c>
      <c r="D223" s="68"/>
      <c r="E223" s="60"/>
      <c r="F223" s="277">
        <f t="shared" si="54"/>
        <v>0</v>
      </c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9"/>
      <c r="W223" s="279"/>
      <c r="X223" s="279"/>
      <c r="Y223" s="279"/>
      <c r="Z223" s="279"/>
      <c r="AA223" s="279"/>
      <c r="AB223" s="279"/>
      <c r="AC223" s="279"/>
      <c r="AD223" s="279"/>
      <c r="AE223" s="279"/>
      <c r="AF223" s="281"/>
    </row>
    <row r="224" ht="12.75" customHeight="1">
      <c r="A224" s="290"/>
      <c r="B224" s="283" t="s">
        <v>41</v>
      </c>
      <c r="C224" s="93"/>
      <c r="D224" s="68"/>
      <c r="E224" s="60"/>
      <c r="F224" s="277">
        <f t="shared" si="54"/>
        <v>0</v>
      </c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9"/>
      <c r="W224" s="279"/>
      <c r="X224" s="279"/>
      <c r="Y224" s="279"/>
      <c r="Z224" s="279"/>
      <c r="AA224" s="279"/>
      <c r="AB224" s="279"/>
      <c r="AC224" s="279"/>
      <c r="AD224" s="279"/>
      <c r="AE224" s="279"/>
      <c r="AF224" s="281"/>
    </row>
    <row r="225" ht="12.75" customHeight="1">
      <c r="A225" s="287">
        <v>39.0</v>
      </c>
      <c r="B225" s="276" t="s">
        <v>100</v>
      </c>
      <c r="C225" s="286">
        <f>WBS!D41</f>
        <v>0.4</v>
      </c>
      <c r="D225" s="80">
        <f>WBS!E41</f>
        <v>2.71488</v>
      </c>
      <c r="E225" s="60"/>
      <c r="F225" s="277">
        <f t="shared" si="54"/>
        <v>0</v>
      </c>
      <c r="G225" s="288"/>
      <c r="H225" s="289"/>
      <c r="I225" s="289"/>
      <c r="J225" s="289"/>
      <c r="K225" s="289"/>
      <c r="L225" s="289"/>
      <c r="M225" s="289"/>
      <c r="N225" s="289"/>
      <c r="O225" s="289"/>
      <c r="P225" s="289"/>
      <c r="Q225" s="289"/>
      <c r="R225" s="289"/>
      <c r="S225" s="289"/>
      <c r="T225" s="289"/>
      <c r="U225" s="289"/>
      <c r="V225" s="279"/>
      <c r="W225" s="279"/>
      <c r="X225" s="279"/>
      <c r="Y225" s="279"/>
      <c r="Z225" s="279"/>
      <c r="AA225" s="279"/>
      <c r="AB225" s="279"/>
      <c r="AC225" s="279"/>
      <c r="AD225" s="279"/>
      <c r="AE225" s="279"/>
      <c r="AF225" s="281"/>
    </row>
    <row r="226" ht="12.75" customHeight="1">
      <c r="A226" s="290"/>
      <c r="B226" s="283" t="s">
        <v>31</v>
      </c>
      <c r="C226" s="93"/>
      <c r="D226" s="68"/>
      <c r="E226" s="60"/>
      <c r="F226" s="277">
        <f t="shared" si="54"/>
        <v>0</v>
      </c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9"/>
      <c r="W226" s="279"/>
      <c r="X226" s="279"/>
      <c r="Y226" s="279"/>
      <c r="Z226" s="279"/>
      <c r="AA226" s="279"/>
      <c r="AB226" s="279"/>
      <c r="AC226" s="279"/>
      <c r="AD226" s="279"/>
      <c r="AE226" s="279"/>
      <c r="AF226" s="281"/>
    </row>
    <row r="227" ht="12.75" customHeight="1">
      <c r="A227" s="290"/>
      <c r="B227" s="283" t="s">
        <v>34</v>
      </c>
      <c r="C227" s="93"/>
      <c r="D227" s="68"/>
      <c r="E227" s="60"/>
      <c r="F227" s="277">
        <f t="shared" si="54"/>
        <v>0</v>
      </c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9"/>
      <c r="W227" s="279"/>
      <c r="X227" s="279"/>
      <c r="Y227" s="279"/>
      <c r="Z227" s="279"/>
      <c r="AA227" s="279"/>
      <c r="AB227" s="279"/>
      <c r="AC227" s="279"/>
      <c r="AD227" s="279"/>
      <c r="AE227" s="279"/>
      <c r="AF227" s="281"/>
    </row>
    <row r="228" ht="12.75" customHeight="1">
      <c r="A228" s="290"/>
      <c r="B228" s="283" t="s">
        <v>37</v>
      </c>
      <c r="C228" s="93"/>
      <c r="D228" s="68"/>
      <c r="E228" s="60"/>
      <c r="F228" s="277">
        <f t="shared" si="54"/>
        <v>0</v>
      </c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9"/>
      <c r="W228" s="279"/>
      <c r="X228" s="279"/>
      <c r="Y228" s="279"/>
      <c r="Z228" s="279"/>
      <c r="AA228" s="279"/>
      <c r="AB228" s="279"/>
      <c r="AC228" s="279"/>
      <c r="AD228" s="279"/>
      <c r="AE228" s="279"/>
      <c r="AF228" s="281"/>
    </row>
    <row r="229" ht="12.75" customHeight="1">
      <c r="A229" s="290"/>
      <c r="B229" s="283" t="s">
        <v>39</v>
      </c>
      <c r="C229" s="65">
        <v>0.027906976744186046</v>
      </c>
      <c r="D229" s="68"/>
      <c r="E229" s="60"/>
      <c r="F229" s="277">
        <f t="shared" si="54"/>
        <v>0</v>
      </c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9"/>
      <c r="W229" s="279"/>
      <c r="X229" s="279"/>
      <c r="Y229" s="279"/>
      <c r="Z229" s="279"/>
      <c r="AA229" s="279"/>
      <c r="AB229" s="279"/>
      <c r="AC229" s="279"/>
      <c r="AD229" s="279"/>
      <c r="AE229" s="279"/>
      <c r="AF229" s="281"/>
    </row>
    <row r="230" ht="12.75" customHeight="1">
      <c r="A230" s="290"/>
      <c r="B230" s="283" t="s">
        <v>41</v>
      </c>
      <c r="C230" s="93"/>
      <c r="D230" s="68"/>
      <c r="E230" s="60"/>
      <c r="F230" s="277">
        <f t="shared" si="54"/>
        <v>0</v>
      </c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9"/>
      <c r="W230" s="279"/>
      <c r="X230" s="279"/>
      <c r="Y230" s="279"/>
      <c r="Z230" s="279"/>
      <c r="AA230" s="279"/>
      <c r="AB230" s="279"/>
      <c r="AC230" s="279"/>
      <c r="AD230" s="279"/>
      <c r="AE230" s="279"/>
      <c r="AF230" s="281"/>
    </row>
    <row r="231" ht="12.75" customHeight="1">
      <c r="A231" s="275">
        <v>40.0</v>
      </c>
      <c r="B231" s="276" t="s">
        <v>102</v>
      </c>
      <c r="C231" s="286">
        <f>WBS!D42</f>
        <v>1.066666667</v>
      </c>
      <c r="D231" s="80">
        <f>WBS!E42</f>
        <v>7.23968</v>
      </c>
      <c r="E231" s="60"/>
      <c r="F231" s="277">
        <f t="shared" si="54"/>
        <v>0</v>
      </c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9"/>
      <c r="W231" s="279"/>
      <c r="X231" s="279"/>
      <c r="Y231" s="279"/>
      <c r="Z231" s="279"/>
      <c r="AA231" s="279"/>
      <c r="AB231" s="279"/>
      <c r="AC231" s="279"/>
      <c r="AD231" s="279"/>
      <c r="AE231" s="279"/>
      <c r="AF231" s="281"/>
    </row>
    <row r="232" ht="12.75" customHeight="1">
      <c r="A232" s="290"/>
      <c r="B232" s="283" t="s">
        <v>31</v>
      </c>
      <c r="C232" s="93"/>
      <c r="D232" s="68"/>
      <c r="E232" s="60"/>
      <c r="F232" s="277">
        <f t="shared" si="54"/>
        <v>0</v>
      </c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9"/>
      <c r="W232" s="279"/>
      <c r="X232" s="279"/>
      <c r="Y232" s="279"/>
      <c r="Z232" s="279"/>
      <c r="AA232" s="279"/>
      <c r="AB232" s="279"/>
      <c r="AC232" s="279"/>
      <c r="AD232" s="279"/>
      <c r="AE232" s="279"/>
      <c r="AF232" s="281"/>
    </row>
    <row r="233" ht="12.75" customHeight="1">
      <c r="A233" s="290"/>
      <c r="B233" s="283" t="s">
        <v>34</v>
      </c>
      <c r="C233" s="93"/>
      <c r="D233" s="68"/>
      <c r="E233" s="60"/>
      <c r="F233" s="277">
        <f t="shared" si="54"/>
        <v>0</v>
      </c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9"/>
      <c r="W233" s="279"/>
      <c r="X233" s="279"/>
      <c r="Y233" s="279"/>
      <c r="Z233" s="279"/>
      <c r="AA233" s="279"/>
      <c r="AB233" s="279"/>
      <c r="AC233" s="279"/>
      <c r="AD233" s="279"/>
      <c r="AE233" s="279"/>
      <c r="AF233" s="281"/>
    </row>
    <row r="234" ht="12.75" customHeight="1">
      <c r="A234" s="290"/>
      <c r="B234" s="283" t="s">
        <v>37</v>
      </c>
      <c r="C234" s="93"/>
      <c r="D234" s="68"/>
      <c r="E234" s="60"/>
      <c r="F234" s="277">
        <f t="shared" si="54"/>
        <v>0</v>
      </c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9"/>
      <c r="W234" s="279"/>
      <c r="X234" s="279"/>
      <c r="Y234" s="279"/>
      <c r="Z234" s="279"/>
      <c r="AA234" s="279"/>
      <c r="AB234" s="279"/>
      <c r="AC234" s="279"/>
      <c r="AD234" s="279"/>
      <c r="AE234" s="279"/>
      <c r="AF234" s="281"/>
    </row>
    <row r="235" ht="12.75" customHeight="1">
      <c r="A235" s="290"/>
      <c r="B235" s="283" t="s">
        <v>39</v>
      </c>
      <c r="C235" s="65">
        <v>0.027906976744186046</v>
      </c>
      <c r="D235" s="68"/>
      <c r="E235" s="60"/>
      <c r="F235" s="277">
        <f t="shared" si="54"/>
        <v>0</v>
      </c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9"/>
      <c r="W235" s="279"/>
      <c r="X235" s="279"/>
      <c r="Y235" s="279"/>
      <c r="Z235" s="279"/>
      <c r="AA235" s="279"/>
      <c r="AB235" s="279"/>
      <c r="AC235" s="279"/>
      <c r="AD235" s="279"/>
      <c r="AE235" s="279"/>
      <c r="AF235" s="281"/>
    </row>
    <row r="236" ht="12.75" customHeight="1">
      <c r="A236" s="291"/>
      <c r="B236" s="283" t="s">
        <v>41</v>
      </c>
      <c r="C236" s="93"/>
      <c r="D236" s="68"/>
      <c r="E236" s="60"/>
      <c r="F236" s="277">
        <f t="shared" si="54"/>
        <v>0</v>
      </c>
      <c r="G236" s="288"/>
      <c r="H236" s="289"/>
      <c r="I236" s="289"/>
      <c r="J236" s="289"/>
      <c r="K236" s="289"/>
      <c r="L236" s="289"/>
      <c r="M236" s="289"/>
      <c r="N236" s="289"/>
      <c r="O236" s="289"/>
      <c r="P236" s="289"/>
      <c r="Q236" s="289"/>
      <c r="R236" s="289"/>
      <c r="S236" s="289"/>
      <c r="T236" s="289"/>
      <c r="U236" s="289"/>
      <c r="V236" s="279"/>
      <c r="W236" s="279"/>
      <c r="X236" s="279"/>
      <c r="Y236" s="279"/>
      <c r="Z236" s="279"/>
      <c r="AA236" s="279"/>
      <c r="AB236" s="279"/>
      <c r="AC236" s="279"/>
      <c r="AD236" s="279"/>
      <c r="AE236" s="279"/>
      <c r="AF236" s="281"/>
    </row>
    <row r="237" ht="12.75" customHeight="1">
      <c r="A237" s="290"/>
      <c r="B237" s="283" t="s">
        <v>44</v>
      </c>
      <c r="C237" s="93"/>
      <c r="D237" s="68"/>
      <c r="E237" s="60"/>
      <c r="F237" s="277">
        <f t="shared" si="54"/>
        <v>0</v>
      </c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9"/>
      <c r="W237" s="279"/>
      <c r="X237" s="279"/>
      <c r="Y237" s="279"/>
      <c r="Z237" s="279"/>
      <c r="AA237" s="279"/>
      <c r="AB237" s="279"/>
      <c r="AC237" s="279"/>
      <c r="AD237" s="279"/>
      <c r="AE237" s="279"/>
      <c r="AF237" s="281"/>
    </row>
    <row r="238" ht="12.75" customHeight="1">
      <c r="A238" s="275">
        <v>41.0</v>
      </c>
      <c r="B238" s="276" t="s">
        <v>105</v>
      </c>
      <c r="C238" s="85">
        <f>WBS!D43</f>
        <v>1.066666667</v>
      </c>
      <c r="D238" s="298">
        <f>WBS!E43</f>
        <v>7.23968</v>
      </c>
      <c r="E238" s="60"/>
      <c r="F238" s="277">
        <f t="shared" si="54"/>
        <v>0</v>
      </c>
      <c r="G238" s="278"/>
      <c r="H238" s="278"/>
      <c r="I238" s="278"/>
      <c r="J238" s="278"/>
      <c r="K238" s="278"/>
      <c r="L238" s="278"/>
      <c r="M238" s="278"/>
      <c r="N238" s="278"/>
      <c r="O238" s="278"/>
      <c r="P238" s="278"/>
      <c r="Q238" s="278"/>
      <c r="R238" s="278"/>
      <c r="S238" s="278"/>
      <c r="T238" s="278"/>
      <c r="U238" s="278"/>
      <c r="V238" s="279"/>
      <c r="W238" s="279"/>
      <c r="X238" s="279"/>
      <c r="Y238" s="279"/>
      <c r="Z238" s="279"/>
      <c r="AA238" s="279"/>
      <c r="AB238" s="279"/>
      <c r="AC238" s="279"/>
      <c r="AD238" s="279"/>
      <c r="AE238" s="279"/>
      <c r="AF238" s="281"/>
    </row>
    <row r="239" ht="12.75" customHeight="1">
      <c r="A239" s="290"/>
      <c r="B239" s="283" t="s">
        <v>31</v>
      </c>
      <c r="C239" s="93"/>
      <c r="D239" s="68"/>
      <c r="E239" s="60"/>
      <c r="F239" s="277">
        <f t="shared" si="54"/>
        <v>0</v>
      </c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9"/>
      <c r="W239" s="279"/>
      <c r="X239" s="279"/>
      <c r="Y239" s="279"/>
      <c r="Z239" s="279"/>
      <c r="AA239" s="279"/>
      <c r="AB239" s="279"/>
      <c r="AC239" s="279"/>
      <c r="AD239" s="279"/>
      <c r="AE239" s="279"/>
      <c r="AF239" s="281"/>
    </row>
    <row r="240" ht="12.75" customHeight="1">
      <c r="A240" s="290"/>
      <c r="B240" s="283" t="s">
        <v>34</v>
      </c>
      <c r="C240" s="93"/>
      <c r="D240" s="68"/>
      <c r="E240" s="60"/>
      <c r="F240" s="277">
        <f t="shared" si="54"/>
        <v>0</v>
      </c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9"/>
      <c r="W240" s="279"/>
      <c r="X240" s="279"/>
      <c r="Y240" s="279"/>
      <c r="Z240" s="279"/>
      <c r="AA240" s="279"/>
      <c r="AB240" s="279"/>
      <c r="AC240" s="279"/>
      <c r="AD240" s="279"/>
      <c r="AE240" s="279"/>
      <c r="AF240" s="281"/>
    </row>
    <row r="241" ht="12.75" customHeight="1">
      <c r="A241" s="290"/>
      <c r="B241" s="283" t="s">
        <v>37</v>
      </c>
      <c r="C241" s="93"/>
      <c r="D241" s="68"/>
      <c r="E241" s="60"/>
      <c r="F241" s="277">
        <f t="shared" si="54"/>
        <v>0</v>
      </c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9"/>
      <c r="W241" s="279"/>
      <c r="X241" s="279"/>
      <c r="Y241" s="279"/>
      <c r="Z241" s="279"/>
      <c r="AA241" s="279"/>
      <c r="AB241" s="279"/>
      <c r="AC241" s="279"/>
      <c r="AD241" s="279"/>
      <c r="AE241" s="279"/>
      <c r="AF241" s="281"/>
    </row>
    <row r="242" ht="12.75" customHeight="1">
      <c r="A242" s="290"/>
      <c r="B242" s="283" t="s">
        <v>39</v>
      </c>
      <c r="C242" s="65">
        <v>0.027906976744186046</v>
      </c>
      <c r="D242" s="68"/>
      <c r="E242" s="60"/>
      <c r="F242" s="277">
        <f t="shared" si="54"/>
        <v>0</v>
      </c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9"/>
      <c r="W242" s="279"/>
      <c r="X242" s="279"/>
      <c r="Y242" s="279"/>
      <c r="Z242" s="279"/>
      <c r="AA242" s="279"/>
      <c r="AB242" s="279"/>
      <c r="AC242" s="279"/>
      <c r="AD242" s="279"/>
      <c r="AE242" s="279"/>
      <c r="AF242" s="281"/>
    </row>
    <row r="243" ht="12.75" customHeight="1">
      <c r="A243" s="290"/>
      <c r="B243" s="283" t="s">
        <v>41</v>
      </c>
      <c r="C243" s="93"/>
      <c r="D243" s="68"/>
      <c r="E243" s="60"/>
      <c r="F243" s="277">
        <f t="shared" si="54"/>
        <v>0</v>
      </c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9"/>
      <c r="W243" s="279"/>
      <c r="X243" s="279"/>
      <c r="Y243" s="279"/>
      <c r="Z243" s="279"/>
      <c r="AA243" s="279"/>
      <c r="AB243" s="279"/>
      <c r="AC243" s="279"/>
      <c r="AD243" s="279"/>
      <c r="AE243" s="279"/>
      <c r="AF243" s="281"/>
    </row>
    <row r="244" ht="12.75" customHeight="1">
      <c r="A244" s="290"/>
      <c r="B244" s="283" t="s">
        <v>44</v>
      </c>
      <c r="C244" s="93"/>
      <c r="D244" s="68"/>
      <c r="E244" s="60"/>
      <c r="F244" s="277">
        <f t="shared" si="54"/>
        <v>0</v>
      </c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9"/>
      <c r="W244" s="279"/>
      <c r="X244" s="279"/>
      <c r="Y244" s="279"/>
      <c r="Z244" s="279"/>
      <c r="AA244" s="279"/>
      <c r="AB244" s="279"/>
      <c r="AC244" s="279"/>
      <c r="AD244" s="279"/>
      <c r="AE244" s="279"/>
      <c r="AF244" s="281"/>
    </row>
    <row r="245" ht="12.75" customHeight="1">
      <c r="A245" s="275">
        <v>42.0</v>
      </c>
      <c r="B245" s="276" t="s">
        <v>107</v>
      </c>
      <c r="C245" s="286">
        <f>WBS!D44</f>
        <v>0.6666666667</v>
      </c>
      <c r="D245" s="298">
        <f>WBS!E44</f>
        <v>4.5248</v>
      </c>
      <c r="E245" s="60"/>
      <c r="F245" s="277">
        <f t="shared" si="54"/>
        <v>0</v>
      </c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9"/>
      <c r="W245" s="279"/>
      <c r="X245" s="279"/>
      <c r="Y245" s="279"/>
      <c r="Z245" s="279"/>
      <c r="AA245" s="279"/>
      <c r="AB245" s="279"/>
      <c r="AC245" s="279"/>
      <c r="AD245" s="279"/>
      <c r="AE245" s="279"/>
      <c r="AF245" s="281"/>
    </row>
    <row r="246" ht="12.75" customHeight="1">
      <c r="A246" s="290"/>
      <c r="B246" s="283" t="s">
        <v>31</v>
      </c>
      <c r="C246" s="75">
        <f>$C$245*0.2</f>
        <v>0.1333333333</v>
      </c>
      <c r="D246" s="68"/>
      <c r="E246" s="60"/>
      <c r="F246" s="277">
        <f t="shared" si="54"/>
        <v>0</v>
      </c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9"/>
      <c r="W246" s="279"/>
      <c r="X246" s="279"/>
      <c r="Y246" s="279"/>
      <c r="Z246" s="279"/>
      <c r="AA246" s="279"/>
      <c r="AB246" s="279"/>
      <c r="AC246" s="279"/>
      <c r="AD246" s="279"/>
      <c r="AE246" s="279"/>
      <c r="AF246" s="281"/>
    </row>
    <row r="247" ht="12.75" customHeight="1">
      <c r="A247" s="290"/>
      <c r="B247" s="283" t="s">
        <v>34</v>
      </c>
      <c r="C247" s="78">
        <f>$C$245*0.15</f>
        <v>0.1</v>
      </c>
      <c r="D247" s="68"/>
      <c r="E247" s="60"/>
      <c r="F247" s="277">
        <f t="shared" si="54"/>
        <v>0</v>
      </c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9"/>
      <c r="W247" s="279"/>
      <c r="X247" s="279"/>
      <c r="Y247" s="279"/>
      <c r="Z247" s="279"/>
      <c r="AA247" s="279"/>
      <c r="AB247" s="279"/>
      <c r="AC247" s="279"/>
      <c r="AD247" s="279"/>
      <c r="AE247" s="279"/>
      <c r="AF247" s="281"/>
    </row>
    <row r="248" ht="12.75" customHeight="1">
      <c r="A248" s="291"/>
      <c r="B248" s="283" t="s">
        <v>37</v>
      </c>
      <c r="C248" s="76">
        <f>$C$245*0.35</f>
        <v>0.2333333333</v>
      </c>
      <c r="D248" s="68"/>
      <c r="E248" s="60"/>
      <c r="F248" s="277">
        <f t="shared" si="54"/>
        <v>0</v>
      </c>
      <c r="G248" s="288"/>
      <c r="H248" s="289"/>
      <c r="I248" s="289"/>
      <c r="J248" s="289"/>
      <c r="K248" s="289"/>
      <c r="L248" s="289"/>
      <c r="M248" s="289"/>
      <c r="N248" s="289"/>
      <c r="O248" s="289"/>
      <c r="P248" s="289"/>
      <c r="Q248" s="289"/>
      <c r="R248" s="289"/>
      <c r="S248" s="289"/>
      <c r="T248" s="289"/>
      <c r="U248" s="289"/>
      <c r="V248" s="279"/>
      <c r="W248" s="279"/>
      <c r="X248" s="279"/>
      <c r="Y248" s="279"/>
      <c r="Z248" s="279"/>
      <c r="AA248" s="279"/>
      <c r="AB248" s="279"/>
      <c r="AC248" s="279"/>
      <c r="AD248" s="279"/>
      <c r="AE248" s="279"/>
      <c r="AF248" s="281"/>
    </row>
    <row r="249" ht="12.75" customHeight="1">
      <c r="A249" s="290"/>
      <c r="B249" s="283" t="s">
        <v>39</v>
      </c>
      <c r="C249" s="78">
        <v>0.027906976744186046</v>
      </c>
      <c r="D249" s="68"/>
      <c r="E249" s="60"/>
      <c r="F249" s="277">
        <f t="shared" si="54"/>
        <v>0</v>
      </c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9"/>
      <c r="W249" s="279"/>
      <c r="X249" s="279"/>
      <c r="Y249" s="279"/>
      <c r="Z249" s="279"/>
      <c r="AA249" s="279"/>
      <c r="AB249" s="279"/>
      <c r="AC249" s="279"/>
      <c r="AD249" s="279"/>
      <c r="AE249" s="279"/>
      <c r="AF249" s="281"/>
    </row>
    <row r="250" ht="12.75" customHeight="1">
      <c r="A250" s="290"/>
      <c r="B250" s="283" t="s">
        <v>41</v>
      </c>
      <c r="C250" s="76">
        <f>$C$245*0.25</f>
        <v>0.1666666667</v>
      </c>
      <c r="D250" s="68"/>
      <c r="E250" s="60"/>
      <c r="F250" s="277">
        <f t="shared" si="54"/>
        <v>0</v>
      </c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9"/>
      <c r="W250" s="279"/>
      <c r="X250" s="279"/>
      <c r="Y250" s="279"/>
      <c r="Z250" s="279"/>
      <c r="AA250" s="279"/>
      <c r="AB250" s="279"/>
      <c r="AC250" s="279"/>
      <c r="AD250" s="279"/>
      <c r="AE250" s="279"/>
      <c r="AF250" s="281"/>
    </row>
    <row r="251" ht="12.75" customHeight="1">
      <c r="A251" s="290"/>
      <c r="B251" s="283" t="s">
        <v>44</v>
      </c>
      <c r="C251" s="78">
        <f>$C$245*0.05</f>
        <v>0.03333333333</v>
      </c>
      <c r="D251" s="68"/>
      <c r="E251" s="60"/>
      <c r="F251" s="277">
        <f t="shared" si="54"/>
        <v>0</v>
      </c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9"/>
      <c r="W251" s="279"/>
      <c r="X251" s="279"/>
      <c r="Y251" s="279"/>
      <c r="Z251" s="279"/>
      <c r="AA251" s="279"/>
      <c r="AB251" s="279"/>
      <c r="AC251" s="279"/>
      <c r="AD251" s="279"/>
      <c r="AE251" s="279"/>
      <c r="AF251" s="281"/>
    </row>
    <row r="252" ht="12.75" customHeight="1">
      <c r="A252" s="275">
        <v>43.0</v>
      </c>
      <c r="B252" s="276" t="s">
        <v>109</v>
      </c>
      <c r="C252" s="85">
        <f>WBS!D45</f>
        <v>0.4</v>
      </c>
      <c r="D252" s="69">
        <f>WBS!E45</f>
        <v>2.71488</v>
      </c>
      <c r="E252" s="60"/>
      <c r="F252" s="277">
        <f t="shared" si="54"/>
        <v>0</v>
      </c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9"/>
      <c r="W252" s="279"/>
      <c r="X252" s="279"/>
      <c r="Y252" s="279"/>
      <c r="Z252" s="279"/>
      <c r="AA252" s="279"/>
      <c r="AB252" s="279"/>
      <c r="AC252" s="279"/>
      <c r="AD252" s="279"/>
      <c r="AE252" s="279"/>
      <c r="AF252" s="281"/>
    </row>
    <row r="253" ht="12.75" customHeight="1">
      <c r="A253" s="290"/>
      <c r="B253" s="283" t="s">
        <v>31</v>
      </c>
      <c r="C253" s="75">
        <f>$C$252*0.2</f>
        <v>0.08</v>
      </c>
      <c r="D253" s="68"/>
      <c r="E253" s="60"/>
      <c r="F253" s="277">
        <f t="shared" si="54"/>
        <v>0</v>
      </c>
      <c r="G253" s="278"/>
      <c r="H253" s="278"/>
      <c r="I253" s="278"/>
      <c r="J253" s="278"/>
      <c r="K253" s="278"/>
      <c r="L253" s="278"/>
      <c r="M253" s="278"/>
      <c r="N253" s="278"/>
      <c r="O253" s="278"/>
      <c r="P253" s="278"/>
      <c r="Q253" s="278"/>
      <c r="R253" s="278"/>
      <c r="S253" s="278"/>
      <c r="T253" s="278"/>
      <c r="U253" s="278"/>
      <c r="V253" s="279"/>
      <c r="W253" s="279"/>
      <c r="X253" s="279"/>
      <c r="Y253" s="279"/>
      <c r="Z253" s="279"/>
      <c r="AA253" s="279"/>
      <c r="AB253" s="279"/>
      <c r="AC253" s="279"/>
      <c r="AD253" s="279"/>
      <c r="AE253" s="279"/>
      <c r="AF253" s="281"/>
    </row>
    <row r="254" ht="12.75" customHeight="1">
      <c r="A254" s="290"/>
      <c r="B254" s="283" t="s">
        <v>34</v>
      </c>
      <c r="C254" s="78">
        <f>$C$252*0.15</f>
        <v>0.06</v>
      </c>
      <c r="D254" s="68"/>
      <c r="E254" s="60"/>
      <c r="F254" s="277">
        <f t="shared" si="54"/>
        <v>0</v>
      </c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9"/>
      <c r="W254" s="279"/>
      <c r="X254" s="279"/>
      <c r="Y254" s="279"/>
      <c r="Z254" s="279"/>
      <c r="AA254" s="279"/>
      <c r="AB254" s="279"/>
      <c r="AC254" s="279"/>
      <c r="AD254" s="279"/>
      <c r="AE254" s="279"/>
      <c r="AF254" s="281"/>
    </row>
    <row r="255" ht="12.75" customHeight="1">
      <c r="A255" s="290"/>
      <c r="B255" s="283" t="s">
        <v>37</v>
      </c>
      <c r="C255" s="76">
        <f>$C$252*0.35</f>
        <v>0.14</v>
      </c>
      <c r="D255" s="68"/>
      <c r="E255" s="60"/>
      <c r="F255" s="277">
        <f t="shared" si="54"/>
        <v>0</v>
      </c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9"/>
      <c r="W255" s="279"/>
      <c r="X255" s="279"/>
      <c r="Y255" s="279"/>
      <c r="Z255" s="279"/>
      <c r="AA255" s="279"/>
      <c r="AB255" s="279"/>
      <c r="AC255" s="279"/>
      <c r="AD255" s="279"/>
      <c r="AE255" s="279"/>
      <c r="AF255" s="281"/>
    </row>
    <row r="256" ht="12.75" customHeight="1">
      <c r="A256" s="290"/>
      <c r="B256" s="283" t="s">
        <v>39</v>
      </c>
      <c r="C256" s="78">
        <v>0.027906976744186046</v>
      </c>
      <c r="D256" s="68"/>
      <c r="E256" s="60"/>
      <c r="F256" s="277">
        <f t="shared" si="54"/>
        <v>0</v>
      </c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9"/>
      <c r="W256" s="279"/>
      <c r="X256" s="279"/>
      <c r="Y256" s="279"/>
      <c r="Z256" s="279"/>
      <c r="AA256" s="279"/>
      <c r="AB256" s="279"/>
      <c r="AC256" s="279"/>
      <c r="AD256" s="279"/>
      <c r="AE256" s="279"/>
      <c r="AF256" s="281"/>
    </row>
    <row r="257" ht="12.75" customHeight="1">
      <c r="A257" s="290"/>
      <c r="B257" s="283" t="s">
        <v>41</v>
      </c>
      <c r="C257" s="76">
        <f>$C$252*0.25</f>
        <v>0.1</v>
      </c>
      <c r="D257" s="68"/>
      <c r="E257" s="60"/>
      <c r="F257" s="277">
        <f t="shared" si="54"/>
        <v>0</v>
      </c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9"/>
      <c r="W257" s="279"/>
      <c r="X257" s="279"/>
      <c r="Y257" s="279"/>
      <c r="Z257" s="279"/>
      <c r="AA257" s="279"/>
      <c r="AB257" s="279"/>
      <c r="AC257" s="279"/>
      <c r="AD257" s="279"/>
      <c r="AE257" s="279"/>
      <c r="AF257" s="281"/>
    </row>
    <row r="258" ht="12.75" customHeight="1">
      <c r="A258" s="290"/>
      <c r="B258" s="283" t="s">
        <v>44</v>
      </c>
      <c r="C258" s="78">
        <f>$C$252*0.05</f>
        <v>0.02</v>
      </c>
      <c r="D258" s="68"/>
      <c r="E258" s="60"/>
      <c r="F258" s="277">
        <f t="shared" si="54"/>
        <v>0</v>
      </c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9"/>
      <c r="W258" s="279"/>
      <c r="X258" s="279"/>
      <c r="Y258" s="279"/>
      <c r="Z258" s="279"/>
      <c r="AA258" s="279"/>
      <c r="AB258" s="279"/>
      <c r="AC258" s="279"/>
      <c r="AD258" s="279"/>
      <c r="AE258" s="279"/>
      <c r="AF258" s="281"/>
    </row>
    <row r="259" ht="12.75" customHeight="1">
      <c r="A259" s="275">
        <v>44.0</v>
      </c>
      <c r="B259" s="276" t="s">
        <v>112</v>
      </c>
      <c r="C259" s="85">
        <f>WBS!D46</f>
        <v>1.066666667</v>
      </c>
      <c r="D259" s="298">
        <f>WBS!E46</f>
        <v>7.23968</v>
      </c>
      <c r="E259" s="60"/>
      <c r="F259" s="277">
        <f t="shared" si="54"/>
        <v>0</v>
      </c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9"/>
      <c r="W259" s="279"/>
      <c r="X259" s="279"/>
      <c r="Y259" s="279"/>
      <c r="Z259" s="279"/>
      <c r="AA259" s="279"/>
      <c r="AB259" s="279"/>
      <c r="AC259" s="279"/>
      <c r="AD259" s="279"/>
      <c r="AE259" s="279"/>
      <c r="AF259" s="281"/>
    </row>
    <row r="260" ht="12.75" customHeight="1">
      <c r="A260" s="290"/>
      <c r="B260" s="283" t="s">
        <v>31</v>
      </c>
      <c r="C260" s="93"/>
      <c r="D260" s="68"/>
      <c r="E260" s="60"/>
      <c r="F260" s="277">
        <f t="shared" si="54"/>
        <v>0</v>
      </c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9"/>
      <c r="W260" s="279"/>
      <c r="X260" s="279"/>
      <c r="Y260" s="279"/>
      <c r="Z260" s="279"/>
      <c r="AA260" s="279"/>
      <c r="AB260" s="279"/>
      <c r="AC260" s="279"/>
      <c r="AD260" s="279"/>
      <c r="AE260" s="279"/>
      <c r="AF260" s="281"/>
    </row>
    <row r="261" ht="12.75" customHeight="1">
      <c r="A261" s="290"/>
      <c r="B261" s="283" t="s">
        <v>34</v>
      </c>
      <c r="C261" s="93"/>
      <c r="D261" s="68"/>
      <c r="E261" s="60"/>
      <c r="F261" s="277">
        <f t="shared" si="54"/>
        <v>0</v>
      </c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9"/>
      <c r="W261" s="279"/>
      <c r="X261" s="279"/>
      <c r="Y261" s="279"/>
      <c r="Z261" s="279"/>
      <c r="AA261" s="279"/>
      <c r="AB261" s="279"/>
      <c r="AC261" s="279"/>
      <c r="AD261" s="279"/>
      <c r="AE261" s="279"/>
      <c r="AF261" s="281"/>
    </row>
    <row r="262" ht="12.75" customHeight="1">
      <c r="A262" s="290"/>
      <c r="B262" s="283" t="s">
        <v>37</v>
      </c>
      <c r="C262" s="93"/>
      <c r="D262" s="68"/>
      <c r="E262" s="60"/>
      <c r="F262" s="277">
        <f t="shared" si="54"/>
        <v>0</v>
      </c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9"/>
      <c r="W262" s="279"/>
      <c r="X262" s="279"/>
      <c r="Y262" s="279"/>
      <c r="Z262" s="279"/>
      <c r="AA262" s="279"/>
      <c r="AB262" s="279"/>
      <c r="AC262" s="279"/>
      <c r="AD262" s="279"/>
      <c r="AE262" s="279"/>
      <c r="AF262" s="281"/>
    </row>
    <row r="263" ht="12.75" customHeight="1">
      <c r="A263" s="290"/>
      <c r="B263" s="283" t="s">
        <v>39</v>
      </c>
      <c r="C263" s="65">
        <v>0.027906976744186046</v>
      </c>
      <c r="D263" s="68"/>
      <c r="E263" s="60"/>
      <c r="F263" s="277">
        <f t="shared" si="54"/>
        <v>0</v>
      </c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9"/>
      <c r="W263" s="279"/>
      <c r="X263" s="279"/>
      <c r="Y263" s="279"/>
      <c r="Z263" s="279"/>
      <c r="AA263" s="279"/>
      <c r="AB263" s="279"/>
      <c r="AC263" s="279"/>
      <c r="AD263" s="279"/>
      <c r="AE263" s="279"/>
      <c r="AF263" s="281"/>
    </row>
    <row r="264" ht="12.75" customHeight="1">
      <c r="A264" s="290"/>
      <c r="B264" s="283" t="s">
        <v>41</v>
      </c>
      <c r="C264" s="93"/>
      <c r="D264" s="68"/>
      <c r="E264" s="60"/>
      <c r="F264" s="277">
        <f t="shared" si="54"/>
        <v>0</v>
      </c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9"/>
      <c r="W264" s="279"/>
      <c r="X264" s="279"/>
      <c r="Y264" s="279"/>
      <c r="Z264" s="279"/>
      <c r="AA264" s="279"/>
      <c r="AB264" s="279"/>
      <c r="AC264" s="279"/>
      <c r="AD264" s="279"/>
      <c r="AE264" s="279"/>
      <c r="AF264" s="281"/>
    </row>
    <row r="265" ht="12.75" customHeight="1">
      <c r="A265" s="290"/>
      <c r="B265" s="283" t="s">
        <v>44</v>
      </c>
      <c r="C265" s="93"/>
      <c r="D265" s="68"/>
      <c r="E265" s="60"/>
      <c r="F265" s="277">
        <f t="shared" si="54"/>
        <v>0</v>
      </c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9"/>
      <c r="W265" s="279"/>
      <c r="X265" s="279"/>
      <c r="Y265" s="279"/>
      <c r="Z265" s="279"/>
      <c r="AA265" s="279"/>
      <c r="AB265" s="279"/>
      <c r="AC265" s="279"/>
      <c r="AD265" s="279"/>
      <c r="AE265" s="279"/>
      <c r="AF265" s="281"/>
    </row>
    <row r="266" ht="12.75" customHeight="1">
      <c r="A266" s="287">
        <v>45.0</v>
      </c>
      <c r="B266" s="276" t="s">
        <v>114</v>
      </c>
      <c r="C266" s="85">
        <f>WBS!D47</f>
        <v>0.6666666667</v>
      </c>
      <c r="D266" s="298">
        <f>WBS!E47</f>
        <v>4.5248</v>
      </c>
      <c r="E266" s="60"/>
      <c r="F266" s="277">
        <f t="shared" si="54"/>
        <v>0</v>
      </c>
      <c r="G266" s="288"/>
      <c r="H266" s="289"/>
      <c r="I266" s="289"/>
      <c r="J266" s="289"/>
      <c r="K266" s="289"/>
      <c r="L266" s="289"/>
      <c r="M266" s="289"/>
      <c r="N266" s="289"/>
      <c r="O266" s="289"/>
      <c r="P266" s="289"/>
      <c r="Q266" s="289"/>
      <c r="R266" s="289"/>
      <c r="S266" s="289"/>
      <c r="T266" s="289"/>
      <c r="U266" s="289"/>
      <c r="V266" s="279"/>
      <c r="W266" s="279"/>
      <c r="X266" s="279"/>
      <c r="Y266" s="279"/>
      <c r="Z266" s="279"/>
      <c r="AA266" s="279"/>
      <c r="AB266" s="279"/>
      <c r="AC266" s="279"/>
      <c r="AD266" s="279"/>
      <c r="AE266" s="279"/>
      <c r="AF266" s="281"/>
    </row>
    <row r="267" ht="12.75" customHeight="1">
      <c r="A267" s="290"/>
      <c r="B267" s="283" t="s">
        <v>31</v>
      </c>
      <c r="C267" s="93"/>
      <c r="D267" s="68"/>
      <c r="E267" s="60"/>
      <c r="F267" s="277">
        <f t="shared" si="54"/>
        <v>0</v>
      </c>
      <c r="G267" s="278"/>
      <c r="H267" s="278"/>
      <c r="I267" s="278"/>
      <c r="J267" s="278"/>
      <c r="K267" s="278"/>
      <c r="L267" s="278"/>
      <c r="M267" s="278"/>
      <c r="N267" s="278"/>
      <c r="O267" s="278"/>
      <c r="P267" s="278"/>
      <c r="Q267" s="278"/>
      <c r="R267" s="278"/>
      <c r="S267" s="278"/>
      <c r="T267" s="278"/>
      <c r="U267" s="278"/>
      <c r="V267" s="279"/>
      <c r="W267" s="279"/>
      <c r="X267" s="279"/>
      <c r="Y267" s="279"/>
      <c r="Z267" s="279"/>
      <c r="AA267" s="279"/>
      <c r="AB267" s="279"/>
      <c r="AC267" s="279"/>
      <c r="AD267" s="279"/>
      <c r="AE267" s="279"/>
      <c r="AF267" s="281"/>
    </row>
    <row r="268" ht="12.75" customHeight="1">
      <c r="A268" s="290"/>
      <c r="B268" s="283" t="s">
        <v>34</v>
      </c>
      <c r="C268" s="93"/>
      <c r="D268" s="68"/>
      <c r="E268" s="60"/>
      <c r="F268" s="277">
        <f t="shared" si="54"/>
        <v>0</v>
      </c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9"/>
      <c r="W268" s="279"/>
      <c r="X268" s="279"/>
      <c r="Y268" s="279"/>
      <c r="Z268" s="279"/>
      <c r="AA268" s="279"/>
      <c r="AB268" s="279"/>
      <c r="AC268" s="279"/>
      <c r="AD268" s="279"/>
      <c r="AE268" s="279"/>
      <c r="AF268" s="281"/>
    </row>
    <row r="269" ht="12.75" customHeight="1">
      <c r="A269" s="290"/>
      <c r="B269" s="283" t="s">
        <v>37</v>
      </c>
      <c r="C269" s="93"/>
      <c r="D269" s="68"/>
      <c r="E269" s="60"/>
      <c r="F269" s="277">
        <f t="shared" si="54"/>
        <v>0</v>
      </c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9"/>
      <c r="W269" s="279"/>
      <c r="X269" s="279"/>
      <c r="Y269" s="279"/>
      <c r="Z269" s="279"/>
      <c r="AA269" s="279"/>
      <c r="AB269" s="279"/>
      <c r="AC269" s="279"/>
      <c r="AD269" s="279"/>
      <c r="AE269" s="279"/>
      <c r="AF269" s="281"/>
    </row>
    <row r="270" ht="12.75" customHeight="1">
      <c r="A270" s="290"/>
      <c r="B270" s="283" t="s">
        <v>39</v>
      </c>
      <c r="C270" s="65">
        <v>0.027906976744186046</v>
      </c>
      <c r="D270" s="68"/>
      <c r="E270" s="60"/>
      <c r="F270" s="277">
        <f t="shared" si="54"/>
        <v>0</v>
      </c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9"/>
      <c r="W270" s="279"/>
      <c r="X270" s="279"/>
      <c r="Y270" s="279"/>
      <c r="Z270" s="279"/>
      <c r="AA270" s="279"/>
      <c r="AB270" s="279"/>
      <c r="AC270" s="279"/>
      <c r="AD270" s="279"/>
      <c r="AE270" s="279"/>
      <c r="AF270" s="281"/>
    </row>
    <row r="271" ht="12.75" customHeight="1">
      <c r="A271" s="290"/>
      <c r="B271" s="283" t="s">
        <v>41</v>
      </c>
      <c r="C271" s="93"/>
      <c r="D271" s="68"/>
      <c r="E271" s="60"/>
      <c r="F271" s="277">
        <f t="shared" si="54"/>
        <v>0</v>
      </c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81"/>
    </row>
    <row r="272" ht="12.75" customHeight="1">
      <c r="A272" s="290"/>
      <c r="B272" s="283" t="s">
        <v>44</v>
      </c>
      <c r="C272" s="93"/>
      <c r="D272" s="98"/>
      <c r="E272" s="60"/>
      <c r="F272" s="277">
        <f t="shared" si="54"/>
        <v>0</v>
      </c>
      <c r="G272" s="278"/>
      <c r="H272" s="278"/>
      <c r="I272" s="278"/>
      <c r="J272" s="278"/>
      <c r="K272" s="278"/>
      <c r="L272" s="278"/>
      <c r="M272" s="278"/>
      <c r="N272" s="278"/>
      <c r="O272" s="278"/>
      <c r="P272" s="278"/>
      <c r="Q272" s="278"/>
      <c r="R272" s="278"/>
      <c r="S272" s="278"/>
      <c r="T272" s="278"/>
      <c r="U272" s="278"/>
      <c r="V272" s="279"/>
      <c r="W272" s="279"/>
      <c r="X272" s="279"/>
      <c r="Y272" s="279"/>
      <c r="Z272" s="279"/>
      <c r="AA272" s="279"/>
      <c r="AB272" s="279"/>
      <c r="AC272" s="279"/>
      <c r="AD272" s="279"/>
      <c r="AE272" s="279"/>
      <c r="AF272" s="281"/>
    </row>
    <row r="273" ht="12.75" customHeight="1">
      <c r="A273" s="275">
        <v>46.0</v>
      </c>
      <c r="B273" s="276" t="s">
        <v>57</v>
      </c>
      <c r="C273" s="299">
        <f>WBS!D48</f>
        <v>1.6</v>
      </c>
      <c r="D273" s="300">
        <f>WBS!E48</f>
        <v>10.85952</v>
      </c>
      <c r="E273" s="54"/>
      <c r="F273" s="277">
        <f t="shared" si="54"/>
        <v>0</v>
      </c>
      <c r="G273" s="278"/>
      <c r="H273" s="278"/>
      <c r="I273" s="278"/>
      <c r="J273" s="278"/>
      <c r="K273" s="278"/>
      <c r="L273" s="278"/>
      <c r="M273" s="278"/>
      <c r="N273" s="278"/>
      <c r="O273" s="278"/>
      <c r="P273" s="278"/>
      <c r="Q273" s="278"/>
      <c r="R273" s="278"/>
      <c r="S273" s="278"/>
      <c r="T273" s="278"/>
      <c r="U273" s="278"/>
      <c r="V273" s="279"/>
      <c r="W273" s="279"/>
      <c r="X273" s="279"/>
      <c r="Y273" s="279"/>
      <c r="Z273" s="279"/>
      <c r="AA273" s="279"/>
      <c r="AB273" s="279"/>
      <c r="AC273" s="279"/>
      <c r="AD273" s="279"/>
      <c r="AE273" s="279"/>
      <c r="AF273" s="281"/>
    </row>
    <row r="274" ht="12.75" customHeight="1">
      <c r="A274" s="290"/>
      <c r="B274" s="283" t="s">
        <v>31</v>
      </c>
      <c r="C274" s="63">
        <f t="shared" ref="C274:D274" si="55">$C$273*0.2</f>
        <v>0.32</v>
      </c>
      <c r="D274" s="63">
        <f t="shared" si="55"/>
        <v>0.32</v>
      </c>
      <c r="E274" s="60"/>
      <c r="F274" s="277">
        <f t="shared" si="54"/>
        <v>0</v>
      </c>
      <c r="G274" s="278"/>
      <c r="H274" s="278"/>
      <c r="I274" s="278"/>
      <c r="J274" s="278"/>
      <c r="K274" s="278"/>
      <c r="L274" s="278"/>
      <c r="M274" s="278"/>
      <c r="N274" s="278"/>
      <c r="O274" s="278"/>
      <c r="P274" s="278"/>
      <c r="Q274" s="278"/>
      <c r="R274" s="278"/>
      <c r="S274" s="278"/>
      <c r="T274" s="278"/>
      <c r="U274" s="278"/>
      <c r="V274" s="279"/>
      <c r="W274" s="279"/>
      <c r="X274" s="279"/>
      <c r="Y274" s="279"/>
      <c r="Z274" s="279"/>
      <c r="AA274" s="279"/>
      <c r="AB274" s="279"/>
      <c r="AC274" s="279"/>
      <c r="AD274" s="279"/>
      <c r="AE274" s="279"/>
      <c r="AF274" s="281"/>
    </row>
    <row r="275" ht="12.75" customHeight="1">
      <c r="A275" s="290"/>
      <c r="B275" s="283" t="s">
        <v>34</v>
      </c>
      <c r="C275" s="63">
        <f t="shared" ref="C275:D275" si="56">$C$273*0.15</f>
        <v>0.24</v>
      </c>
      <c r="D275" s="63">
        <f t="shared" si="56"/>
        <v>0.24</v>
      </c>
      <c r="E275" s="60"/>
      <c r="F275" s="277">
        <f t="shared" si="54"/>
        <v>0</v>
      </c>
      <c r="G275" s="278"/>
      <c r="H275" s="278"/>
      <c r="I275" s="278"/>
      <c r="J275" s="278"/>
      <c r="K275" s="278"/>
      <c r="L275" s="278"/>
      <c r="M275" s="278"/>
      <c r="N275" s="278"/>
      <c r="O275" s="278"/>
      <c r="P275" s="278"/>
      <c r="Q275" s="278"/>
      <c r="R275" s="278"/>
      <c r="S275" s="278"/>
      <c r="T275" s="278"/>
      <c r="U275" s="278"/>
      <c r="V275" s="279"/>
      <c r="W275" s="279"/>
      <c r="X275" s="279"/>
      <c r="Y275" s="279"/>
      <c r="Z275" s="279"/>
      <c r="AA275" s="279"/>
      <c r="AB275" s="279"/>
      <c r="AC275" s="279"/>
      <c r="AD275" s="279"/>
      <c r="AE275" s="279"/>
      <c r="AF275" s="281"/>
    </row>
    <row r="276" ht="12.75" customHeight="1">
      <c r="A276" s="290"/>
      <c r="B276" s="283" t="s">
        <v>37</v>
      </c>
      <c r="C276" s="63">
        <f t="shared" ref="C276:D276" si="57">$C$273*0.35</f>
        <v>0.56</v>
      </c>
      <c r="D276" s="63">
        <f t="shared" si="57"/>
        <v>0.56</v>
      </c>
      <c r="E276" s="60"/>
      <c r="F276" s="277">
        <f t="shared" si="54"/>
        <v>0</v>
      </c>
      <c r="G276" s="278"/>
      <c r="H276" s="278"/>
      <c r="I276" s="278"/>
      <c r="J276" s="278"/>
      <c r="K276" s="278"/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  <c r="V276" s="279"/>
      <c r="W276" s="279"/>
      <c r="X276" s="279"/>
      <c r="Y276" s="279"/>
      <c r="Z276" s="279"/>
      <c r="AA276" s="279"/>
      <c r="AB276" s="279"/>
      <c r="AC276" s="279"/>
      <c r="AD276" s="279"/>
      <c r="AE276" s="279"/>
      <c r="AF276" s="281"/>
    </row>
    <row r="277" ht="12.75" customHeight="1">
      <c r="A277" s="290"/>
      <c r="B277" s="283" t="s">
        <v>39</v>
      </c>
      <c r="C277" s="65">
        <v>0.03</v>
      </c>
      <c r="D277" s="68"/>
      <c r="E277" s="60"/>
      <c r="F277" s="277">
        <f t="shared" si="54"/>
        <v>0</v>
      </c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9"/>
      <c r="W277" s="279"/>
      <c r="X277" s="279"/>
      <c r="Y277" s="279"/>
      <c r="Z277" s="279"/>
      <c r="AA277" s="279"/>
      <c r="AB277" s="279"/>
      <c r="AC277" s="279"/>
      <c r="AD277" s="279"/>
      <c r="AE277" s="279"/>
      <c r="AF277" s="281"/>
    </row>
    <row r="278" ht="12.75" customHeight="1">
      <c r="A278" s="291"/>
      <c r="B278" s="283" t="s">
        <v>41</v>
      </c>
      <c r="C278" s="63">
        <f t="shared" ref="C278:D278" si="58">$C$273*0.25</f>
        <v>0.4</v>
      </c>
      <c r="D278" s="63">
        <f t="shared" si="58"/>
        <v>0.4</v>
      </c>
      <c r="E278" s="60"/>
      <c r="F278" s="277">
        <f t="shared" si="54"/>
        <v>0</v>
      </c>
      <c r="G278" s="288"/>
      <c r="H278" s="289"/>
      <c r="I278" s="289"/>
      <c r="J278" s="289"/>
      <c r="K278" s="289"/>
      <c r="L278" s="289"/>
      <c r="M278" s="289"/>
      <c r="N278" s="289"/>
      <c r="O278" s="289"/>
      <c r="P278" s="289"/>
      <c r="Q278" s="289"/>
      <c r="R278" s="289"/>
      <c r="S278" s="289"/>
      <c r="T278" s="289"/>
      <c r="U278" s="289"/>
      <c r="V278" s="279"/>
      <c r="W278" s="279"/>
      <c r="X278" s="279"/>
      <c r="Y278" s="279"/>
      <c r="Z278" s="279"/>
      <c r="AA278" s="279"/>
      <c r="AB278" s="279"/>
      <c r="AC278" s="279"/>
      <c r="AD278" s="279"/>
      <c r="AE278" s="279"/>
      <c r="AF278" s="281"/>
    </row>
    <row r="279" ht="12.75" customHeight="1">
      <c r="A279" s="290"/>
      <c r="B279" s="301" t="s">
        <v>44</v>
      </c>
      <c r="C279" s="63">
        <f t="shared" ref="C279:D279" si="59">$C$273*0.05</f>
        <v>0.08</v>
      </c>
      <c r="D279" s="63">
        <f t="shared" si="59"/>
        <v>0.08</v>
      </c>
      <c r="E279" s="60"/>
      <c r="F279" s="277">
        <f t="shared" si="54"/>
        <v>0</v>
      </c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9"/>
      <c r="W279" s="279"/>
      <c r="X279" s="279"/>
      <c r="Y279" s="279"/>
      <c r="Z279" s="279"/>
      <c r="AA279" s="279"/>
      <c r="AB279" s="279"/>
      <c r="AC279" s="279"/>
      <c r="AD279" s="279"/>
      <c r="AE279" s="279"/>
      <c r="AF279" s="281"/>
    </row>
    <row r="280" ht="12.75" customHeight="1">
      <c r="A280" s="302">
        <v>47.0</v>
      </c>
      <c r="B280" s="303" t="s">
        <v>119</v>
      </c>
      <c r="C280" s="85">
        <f>WBS!D52</f>
        <v>1</v>
      </c>
      <c r="D280" s="69">
        <f>WBS!E52</f>
        <v>6.7872</v>
      </c>
      <c r="E280" s="60"/>
      <c r="F280" s="277">
        <f t="shared" si="54"/>
        <v>0</v>
      </c>
      <c r="G280" s="278"/>
      <c r="H280" s="278"/>
      <c r="I280" s="278"/>
      <c r="J280" s="278"/>
      <c r="K280" s="278"/>
      <c r="L280" s="278"/>
      <c r="M280" s="278"/>
      <c r="N280" s="278"/>
      <c r="O280" s="278"/>
      <c r="P280" s="278"/>
      <c r="Q280" s="278"/>
      <c r="R280" s="278"/>
      <c r="S280" s="278"/>
      <c r="T280" s="278"/>
      <c r="U280" s="278"/>
      <c r="V280" s="279"/>
      <c r="W280" s="279"/>
      <c r="X280" s="279"/>
      <c r="Y280" s="279"/>
      <c r="Z280" s="279"/>
      <c r="AA280" s="279"/>
      <c r="AB280" s="279"/>
      <c r="AC280" s="279"/>
      <c r="AD280" s="279"/>
      <c r="AE280" s="279"/>
      <c r="AF280" s="281"/>
    </row>
    <row r="281" ht="12.75" customHeight="1">
      <c r="A281" s="302">
        <v>48.0</v>
      </c>
      <c r="B281" s="303" t="s">
        <v>120</v>
      </c>
      <c r="C281" s="85">
        <f>WBS!D53</f>
        <v>12</v>
      </c>
      <c r="D281" s="69">
        <f>WBS!E53</f>
        <v>81.4464</v>
      </c>
      <c r="E281" s="60"/>
      <c r="F281" s="277">
        <f t="shared" si="54"/>
        <v>0</v>
      </c>
      <c r="G281" s="278"/>
      <c r="H281" s="278"/>
      <c r="I281" s="278"/>
      <c r="J281" s="278"/>
      <c r="K281" s="278"/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  <c r="V281" s="279"/>
      <c r="W281" s="279"/>
      <c r="X281" s="279"/>
      <c r="Y281" s="279"/>
      <c r="Z281" s="279"/>
      <c r="AA281" s="279"/>
      <c r="AB281" s="279"/>
      <c r="AC281" s="279"/>
      <c r="AD281" s="279"/>
      <c r="AE281" s="279"/>
      <c r="AF281" s="281"/>
    </row>
    <row r="282" ht="12.75" customHeight="1">
      <c r="A282" s="302">
        <v>49.0</v>
      </c>
      <c r="B282" s="303" t="s">
        <v>122</v>
      </c>
      <c r="C282" s="85">
        <f>WBS!D54</f>
        <v>1</v>
      </c>
      <c r="D282" s="69">
        <f>WBS!E54</f>
        <v>6.7872</v>
      </c>
      <c r="E282" s="60"/>
      <c r="F282" s="277">
        <f t="shared" si="54"/>
        <v>0</v>
      </c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9"/>
      <c r="W282" s="279"/>
      <c r="X282" s="279"/>
      <c r="Y282" s="279"/>
      <c r="Z282" s="279"/>
      <c r="AA282" s="279"/>
      <c r="AB282" s="279"/>
      <c r="AC282" s="279"/>
      <c r="AD282" s="279"/>
      <c r="AE282" s="279"/>
      <c r="AF282" s="281"/>
    </row>
    <row r="283" ht="12.75" customHeight="1">
      <c r="A283" s="302">
        <v>50.0</v>
      </c>
      <c r="B283" s="303" t="s">
        <v>123</v>
      </c>
      <c r="C283" s="85">
        <f>WBS!D55</f>
        <v>2</v>
      </c>
      <c r="D283" s="69">
        <f>WBS!E55</f>
        <v>13.5744</v>
      </c>
      <c r="E283" s="60"/>
      <c r="F283" s="277">
        <f t="shared" si="54"/>
        <v>0</v>
      </c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9"/>
      <c r="W283" s="279"/>
      <c r="X283" s="279"/>
      <c r="Y283" s="279"/>
      <c r="Z283" s="279"/>
      <c r="AA283" s="279"/>
      <c r="AB283" s="279"/>
      <c r="AC283" s="279"/>
      <c r="AD283" s="279"/>
      <c r="AE283" s="279"/>
      <c r="AF283" s="281"/>
    </row>
    <row r="284" ht="12.75" customHeight="1">
      <c r="A284" s="302">
        <v>51.0</v>
      </c>
      <c r="B284" s="303" t="s">
        <v>127</v>
      </c>
      <c r="C284" s="85">
        <f>WBS!D56</f>
        <v>1</v>
      </c>
      <c r="D284" s="69">
        <f>WBS!E56</f>
        <v>6.7872</v>
      </c>
      <c r="E284" s="60"/>
      <c r="F284" s="277">
        <f t="shared" si="54"/>
        <v>0</v>
      </c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281"/>
    </row>
    <row r="285" ht="12.75" customHeight="1">
      <c r="A285" s="302">
        <v>52.0</v>
      </c>
      <c r="B285" s="303" t="s">
        <v>171</v>
      </c>
      <c r="C285" s="85" t="str">
        <f>WBS!D57</f>
        <v/>
      </c>
      <c r="D285" s="69" t="str">
        <f>WBS!E57</f>
        <v/>
      </c>
      <c r="E285" s="60"/>
      <c r="F285" s="277">
        <f t="shared" si="54"/>
        <v>0</v>
      </c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9"/>
      <c r="W285" s="279"/>
      <c r="X285" s="279"/>
      <c r="Y285" s="279"/>
      <c r="Z285" s="279"/>
      <c r="AA285" s="279"/>
      <c r="AB285" s="279"/>
      <c r="AC285" s="279"/>
      <c r="AD285" s="279"/>
      <c r="AE285" s="279"/>
      <c r="AF285" s="281"/>
    </row>
    <row r="286" ht="12.75" customHeight="1">
      <c r="A286" s="302">
        <v>53.0</v>
      </c>
      <c r="B286" s="303" t="s">
        <v>132</v>
      </c>
      <c r="C286" s="85">
        <f>WBS!D58</f>
        <v>1.5</v>
      </c>
      <c r="D286" s="69">
        <f>WBS!E58</f>
        <v>10.1808</v>
      </c>
      <c r="E286" s="60"/>
      <c r="F286" s="277">
        <f t="shared" si="54"/>
        <v>0</v>
      </c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9"/>
      <c r="W286" s="279"/>
      <c r="X286" s="279"/>
      <c r="Y286" s="279"/>
      <c r="Z286" s="279"/>
      <c r="AA286" s="279"/>
      <c r="AB286" s="279"/>
      <c r="AC286" s="279"/>
      <c r="AD286" s="279"/>
      <c r="AE286" s="279"/>
      <c r="AF286" s="281"/>
    </row>
    <row r="287" ht="12.75" customHeight="1">
      <c r="A287" s="302">
        <v>54.0</v>
      </c>
      <c r="B287" s="303" t="s">
        <v>134</v>
      </c>
      <c r="C287" s="85">
        <f>WBS!D59</f>
        <v>1.5</v>
      </c>
      <c r="D287" s="69">
        <f>WBS!E59</f>
        <v>10.1808</v>
      </c>
      <c r="E287" s="60"/>
      <c r="F287" s="277">
        <f t="shared" si="54"/>
        <v>0</v>
      </c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9"/>
      <c r="W287" s="279"/>
      <c r="X287" s="279"/>
      <c r="Y287" s="279"/>
      <c r="Z287" s="279"/>
      <c r="AA287" s="279"/>
      <c r="AB287" s="279"/>
      <c r="AC287" s="279"/>
      <c r="AD287" s="279"/>
      <c r="AE287" s="279"/>
      <c r="AF287" s="281"/>
    </row>
    <row r="288" ht="12.75" customHeight="1">
      <c r="A288" s="302">
        <v>55.0</v>
      </c>
      <c r="B288" s="304" t="s">
        <v>137</v>
      </c>
      <c r="C288" s="85">
        <f>WBS!D60</f>
        <v>3</v>
      </c>
      <c r="D288" s="69">
        <f>WBS!E60</f>
        <v>20.3616</v>
      </c>
      <c r="E288" s="60"/>
      <c r="F288" s="277">
        <f t="shared" si="54"/>
        <v>0</v>
      </c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9"/>
      <c r="W288" s="279"/>
      <c r="X288" s="279"/>
      <c r="Y288" s="279"/>
      <c r="Z288" s="279"/>
      <c r="AA288" s="279"/>
      <c r="AB288" s="279"/>
      <c r="AC288" s="279"/>
      <c r="AD288" s="279"/>
      <c r="AE288" s="279"/>
      <c r="AF288" s="281"/>
    </row>
    <row r="289" ht="12.75" customHeight="1">
      <c r="A289" s="302">
        <v>56.0</v>
      </c>
      <c r="B289" s="305" t="s">
        <v>123</v>
      </c>
      <c r="C289" s="85">
        <f>WBS!D61</f>
        <v>4</v>
      </c>
      <c r="D289" s="69">
        <f>WBS!E61</f>
        <v>27.1488</v>
      </c>
      <c r="E289" s="60"/>
      <c r="F289" s="277">
        <f t="shared" si="54"/>
        <v>0</v>
      </c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9"/>
      <c r="W289" s="279"/>
      <c r="X289" s="279"/>
      <c r="Y289" s="279"/>
      <c r="Z289" s="279"/>
      <c r="AA289" s="279"/>
      <c r="AB289" s="279"/>
      <c r="AC289" s="279"/>
      <c r="AD289" s="279"/>
      <c r="AE289" s="279"/>
      <c r="AF289" s="281"/>
    </row>
    <row r="290" ht="12.75" customHeight="1">
      <c r="A290" s="302">
        <v>57.0</v>
      </c>
      <c r="B290" s="304" t="s">
        <v>139</v>
      </c>
      <c r="C290" s="85">
        <f>WBS!D62</f>
        <v>3</v>
      </c>
      <c r="D290" s="69">
        <f>WBS!E62</f>
        <v>20.3616</v>
      </c>
      <c r="E290" s="60"/>
      <c r="F290" s="277">
        <f t="shared" si="54"/>
        <v>0</v>
      </c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9"/>
      <c r="W290" s="279"/>
      <c r="X290" s="279"/>
      <c r="Y290" s="279"/>
      <c r="Z290" s="279"/>
      <c r="AA290" s="279"/>
      <c r="AB290" s="279"/>
      <c r="AC290" s="279"/>
      <c r="AD290" s="279"/>
      <c r="AE290" s="279"/>
      <c r="AF290" s="281"/>
    </row>
    <row r="291" ht="12.75" customHeight="1">
      <c r="A291" s="302">
        <v>58.0</v>
      </c>
      <c r="B291" s="303" t="s">
        <v>144</v>
      </c>
      <c r="C291" s="85">
        <f>WBS!D63</f>
        <v>1</v>
      </c>
      <c r="D291" s="69">
        <f>WBS!E63</f>
        <v>6.7872</v>
      </c>
      <c r="E291" s="60"/>
      <c r="F291" s="277">
        <f t="shared" si="54"/>
        <v>0</v>
      </c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9"/>
      <c r="W291" s="279"/>
      <c r="X291" s="279"/>
      <c r="Y291" s="279"/>
      <c r="Z291" s="279"/>
      <c r="AA291" s="279"/>
      <c r="AB291" s="279"/>
      <c r="AC291" s="279"/>
      <c r="AD291" s="279"/>
      <c r="AE291" s="279"/>
      <c r="AF291" s="281"/>
    </row>
    <row r="292" ht="12.75" customHeight="1">
      <c r="A292" s="302">
        <v>59.0</v>
      </c>
      <c r="B292" s="303" t="s">
        <v>146</v>
      </c>
      <c r="C292" s="85">
        <f>WBS!D64</f>
        <v>1</v>
      </c>
      <c r="D292" s="69">
        <f>WBS!E64</f>
        <v>6.7872</v>
      </c>
      <c r="E292" s="60"/>
      <c r="F292" s="277">
        <f t="shared" si="54"/>
        <v>0</v>
      </c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9"/>
      <c r="W292" s="279"/>
      <c r="X292" s="279"/>
      <c r="Y292" s="279"/>
      <c r="Z292" s="279"/>
      <c r="AA292" s="279"/>
      <c r="AB292" s="279"/>
      <c r="AC292" s="279"/>
      <c r="AD292" s="279"/>
      <c r="AE292" s="279"/>
      <c r="AF292" s="281"/>
    </row>
    <row r="293" ht="12.75" customHeight="1">
      <c r="A293" s="302">
        <v>60.0</v>
      </c>
      <c r="B293" s="306" t="s">
        <v>148</v>
      </c>
      <c r="C293" s="85">
        <f>WBS!D65</f>
        <v>1.5</v>
      </c>
      <c r="D293" s="69">
        <f>WBS!E65</f>
        <v>10.1808</v>
      </c>
      <c r="E293" s="60"/>
      <c r="F293" s="277">
        <f t="shared" si="54"/>
        <v>0</v>
      </c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9"/>
      <c r="W293" s="279"/>
      <c r="X293" s="279"/>
      <c r="Y293" s="279"/>
      <c r="Z293" s="279"/>
      <c r="AA293" s="279"/>
      <c r="AB293" s="279"/>
      <c r="AC293" s="279"/>
      <c r="AD293" s="279"/>
      <c r="AE293" s="279"/>
      <c r="AF293" s="281"/>
    </row>
    <row r="294" ht="12.75" customHeight="1">
      <c r="A294" s="302">
        <v>61.0</v>
      </c>
      <c r="B294" s="307" t="s">
        <v>23</v>
      </c>
      <c r="C294" s="85">
        <f>WBS!D66</f>
        <v>0.5</v>
      </c>
      <c r="D294" s="69">
        <f>WBS!E66</f>
        <v>3.3936</v>
      </c>
      <c r="E294" s="60"/>
      <c r="F294" s="277">
        <f t="shared" si="54"/>
        <v>0</v>
      </c>
      <c r="G294" s="288"/>
      <c r="H294" s="289"/>
      <c r="I294" s="289"/>
      <c r="J294" s="289"/>
      <c r="K294" s="289"/>
      <c r="L294" s="289"/>
      <c r="M294" s="289"/>
      <c r="N294" s="289"/>
      <c r="O294" s="289"/>
      <c r="P294" s="289"/>
      <c r="Q294" s="289"/>
      <c r="R294" s="289"/>
      <c r="S294" s="289"/>
      <c r="T294" s="289"/>
      <c r="U294" s="289"/>
      <c r="V294" s="279"/>
      <c r="W294" s="279"/>
      <c r="X294" s="279"/>
      <c r="Y294" s="279"/>
      <c r="Z294" s="279"/>
      <c r="AA294" s="279"/>
      <c r="AB294" s="279"/>
      <c r="AC294" s="279"/>
      <c r="AD294" s="279"/>
      <c r="AE294" s="279"/>
      <c r="AF294" s="281"/>
    </row>
    <row r="295" ht="12.75" customHeight="1">
      <c r="A295" s="302">
        <v>62.0</v>
      </c>
      <c r="B295" s="307" t="s">
        <v>149</v>
      </c>
      <c r="C295" s="85">
        <f>WBS!D67</f>
        <v>0.5</v>
      </c>
      <c r="D295" s="69">
        <f>WBS!E67</f>
        <v>3.3936</v>
      </c>
      <c r="E295" s="60"/>
      <c r="F295" s="277">
        <f t="shared" si="54"/>
        <v>0</v>
      </c>
      <c r="G295" s="278"/>
      <c r="H295" s="278"/>
      <c r="I295" s="278"/>
      <c r="J295" s="278"/>
      <c r="K295" s="278"/>
      <c r="L295" s="278"/>
      <c r="M295" s="278"/>
      <c r="N295" s="278"/>
      <c r="O295" s="278"/>
      <c r="P295" s="278"/>
      <c r="Q295" s="278"/>
      <c r="R295" s="278"/>
      <c r="S295" s="278"/>
      <c r="T295" s="278"/>
      <c r="U295" s="278"/>
      <c r="V295" s="279"/>
      <c r="W295" s="279"/>
      <c r="X295" s="279"/>
      <c r="Y295" s="279"/>
      <c r="Z295" s="279"/>
      <c r="AA295" s="279"/>
      <c r="AB295" s="279"/>
      <c r="AC295" s="279"/>
      <c r="AD295" s="279"/>
      <c r="AE295" s="279"/>
      <c r="AF295" s="281"/>
    </row>
    <row r="296" ht="12.75" customHeight="1">
      <c r="A296" s="302">
        <v>63.0</v>
      </c>
      <c r="B296" s="307" t="s">
        <v>150</v>
      </c>
      <c r="C296" s="85">
        <f>WBS!D68</f>
        <v>0.5</v>
      </c>
      <c r="D296" s="69">
        <f>WBS!E68</f>
        <v>3.3936</v>
      </c>
      <c r="E296" s="60"/>
      <c r="F296" s="277">
        <f t="shared" si="54"/>
        <v>0</v>
      </c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9"/>
      <c r="W296" s="279"/>
      <c r="X296" s="279"/>
      <c r="Y296" s="279"/>
      <c r="Z296" s="279"/>
      <c r="AA296" s="279"/>
      <c r="AB296" s="279"/>
      <c r="AC296" s="279"/>
      <c r="AD296" s="279"/>
      <c r="AE296" s="279"/>
      <c r="AF296" s="281"/>
    </row>
    <row r="297" ht="12.75" customHeight="1">
      <c r="A297" s="275"/>
      <c r="B297" s="308"/>
      <c r="C297" s="93"/>
      <c r="D297" s="68"/>
      <c r="E297" s="60"/>
      <c r="F297" s="277">
        <f t="shared" si="54"/>
        <v>0</v>
      </c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9"/>
      <c r="W297" s="279"/>
      <c r="X297" s="279"/>
      <c r="Y297" s="279"/>
      <c r="Z297" s="279"/>
      <c r="AA297" s="279"/>
      <c r="AB297" s="279"/>
      <c r="AC297" s="279"/>
      <c r="AD297" s="279"/>
      <c r="AE297" s="279"/>
      <c r="AF297" s="281"/>
    </row>
    <row r="298" ht="12.75" customHeight="1">
      <c r="A298" s="275"/>
      <c r="B298" s="283"/>
      <c r="C298" s="93"/>
      <c r="D298" s="68"/>
      <c r="E298" s="60"/>
      <c r="F298" s="277">
        <f t="shared" si="54"/>
        <v>0</v>
      </c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9"/>
      <c r="W298" s="279"/>
      <c r="X298" s="279"/>
      <c r="Y298" s="279"/>
      <c r="Z298" s="279"/>
      <c r="AA298" s="279"/>
      <c r="AB298" s="279"/>
      <c r="AC298" s="279"/>
      <c r="AD298" s="279"/>
      <c r="AE298" s="279"/>
      <c r="AF298" s="281"/>
    </row>
    <row r="299" ht="12.75" customHeight="1">
      <c r="A299" s="275"/>
      <c r="B299" s="283"/>
      <c r="C299" s="93"/>
      <c r="D299" s="68"/>
      <c r="E299" s="60"/>
      <c r="F299" s="277">
        <f t="shared" si="54"/>
        <v>0</v>
      </c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9"/>
      <c r="W299" s="279"/>
      <c r="X299" s="279"/>
      <c r="Y299" s="279"/>
      <c r="Z299" s="279"/>
      <c r="AA299" s="279"/>
      <c r="AB299" s="279"/>
      <c r="AC299" s="279"/>
      <c r="AD299" s="279"/>
      <c r="AE299" s="279"/>
      <c r="AF299" s="281"/>
    </row>
    <row r="300" ht="12.75" customHeight="1">
      <c r="A300" s="275"/>
      <c r="B300" s="283"/>
      <c r="C300" s="93"/>
      <c r="D300" s="68"/>
      <c r="E300" s="60"/>
      <c r="F300" s="277">
        <f t="shared" si="54"/>
        <v>0</v>
      </c>
      <c r="G300" s="278"/>
      <c r="H300" s="278"/>
      <c r="I300" s="278"/>
      <c r="J300" s="278"/>
      <c r="K300" s="278"/>
      <c r="L300" s="278"/>
      <c r="M300" s="278"/>
      <c r="N300" s="278"/>
      <c r="O300" s="278"/>
      <c r="P300" s="278"/>
      <c r="Q300" s="278"/>
      <c r="R300" s="278"/>
      <c r="S300" s="278"/>
      <c r="T300" s="278"/>
      <c r="U300" s="278"/>
      <c r="V300" s="279"/>
      <c r="W300" s="279"/>
      <c r="X300" s="279"/>
      <c r="Y300" s="279"/>
      <c r="Z300" s="279"/>
      <c r="AA300" s="279"/>
      <c r="AB300" s="279"/>
      <c r="AC300" s="279"/>
      <c r="AD300" s="279"/>
      <c r="AE300" s="279"/>
      <c r="AF300" s="281"/>
    </row>
    <row r="301" ht="12.75" customHeight="1">
      <c r="A301" s="275"/>
      <c r="B301" s="276"/>
      <c r="C301" s="85"/>
      <c r="D301" s="68"/>
      <c r="E301" s="60"/>
      <c r="F301" s="277">
        <f t="shared" si="54"/>
        <v>0</v>
      </c>
      <c r="G301" s="278"/>
      <c r="H301" s="278"/>
      <c r="I301" s="278"/>
      <c r="J301" s="278"/>
      <c r="K301" s="278"/>
      <c r="L301" s="278"/>
      <c r="M301" s="278"/>
      <c r="N301" s="278"/>
      <c r="O301" s="278"/>
      <c r="P301" s="278"/>
      <c r="Q301" s="278"/>
      <c r="R301" s="278"/>
      <c r="S301" s="278"/>
      <c r="T301" s="278"/>
      <c r="U301" s="278"/>
      <c r="V301" s="279"/>
      <c r="W301" s="279"/>
      <c r="X301" s="279"/>
      <c r="Y301" s="279"/>
      <c r="Z301" s="279"/>
      <c r="AA301" s="279"/>
      <c r="AB301" s="279"/>
      <c r="AC301" s="279"/>
      <c r="AD301" s="279"/>
      <c r="AE301" s="279"/>
      <c r="AF301" s="281"/>
    </row>
    <row r="302" ht="12.75" customHeight="1">
      <c r="A302" s="275"/>
      <c r="B302" s="283"/>
      <c r="C302" s="93"/>
      <c r="D302" s="68"/>
      <c r="E302" s="60"/>
      <c r="F302" s="277">
        <f t="shared" si="54"/>
        <v>0</v>
      </c>
      <c r="G302" s="278"/>
      <c r="H302" s="278"/>
      <c r="I302" s="278"/>
      <c r="J302" s="278"/>
      <c r="K302" s="278"/>
      <c r="L302" s="278"/>
      <c r="M302" s="278"/>
      <c r="N302" s="278"/>
      <c r="O302" s="278"/>
      <c r="P302" s="278"/>
      <c r="Q302" s="278"/>
      <c r="R302" s="278"/>
      <c r="S302" s="278"/>
      <c r="T302" s="278"/>
      <c r="U302" s="278"/>
      <c r="V302" s="279"/>
      <c r="W302" s="279"/>
      <c r="X302" s="279"/>
      <c r="Y302" s="279"/>
      <c r="Z302" s="279"/>
      <c r="AA302" s="279"/>
      <c r="AB302" s="279"/>
      <c r="AC302" s="279"/>
      <c r="AD302" s="279"/>
      <c r="AE302" s="279"/>
      <c r="AF302" s="281"/>
    </row>
    <row r="303" ht="12.75" customHeight="1">
      <c r="A303" s="275"/>
      <c r="B303" s="283"/>
      <c r="C303" s="93"/>
      <c r="D303" s="68"/>
      <c r="E303" s="60"/>
      <c r="F303" s="277">
        <f t="shared" si="54"/>
        <v>0</v>
      </c>
      <c r="G303" s="278"/>
      <c r="H303" s="278"/>
      <c r="I303" s="278"/>
      <c r="J303" s="278"/>
      <c r="K303" s="278"/>
      <c r="L303" s="278"/>
      <c r="M303" s="278"/>
      <c r="N303" s="278"/>
      <c r="O303" s="278"/>
      <c r="P303" s="278"/>
      <c r="Q303" s="278"/>
      <c r="R303" s="278"/>
      <c r="S303" s="278"/>
      <c r="T303" s="278"/>
      <c r="U303" s="278"/>
      <c r="V303" s="279"/>
      <c r="W303" s="279"/>
      <c r="X303" s="279"/>
      <c r="Y303" s="279"/>
      <c r="Z303" s="279"/>
      <c r="AA303" s="279"/>
      <c r="AB303" s="279"/>
      <c r="AC303" s="279"/>
      <c r="AD303" s="279"/>
      <c r="AE303" s="279"/>
      <c r="AF303" s="281"/>
    </row>
    <row r="304" ht="12.75" customHeight="1">
      <c r="A304" s="275"/>
      <c r="B304" s="283"/>
      <c r="C304" s="93"/>
      <c r="D304" s="68"/>
      <c r="E304" s="60"/>
      <c r="F304" s="277">
        <f t="shared" si="54"/>
        <v>0</v>
      </c>
      <c r="G304" s="278"/>
      <c r="H304" s="278"/>
      <c r="I304" s="278"/>
      <c r="J304" s="278"/>
      <c r="K304" s="278"/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  <c r="V304" s="279"/>
      <c r="W304" s="279"/>
      <c r="X304" s="279"/>
      <c r="Y304" s="279"/>
      <c r="Z304" s="279"/>
      <c r="AA304" s="279"/>
      <c r="AB304" s="279"/>
      <c r="AC304" s="279"/>
      <c r="AD304" s="279"/>
      <c r="AE304" s="279"/>
      <c r="AF304" s="281"/>
    </row>
    <row r="305" ht="12.75" customHeight="1">
      <c r="A305" s="275"/>
      <c r="B305" s="283"/>
      <c r="C305" s="93"/>
      <c r="D305" s="68"/>
      <c r="E305" s="60"/>
      <c r="F305" s="277">
        <f t="shared" si="54"/>
        <v>0</v>
      </c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9"/>
      <c r="W305" s="279"/>
      <c r="X305" s="279"/>
      <c r="Y305" s="279"/>
      <c r="Z305" s="279"/>
      <c r="AA305" s="279"/>
      <c r="AB305" s="279"/>
      <c r="AC305" s="279"/>
      <c r="AD305" s="279"/>
      <c r="AE305" s="279"/>
      <c r="AF305" s="281"/>
    </row>
    <row r="306" ht="12.75" customHeight="1">
      <c r="A306" s="275"/>
      <c r="B306" s="283"/>
      <c r="C306" s="93"/>
      <c r="D306" s="68"/>
      <c r="E306" s="60"/>
      <c r="F306" s="277">
        <f t="shared" si="54"/>
        <v>0</v>
      </c>
      <c r="G306" s="288"/>
      <c r="H306" s="289"/>
      <c r="I306" s="289"/>
      <c r="J306" s="289"/>
      <c r="K306" s="289"/>
      <c r="L306" s="289"/>
      <c r="M306" s="289"/>
      <c r="N306" s="289"/>
      <c r="O306" s="289"/>
      <c r="P306" s="289"/>
      <c r="Q306" s="289"/>
      <c r="R306" s="289"/>
      <c r="S306" s="289"/>
      <c r="T306" s="289"/>
      <c r="U306" s="289"/>
      <c r="V306" s="279"/>
      <c r="W306" s="279"/>
      <c r="X306" s="279"/>
      <c r="Y306" s="279"/>
      <c r="Z306" s="279"/>
      <c r="AA306" s="279"/>
      <c r="AB306" s="279"/>
      <c r="AC306" s="279"/>
      <c r="AD306" s="279"/>
      <c r="AE306" s="279"/>
      <c r="AF306" s="281"/>
    </row>
    <row r="307" ht="12.75" customHeight="1">
      <c r="A307" s="275"/>
      <c r="B307" s="283"/>
      <c r="C307" s="93"/>
      <c r="D307" s="68"/>
      <c r="E307" s="60"/>
      <c r="F307" s="277">
        <f t="shared" si="54"/>
        <v>0</v>
      </c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9"/>
      <c r="W307" s="279"/>
      <c r="X307" s="279"/>
      <c r="Y307" s="279"/>
      <c r="Z307" s="279"/>
      <c r="AA307" s="279"/>
      <c r="AB307" s="279"/>
      <c r="AC307" s="279"/>
      <c r="AD307" s="279"/>
      <c r="AE307" s="279"/>
      <c r="AF307" s="281"/>
    </row>
    <row r="308" ht="12.75" customHeight="1">
      <c r="A308" s="309" t="s">
        <v>152</v>
      </c>
      <c r="B308" s="277"/>
      <c r="C308" s="310"/>
      <c r="D308" s="311"/>
      <c r="E308" s="277"/>
      <c r="F308" s="277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312"/>
      <c r="T308" s="312"/>
      <c r="U308" s="312"/>
      <c r="V308" s="312"/>
      <c r="W308" s="312"/>
      <c r="X308" s="312"/>
      <c r="Y308" s="312"/>
      <c r="Z308" s="312"/>
      <c r="AA308" s="312"/>
      <c r="AB308" s="312"/>
      <c r="AC308" s="312"/>
      <c r="AD308" s="312"/>
      <c r="AE308" s="312"/>
      <c r="AF308" s="313"/>
    </row>
    <row r="309" ht="12.75" customHeight="1">
      <c r="A309" s="2"/>
      <c r="B309" s="126" t="s">
        <v>172</v>
      </c>
      <c r="C309" s="123"/>
      <c r="D309" s="125"/>
      <c r="E309" s="126"/>
      <c r="F309" s="314">
        <f>SUM(F11:F19)</f>
        <v>0.1110179593</v>
      </c>
      <c r="G309" s="272">
        <f t="shared" ref="G309:U309" si="60">SUM(G11:G308)</f>
        <v>0.26</v>
      </c>
      <c r="H309" s="272">
        <f t="shared" si="60"/>
        <v>0.16</v>
      </c>
      <c r="I309" s="272">
        <f t="shared" si="60"/>
        <v>0.31</v>
      </c>
      <c r="J309" s="272">
        <f t="shared" si="60"/>
        <v>0.6209837321</v>
      </c>
      <c r="K309" s="272">
        <f t="shared" si="60"/>
        <v>0</v>
      </c>
      <c r="L309" s="272">
        <f t="shared" si="60"/>
        <v>0.4835940358</v>
      </c>
      <c r="M309" s="272">
        <f t="shared" si="60"/>
        <v>0</v>
      </c>
      <c r="N309" s="272">
        <f t="shared" si="60"/>
        <v>0</v>
      </c>
      <c r="O309" s="272">
        <f t="shared" si="60"/>
        <v>0</v>
      </c>
      <c r="P309" s="272">
        <f t="shared" si="60"/>
        <v>0</v>
      </c>
      <c r="Q309" s="272">
        <f t="shared" si="60"/>
        <v>0</v>
      </c>
      <c r="R309" s="272">
        <f t="shared" si="60"/>
        <v>0</v>
      </c>
      <c r="S309" s="272">
        <f t="shared" si="60"/>
        <v>0</v>
      </c>
      <c r="T309" s="272">
        <f t="shared" si="60"/>
        <v>0</v>
      </c>
      <c r="U309" s="272">
        <f t="shared" si="60"/>
        <v>0</v>
      </c>
      <c r="V309" s="2"/>
      <c r="AF309" s="315"/>
    </row>
    <row r="310" ht="12.75" customHeight="1">
      <c r="A310" s="2"/>
      <c r="B310" s="2"/>
      <c r="C310" s="3"/>
      <c r="D310" s="4"/>
      <c r="E310" s="2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2"/>
      <c r="AF310" s="316"/>
    </row>
    <row r="311" ht="15.75" customHeight="1">
      <c r="A311" s="17" t="s">
        <v>110</v>
      </c>
      <c r="C311" s="199"/>
      <c r="D311" s="62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AF311" s="316"/>
    </row>
    <row r="312" ht="15.75" customHeight="1">
      <c r="A312" s="17"/>
      <c r="C312" s="199"/>
      <c r="D312" s="62"/>
      <c r="F312" s="139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AF312" s="315"/>
    </row>
    <row r="313" ht="12.75" customHeight="1">
      <c r="A313" s="2"/>
      <c r="B313" s="126"/>
      <c r="C313" s="123"/>
      <c r="D313" s="125"/>
      <c r="E313" s="126"/>
      <c r="F313" s="160" t="s">
        <v>115</v>
      </c>
      <c r="G313" s="144">
        <f t="shared" ref="G313:U313" si="61">IF(ISBLANK(G10),NA(),SUM($G309:G309))</f>
        <v>0.26</v>
      </c>
      <c r="H313" s="144">
        <f t="shared" si="61"/>
        <v>0.42</v>
      </c>
      <c r="I313" s="144">
        <f t="shared" si="61"/>
        <v>0.73</v>
      </c>
      <c r="J313" s="144">
        <f t="shared" si="61"/>
        <v>1.350983732</v>
      </c>
      <c r="K313" s="144">
        <f t="shared" si="61"/>
        <v>1.350983732</v>
      </c>
      <c r="L313" s="144">
        <f t="shared" si="61"/>
        <v>1.834577768</v>
      </c>
      <c r="M313" s="144">
        <f t="shared" si="61"/>
        <v>1.834577768</v>
      </c>
      <c r="N313" s="144">
        <f t="shared" si="61"/>
        <v>1.834577768</v>
      </c>
      <c r="O313" s="144">
        <f t="shared" si="61"/>
        <v>1.834577768</v>
      </c>
      <c r="P313" s="144">
        <f t="shared" si="61"/>
        <v>1.834577768</v>
      </c>
      <c r="Q313" s="144">
        <f t="shared" si="61"/>
        <v>1.834577768</v>
      </c>
      <c r="R313" s="144">
        <f t="shared" si="61"/>
        <v>1.834577768</v>
      </c>
      <c r="S313" s="144">
        <f t="shared" si="61"/>
        <v>1.834577768</v>
      </c>
      <c r="T313" s="144">
        <f t="shared" si="61"/>
        <v>1.834577768</v>
      </c>
      <c r="U313" s="144">
        <f t="shared" si="61"/>
        <v>1.834577768</v>
      </c>
      <c r="V313" s="2"/>
      <c r="AF313" s="315"/>
    </row>
    <row r="314" ht="12.75" customHeight="1">
      <c r="A314" s="2"/>
      <c r="B314" s="2"/>
      <c r="C314" s="3"/>
      <c r="D314" s="4"/>
      <c r="E314" s="2"/>
      <c r="F314" s="160" t="s">
        <v>88</v>
      </c>
      <c r="G314" s="149">
        <f>EV!F103</f>
        <v>0.7333333333</v>
      </c>
      <c r="H314" s="149">
        <f>EV!G103</f>
        <v>1.646666667</v>
      </c>
      <c r="I314" s="149">
        <f>EV!H103</f>
        <v>2.051627907</v>
      </c>
      <c r="J314" s="149">
        <f>EV!I103</f>
        <v>2.978294574</v>
      </c>
      <c r="K314" s="149">
        <f>EV!J103</f>
        <v>4.751472868</v>
      </c>
      <c r="L314" s="149">
        <f>EV!K103</f>
        <v>5.515503876</v>
      </c>
      <c r="M314" s="149">
        <f>EV!L103</f>
        <v>6.617147287</v>
      </c>
      <c r="N314" s="149">
        <f>EV!M103</f>
        <v>8.097751938</v>
      </c>
      <c r="O314" s="149">
        <f>EV!N103</f>
        <v>9.593488372</v>
      </c>
      <c r="P314" s="149">
        <f>EV!O103</f>
        <v>11.86108527</v>
      </c>
      <c r="Q314" s="149">
        <f>EV!P103</f>
        <v>12.58108527</v>
      </c>
      <c r="R314" s="149">
        <f>EV!Q103</f>
        <v>13.3648062</v>
      </c>
      <c r="S314" s="149">
        <f>EV!R103</f>
        <v>14.84790698</v>
      </c>
      <c r="T314" s="149">
        <f>EV!S103</f>
        <v>15.6372093</v>
      </c>
      <c r="U314" s="149">
        <f>EV!T103</f>
        <v>17.00232558</v>
      </c>
      <c r="V314" s="2"/>
      <c r="W314" s="318"/>
      <c r="AF314" s="316"/>
    </row>
    <row r="315" ht="12.75" customHeight="1">
      <c r="A315" s="2"/>
      <c r="B315" s="2"/>
      <c r="C315" s="3"/>
      <c r="D315" s="4"/>
      <c r="E315" s="2"/>
      <c r="F315" s="160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2"/>
      <c r="W315" s="318"/>
      <c r="AF315" s="316"/>
    </row>
    <row r="316" ht="12.75" customHeight="1">
      <c r="A316" s="2"/>
      <c r="B316" s="2"/>
      <c r="C316" s="3"/>
      <c r="D316" s="4"/>
      <c r="E316" s="2"/>
      <c r="F316" s="319" t="s">
        <v>116</v>
      </c>
      <c r="G316" s="166" t="str">
        <f t="shared" ref="G316:U316" si="62">EC!F294</f>
        <v>#REF!</v>
      </c>
      <c r="H316" s="166" t="str">
        <f t="shared" si="62"/>
        <v>#REF!</v>
      </c>
      <c r="I316" s="166" t="str">
        <f t="shared" si="62"/>
        <v>#REF!</v>
      </c>
      <c r="J316" s="166" t="str">
        <f t="shared" si="62"/>
        <v>#REF!</v>
      </c>
      <c r="K316" s="166" t="str">
        <f t="shared" si="62"/>
        <v>#REF!</v>
      </c>
      <c r="L316" s="166" t="str">
        <f t="shared" si="62"/>
        <v>#REF!</v>
      </c>
      <c r="M316" s="166" t="str">
        <f t="shared" si="62"/>
        <v>#REF!</v>
      </c>
      <c r="N316" s="166" t="str">
        <f t="shared" si="62"/>
        <v>#REF!</v>
      </c>
      <c r="O316" s="166" t="str">
        <f t="shared" si="62"/>
        <v>#REF!</v>
      </c>
      <c r="P316" s="166" t="str">
        <f t="shared" si="62"/>
        <v>#REF!</v>
      </c>
      <c r="Q316" s="166" t="str">
        <f t="shared" si="62"/>
        <v>#REF!</v>
      </c>
      <c r="R316" s="166" t="str">
        <f t="shared" si="62"/>
        <v>#REF!</v>
      </c>
      <c r="S316" s="166" t="str">
        <f t="shared" si="62"/>
        <v>#REF!</v>
      </c>
      <c r="T316" s="166" t="str">
        <f t="shared" si="62"/>
        <v>#REF!</v>
      </c>
      <c r="U316" s="166" t="str">
        <f t="shared" si="62"/>
        <v>#REF!</v>
      </c>
      <c r="V316" s="2"/>
      <c r="W316" s="318"/>
      <c r="AF316" s="315"/>
    </row>
    <row r="317" ht="12.75" customHeight="1">
      <c r="A317" s="2"/>
      <c r="B317" s="2"/>
      <c r="C317" s="3"/>
      <c r="D317" s="4"/>
      <c r="E317" s="2"/>
      <c r="F317" s="160" t="s">
        <v>118</v>
      </c>
      <c r="G317" s="172">
        <f>AC!F103</f>
        <v>1.6833333</v>
      </c>
      <c r="H317" s="172">
        <f>AC!G103</f>
        <v>5.649999967</v>
      </c>
      <c r="I317" s="172">
        <f>AC!H103</f>
        <v>11.1733333</v>
      </c>
      <c r="J317" s="172">
        <f>AC!I103</f>
        <v>16.4033333</v>
      </c>
      <c r="K317" s="172">
        <f>AC!J103</f>
        <v>24.86666663</v>
      </c>
      <c r="L317" s="172">
        <f>AC!K103</f>
        <v>31.86999997</v>
      </c>
      <c r="M317" s="172">
        <f>AC!L103</f>
        <v>35.1833333</v>
      </c>
      <c r="N317" s="172">
        <f>AC!M103</f>
        <v>44.0966666</v>
      </c>
      <c r="O317" s="172">
        <f>AC!N103</f>
        <v>53.49999993</v>
      </c>
      <c r="P317" s="172">
        <f>AC!O103</f>
        <v>64.55999327</v>
      </c>
      <c r="Q317" s="172">
        <f>AC!P103</f>
        <v>67.2433266</v>
      </c>
      <c r="R317" s="172">
        <f>AC!Q103</f>
        <v>70.86665993</v>
      </c>
      <c r="S317" s="172">
        <f>AC!R103</f>
        <v>81.60999327</v>
      </c>
      <c r="T317" s="172">
        <f>AC!S103</f>
        <v>86.56332593</v>
      </c>
      <c r="U317" s="172">
        <f>AC!T103</f>
        <v>90.89665927</v>
      </c>
      <c r="V317" s="2"/>
      <c r="W317" s="318"/>
      <c r="AF317" s="315"/>
    </row>
    <row r="318" ht="12.75" customHeight="1">
      <c r="A318" s="2"/>
      <c r="B318" s="2"/>
      <c r="C318" s="3"/>
      <c r="D318" s="4"/>
      <c r="E318" s="2"/>
      <c r="F318" s="130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2"/>
      <c r="AF318" s="316"/>
    </row>
    <row r="319" ht="15.75" customHeight="1">
      <c r="A319" s="17" t="s">
        <v>173</v>
      </c>
      <c r="C319" s="199"/>
      <c r="D319" s="62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AF319" s="316"/>
    </row>
    <row r="320" ht="12.75" customHeight="1">
      <c r="C320" s="199"/>
      <c r="D320" s="62"/>
      <c r="F320" s="160" t="s">
        <v>121</v>
      </c>
      <c r="G320" s="160">
        <f t="shared" ref="G320:U320" si="63">IF(AND(ISBLANK(G317),ISBLANK(G314))," - ",G314-G317)</f>
        <v>-0.9499999667</v>
      </c>
      <c r="H320" s="160">
        <f t="shared" si="63"/>
        <v>-4.0033333</v>
      </c>
      <c r="I320" s="160">
        <f t="shared" si="63"/>
        <v>-9.121705393</v>
      </c>
      <c r="J320" s="160">
        <f t="shared" si="63"/>
        <v>-13.42503873</v>
      </c>
      <c r="K320" s="160">
        <f t="shared" si="63"/>
        <v>-20.11519377</v>
      </c>
      <c r="L320" s="160">
        <f t="shared" si="63"/>
        <v>-26.35449609</v>
      </c>
      <c r="M320" s="160">
        <f t="shared" si="63"/>
        <v>-28.56618601</v>
      </c>
      <c r="N320" s="160">
        <f t="shared" si="63"/>
        <v>-35.99891466</v>
      </c>
      <c r="O320" s="160">
        <f t="shared" si="63"/>
        <v>-43.90651156</v>
      </c>
      <c r="P320" s="160">
        <f t="shared" si="63"/>
        <v>-52.698908</v>
      </c>
      <c r="Q320" s="160">
        <f t="shared" si="63"/>
        <v>-54.66224133</v>
      </c>
      <c r="R320" s="160">
        <f t="shared" si="63"/>
        <v>-57.50185373</v>
      </c>
      <c r="S320" s="160">
        <f t="shared" si="63"/>
        <v>-66.76208629</v>
      </c>
      <c r="T320" s="160">
        <f t="shared" si="63"/>
        <v>-70.92611663</v>
      </c>
      <c r="U320" s="160">
        <f t="shared" si="63"/>
        <v>-73.89433369</v>
      </c>
      <c r="AF320" s="315"/>
    </row>
    <row r="321" ht="12.75" customHeight="1">
      <c r="C321" s="199"/>
      <c r="D321" s="62"/>
      <c r="F321" s="160" t="s">
        <v>124</v>
      </c>
      <c r="G321" s="160">
        <f t="shared" ref="G321:U321" si="64">IF(AND(ISBLANK(G317),ISBLANK(G314))," - ",G314-G313)</f>
        <v>0.4733333333</v>
      </c>
      <c r="H321" s="160">
        <f t="shared" si="64"/>
        <v>1.226666667</v>
      </c>
      <c r="I321" s="160">
        <f t="shared" si="64"/>
        <v>1.321627907</v>
      </c>
      <c r="J321" s="160">
        <f t="shared" si="64"/>
        <v>1.627310842</v>
      </c>
      <c r="K321" s="160">
        <f t="shared" si="64"/>
        <v>3.400489136</v>
      </c>
      <c r="L321" s="160">
        <f t="shared" si="64"/>
        <v>3.680926108</v>
      </c>
      <c r="M321" s="160">
        <f t="shared" si="64"/>
        <v>4.782569519</v>
      </c>
      <c r="N321" s="160">
        <f t="shared" si="64"/>
        <v>6.26317417</v>
      </c>
      <c r="O321" s="160">
        <f t="shared" si="64"/>
        <v>7.758910604</v>
      </c>
      <c r="P321" s="160">
        <f t="shared" si="64"/>
        <v>10.0265075</v>
      </c>
      <c r="Q321" s="160">
        <f t="shared" si="64"/>
        <v>10.7465075</v>
      </c>
      <c r="R321" s="160">
        <f t="shared" si="64"/>
        <v>11.53022843</v>
      </c>
      <c r="S321" s="160">
        <f t="shared" si="64"/>
        <v>13.01332921</v>
      </c>
      <c r="T321" s="160">
        <f t="shared" si="64"/>
        <v>13.80263153</v>
      </c>
      <c r="U321" s="160">
        <f t="shared" si="64"/>
        <v>15.16774781</v>
      </c>
      <c r="AF321" s="315"/>
    </row>
    <row r="322" ht="12.75" customHeight="1">
      <c r="C322" s="199"/>
      <c r="D322" s="62"/>
      <c r="F322" s="160" t="s">
        <v>128</v>
      </c>
      <c r="G322" s="160">
        <f t="shared" ref="G322:U322" si="65">IF(AND(ISBLANK(G317),ISBLANK(G314))," - ",G314/G317)</f>
        <v>0.435643573</v>
      </c>
      <c r="H322" s="160">
        <f t="shared" si="65"/>
        <v>0.2914454294</v>
      </c>
      <c r="I322" s="160">
        <f t="shared" si="65"/>
        <v>0.18361825</v>
      </c>
      <c r="J322" s="160">
        <f t="shared" si="65"/>
        <v>0.1815664243</v>
      </c>
      <c r="K322" s="160">
        <f t="shared" si="65"/>
        <v>0.1910779976</v>
      </c>
      <c r="L322" s="160">
        <f t="shared" si="65"/>
        <v>0.173062563</v>
      </c>
      <c r="M322" s="160">
        <f t="shared" si="65"/>
        <v>0.1880761902</v>
      </c>
      <c r="N322" s="160">
        <f t="shared" si="65"/>
        <v>0.1836363735</v>
      </c>
      <c r="O322" s="160">
        <f t="shared" si="65"/>
        <v>0.1793175399</v>
      </c>
      <c r="P322" s="160">
        <f t="shared" si="65"/>
        <v>0.18372191</v>
      </c>
      <c r="Q322" s="160">
        <f t="shared" si="65"/>
        <v>0.1870979011</v>
      </c>
      <c r="R322" s="160">
        <f t="shared" si="65"/>
        <v>0.1885908862</v>
      </c>
      <c r="S322" s="160">
        <f t="shared" si="65"/>
        <v>0.1819373631</v>
      </c>
      <c r="T322" s="160">
        <f t="shared" si="65"/>
        <v>0.1806447376</v>
      </c>
      <c r="U322" s="160">
        <f t="shared" si="65"/>
        <v>0.1870511603</v>
      </c>
      <c r="AF322" s="316"/>
    </row>
    <row r="323" ht="12.75" customHeight="1">
      <c r="C323" s="199"/>
      <c r="D323" s="62"/>
      <c r="F323" s="160" t="s">
        <v>130</v>
      </c>
      <c r="G323" s="160">
        <f t="shared" ref="G323:U323" si="66">IF(AND(ISBLANK(G317),ISBLANK(G314))," - ",G314/G313)</f>
        <v>2.820512821</v>
      </c>
      <c r="H323" s="160">
        <f t="shared" si="66"/>
        <v>3.920634921</v>
      </c>
      <c r="I323" s="160">
        <f t="shared" si="66"/>
        <v>2.810449188</v>
      </c>
      <c r="J323" s="160">
        <f t="shared" si="66"/>
        <v>2.204537703</v>
      </c>
      <c r="K323" s="160">
        <f t="shared" si="66"/>
        <v>3.517046694</v>
      </c>
      <c r="L323" s="160">
        <f t="shared" si="66"/>
        <v>3.006415957</v>
      </c>
      <c r="M323" s="160">
        <f t="shared" si="66"/>
        <v>3.606904762</v>
      </c>
      <c r="N323" s="160">
        <f t="shared" si="66"/>
        <v>4.413959484</v>
      </c>
      <c r="O323" s="160">
        <f t="shared" si="66"/>
        <v>5.229262308</v>
      </c>
      <c r="P323" s="160">
        <f t="shared" si="66"/>
        <v>6.465294347</v>
      </c>
      <c r="Q323" s="160">
        <f t="shared" si="66"/>
        <v>6.857755224</v>
      </c>
      <c r="R323" s="160">
        <f t="shared" si="66"/>
        <v>7.284949396</v>
      </c>
      <c r="S323" s="160">
        <f t="shared" si="66"/>
        <v>8.093364717</v>
      </c>
      <c r="T323" s="160">
        <f t="shared" si="66"/>
        <v>8.523601221</v>
      </c>
      <c r="U323" s="160">
        <f t="shared" si="66"/>
        <v>9.267705016</v>
      </c>
      <c r="AF323" s="316"/>
    </row>
    <row r="324" ht="12.75" customHeight="1">
      <c r="C324" s="199"/>
      <c r="D324" s="62"/>
      <c r="F324" s="160" t="s">
        <v>133</v>
      </c>
      <c r="G324" s="160">
        <f t="shared" ref="G324:U324" si="67">IF(AND(ISBLANK(G317),ISBLANK(G314))," - ",$F$309/G322)</f>
        <v>0.2548366742</v>
      </c>
      <c r="H324" s="160">
        <f t="shared" si="67"/>
        <v>0.380921943</v>
      </c>
      <c r="I324" s="160">
        <f t="shared" si="67"/>
        <v>0.6046128818</v>
      </c>
      <c r="J324" s="160">
        <f t="shared" si="67"/>
        <v>0.611445424</v>
      </c>
      <c r="K324" s="160">
        <f t="shared" si="67"/>
        <v>0.5810085967</v>
      </c>
      <c r="L324" s="160">
        <f t="shared" si="67"/>
        <v>0.6414903222</v>
      </c>
      <c r="M324" s="160">
        <f t="shared" si="67"/>
        <v>0.5902818381</v>
      </c>
      <c r="N324" s="160">
        <f t="shared" si="67"/>
        <v>0.6045532111</v>
      </c>
      <c r="O324" s="160">
        <f t="shared" si="67"/>
        <v>0.6191137763</v>
      </c>
      <c r="P324" s="160">
        <f t="shared" si="67"/>
        <v>0.6042717457</v>
      </c>
      <c r="Q324" s="160">
        <f t="shared" si="67"/>
        <v>0.5933682773</v>
      </c>
      <c r="R324" s="160">
        <f t="shared" si="67"/>
        <v>0.5886708604</v>
      </c>
      <c r="S324" s="160">
        <f t="shared" si="67"/>
        <v>0.6101987925</v>
      </c>
      <c r="T324" s="160">
        <f t="shared" si="67"/>
        <v>0.6145651444</v>
      </c>
      <c r="U324" s="160">
        <f t="shared" si="67"/>
        <v>0.5935165497</v>
      </c>
      <c r="AF324" s="315"/>
    </row>
    <row r="325" ht="12.75" customHeight="1">
      <c r="C325" s="199"/>
      <c r="D325" s="62"/>
      <c r="AF325" s="315"/>
    </row>
    <row r="326" ht="12.75" customHeight="1">
      <c r="C326" s="199"/>
      <c r="D326" s="62"/>
      <c r="AF326" s="316"/>
    </row>
    <row r="327" ht="12.75" customHeight="1">
      <c r="C327" s="199"/>
      <c r="D327" s="62"/>
      <c r="AF327" s="316"/>
    </row>
    <row r="328" ht="12.75" customHeight="1">
      <c r="C328" s="199"/>
      <c r="D328" s="62"/>
      <c r="AF328" s="315"/>
    </row>
    <row r="329" ht="12.75" customHeight="1">
      <c r="C329" s="199"/>
      <c r="D329" s="62"/>
      <c r="AF329" s="315"/>
    </row>
    <row r="330" ht="12.75" customHeight="1">
      <c r="C330" s="199"/>
      <c r="D330" s="62"/>
      <c r="AF330" s="316"/>
    </row>
    <row r="331" ht="12.75" customHeight="1">
      <c r="C331" s="199"/>
      <c r="D331" s="62"/>
      <c r="AF331" s="316"/>
    </row>
    <row r="332" ht="12.75" customHeight="1">
      <c r="C332" s="199"/>
      <c r="D332" s="62"/>
      <c r="AF332" s="315"/>
    </row>
    <row r="333" ht="12.75" customHeight="1">
      <c r="C333" s="199"/>
      <c r="D333" s="62"/>
      <c r="AF333" s="315"/>
    </row>
    <row r="334" ht="12.75" customHeight="1">
      <c r="C334" s="199"/>
      <c r="D334" s="62"/>
      <c r="AF334" s="316"/>
    </row>
    <row r="335" ht="12.75" customHeight="1">
      <c r="C335" s="199"/>
      <c r="D335" s="62"/>
      <c r="AF335" s="316"/>
    </row>
    <row r="336" ht="12.75" customHeight="1">
      <c r="C336" s="199"/>
      <c r="D336" s="62"/>
      <c r="AF336" s="315"/>
    </row>
    <row r="337" ht="12.75" customHeight="1">
      <c r="C337" s="199"/>
      <c r="D337" s="62"/>
      <c r="AF337" s="315"/>
    </row>
    <row r="338" ht="12.75" customHeight="1">
      <c r="C338" s="199"/>
      <c r="D338" s="62"/>
      <c r="AF338" s="316"/>
    </row>
    <row r="339" ht="12.75" customHeight="1">
      <c r="C339" s="199"/>
      <c r="D339" s="62"/>
      <c r="AF339" s="316"/>
    </row>
    <row r="340" ht="12.75" customHeight="1">
      <c r="C340" s="199"/>
      <c r="D340" s="62"/>
      <c r="AF340" s="315"/>
    </row>
    <row r="341" ht="12.75" customHeight="1">
      <c r="C341" s="199"/>
      <c r="D341" s="62"/>
      <c r="AF341" s="315"/>
    </row>
    <row r="342" ht="12.75" customHeight="1">
      <c r="C342" s="199"/>
      <c r="D342" s="62"/>
      <c r="AF342" s="316"/>
    </row>
    <row r="343" ht="12.75" customHeight="1">
      <c r="C343" s="199"/>
      <c r="D343" s="62"/>
      <c r="AF343" s="316"/>
    </row>
    <row r="344" ht="12.75" customHeight="1">
      <c r="C344" s="199"/>
      <c r="D344" s="62"/>
      <c r="AF344" s="315"/>
    </row>
    <row r="345" ht="12.75" customHeight="1">
      <c r="C345" s="199"/>
      <c r="D345" s="62"/>
      <c r="AF345" s="315"/>
    </row>
    <row r="346" ht="12.75" customHeight="1">
      <c r="C346" s="199"/>
      <c r="D346" s="62"/>
      <c r="AF346" s="316"/>
    </row>
    <row r="347" ht="12.75" customHeight="1">
      <c r="C347" s="199"/>
      <c r="D347" s="62"/>
      <c r="AF347" s="315"/>
    </row>
    <row r="348" ht="12.75" customHeight="1">
      <c r="C348" s="199"/>
      <c r="D348" s="62"/>
      <c r="AF348" s="315"/>
    </row>
    <row r="349" ht="12.75" customHeight="1">
      <c r="C349" s="199"/>
      <c r="D349" s="62"/>
      <c r="AF349" s="316"/>
    </row>
    <row r="350" ht="12.75" customHeight="1">
      <c r="C350" s="199"/>
      <c r="D350" s="62"/>
      <c r="AF350" s="316"/>
    </row>
    <row r="351" ht="12.75" customHeight="1">
      <c r="C351" s="199"/>
      <c r="D351" s="62"/>
      <c r="AF351" s="315"/>
    </row>
    <row r="352" ht="12.75" customHeight="1">
      <c r="C352" s="199"/>
      <c r="D352" s="62"/>
      <c r="AF352" s="315"/>
    </row>
    <row r="353" ht="12.75" customHeight="1">
      <c r="C353" s="199"/>
      <c r="D353" s="62"/>
      <c r="AF353" s="316"/>
    </row>
    <row r="354" ht="12.75" customHeight="1">
      <c r="C354" s="199"/>
      <c r="D354" s="62"/>
      <c r="AF354" s="316"/>
    </row>
    <row r="355" ht="12.75" customHeight="1">
      <c r="C355" s="199"/>
      <c r="D355" s="62"/>
      <c r="AF355" s="315"/>
    </row>
    <row r="356" ht="12.75" customHeight="1">
      <c r="C356" s="199"/>
      <c r="D356" s="62"/>
      <c r="AF356" s="315"/>
    </row>
    <row r="357" ht="12.75" customHeight="1">
      <c r="C357" s="199"/>
      <c r="D357" s="62"/>
      <c r="AF357" s="316"/>
    </row>
    <row r="358" ht="12.75" customHeight="1">
      <c r="C358" s="199"/>
      <c r="D358" s="62"/>
      <c r="AF358" s="316"/>
    </row>
    <row r="359" ht="12.75" customHeight="1">
      <c r="C359" s="199"/>
      <c r="D359" s="62"/>
      <c r="AF359" s="315"/>
    </row>
    <row r="360" ht="12.75" customHeight="1">
      <c r="C360" s="199"/>
      <c r="D360" s="62"/>
      <c r="AF360" s="315"/>
    </row>
    <row r="361" ht="12.75" customHeight="1">
      <c r="C361" s="199"/>
      <c r="D361" s="62"/>
    </row>
    <row r="362" ht="12.75" customHeight="1">
      <c r="C362" s="199"/>
      <c r="D362" s="62"/>
    </row>
    <row r="363" ht="12.75" customHeight="1">
      <c r="C363" s="199"/>
      <c r="D363" s="62"/>
    </row>
    <row r="364" ht="12.75" customHeight="1">
      <c r="C364" s="199"/>
      <c r="D364" s="62"/>
    </row>
    <row r="365" ht="12.75" customHeight="1">
      <c r="C365" s="199"/>
      <c r="D365" s="62"/>
    </row>
    <row r="366" ht="12.75" customHeight="1">
      <c r="C366" s="199"/>
      <c r="D366" s="62"/>
    </row>
    <row r="367" ht="12.75" customHeight="1">
      <c r="C367" s="199"/>
      <c r="D367" s="62"/>
    </row>
    <row r="368" ht="12.75" customHeight="1">
      <c r="C368" s="199"/>
      <c r="D368" s="62"/>
    </row>
    <row r="369" ht="12.75" customHeight="1">
      <c r="C369" s="199"/>
      <c r="D369" s="62"/>
    </row>
    <row r="370" ht="12.75" customHeight="1">
      <c r="C370" s="199"/>
      <c r="D370" s="62"/>
    </row>
    <row r="371" ht="12.75" customHeight="1">
      <c r="C371" s="199"/>
      <c r="D371" s="62"/>
    </row>
    <row r="372" ht="12.75" customHeight="1">
      <c r="C372" s="199"/>
      <c r="D372" s="62"/>
    </row>
    <row r="373" ht="12.75" customHeight="1">
      <c r="C373" s="199"/>
      <c r="D373" s="62"/>
    </row>
    <row r="374" ht="12.75" customHeight="1">
      <c r="C374" s="199"/>
      <c r="D374" s="62"/>
    </row>
    <row r="375" ht="12.75" customHeight="1">
      <c r="C375" s="199"/>
      <c r="D375" s="62"/>
    </row>
    <row r="376" ht="12.75" customHeight="1">
      <c r="C376" s="199"/>
      <c r="D376" s="62"/>
    </row>
    <row r="377" ht="12.75" customHeight="1">
      <c r="C377" s="199"/>
      <c r="D377" s="62"/>
    </row>
    <row r="378" ht="12.75" customHeight="1">
      <c r="C378" s="199"/>
      <c r="D378" s="62"/>
    </row>
    <row r="379" ht="12.75" customHeight="1">
      <c r="C379" s="199"/>
      <c r="D379" s="62"/>
    </row>
    <row r="380" ht="12.75" customHeight="1">
      <c r="C380" s="199"/>
      <c r="D380" s="62"/>
    </row>
    <row r="381" ht="12.75" customHeight="1">
      <c r="C381" s="199"/>
      <c r="D381" s="62"/>
    </row>
    <row r="382" ht="12.75" customHeight="1">
      <c r="C382" s="199"/>
      <c r="D382" s="62"/>
    </row>
    <row r="383" ht="12.75" customHeight="1">
      <c r="C383" s="199"/>
      <c r="D383" s="62"/>
    </row>
    <row r="384" ht="12.75" customHeight="1">
      <c r="C384" s="199"/>
      <c r="D384" s="62"/>
    </row>
    <row r="385" ht="12.75" customHeight="1">
      <c r="C385" s="199"/>
      <c r="D385" s="62"/>
    </row>
    <row r="386" ht="12.75" customHeight="1">
      <c r="C386" s="199"/>
      <c r="D386" s="62"/>
    </row>
    <row r="387" ht="12.75" customHeight="1">
      <c r="C387" s="199"/>
      <c r="D387" s="62"/>
    </row>
    <row r="388" ht="12.75" customHeight="1">
      <c r="C388" s="199"/>
      <c r="D388" s="62"/>
    </row>
    <row r="389" ht="12.75" customHeight="1">
      <c r="C389" s="199"/>
      <c r="D389" s="62"/>
    </row>
    <row r="390" ht="12.75" customHeight="1">
      <c r="C390" s="199"/>
      <c r="D390" s="62"/>
    </row>
    <row r="391" ht="12.75" customHeight="1">
      <c r="C391" s="199"/>
      <c r="D391" s="62"/>
    </row>
    <row r="392" ht="12.75" customHeight="1">
      <c r="C392" s="199"/>
      <c r="D392" s="62"/>
    </row>
    <row r="393" ht="12.75" customHeight="1">
      <c r="C393" s="199"/>
      <c r="D393" s="62"/>
    </row>
    <row r="394" ht="12.75" customHeight="1">
      <c r="C394" s="199"/>
      <c r="D394" s="62"/>
    </row>
    <row r="395" ht="12.75" customHeight="1">
      <c r="C395" s="199"/>
      <c r="D395" s="62"/>
    </row>
    <row r="396" ht="12.75" customHeight="1">
      <c r="C396" s="199"/>
      <c r="D396" s="62"/>
    </row>
    <row r="397" ht="12.75" customHeight="1">
      <c r="C397" s="199"/>
      <c r="D397" s="62"/>
    </row>
    <row r="398" ht="12.75" customHeight="1">
      <c r="C398" s="199"/>
      <c r="D398" s="62"/>
    </row>
    <row r="399" ht="12.75" customHeight="1">
      <c r="C399" s="199"/>
      <c r="D399" s="62"/>
    </row>
    <row r="400" ht="12.75" customHeight="1">
      <c r="C400" s="199"/>
      <c r="D400" s="62"/>
    </row>
    <row r="401" ht="12.75" customHeight="1">
      <c r="C401" s="199"/>
      <c r="D401" s="62"/>
    </row>
    <row r="402" ht="12.75" customHeight="1">
      <c r="C402" s="199"/>
      <c r="D402" s="62"/>
    </row>
    <row r="403" ht="12.75" customHeight="1">
      <c r="C403" s="199"/>
      <c r="D403" s="62"/>
    </row>
    <row r="404" ht="12.75" customHeight="1">
      <c r="C404" s="199"/>
      <c r="D404" s="62"/>
    </row>
    <row r="405" ht="12.75" customHeight="1">
      <c r="C405" s="199"/>
      <c r="D405" s="62"/>
    </row>
    <row r="406" ht="12.75" customHeight="1">
      <c r="C406" s="199"/>
      <c r="D406" s="62"/>
    </row>
    <row r="407" ht="12.75" customHeight="1">
      <c r="C407" s="199"/>
      <c r="D407" s="62"/>
    </row>
    <row r="408" ht="12.75" customHeight="1">
      <c r="C408" s="199"/>
      <c r="D408" s="62"/>
    </row>
    <row r="409" ht="12.75" customHeight="1">
      <c r="C409" s="199"/>
      <c r="D409" s="62"/>
    </row>
    <row r="410" ht="12.75" customHeight="1">
      <c r="C410" s="199"/>
      <c r="D410" s="62"/>
    </row>
    <row r="411" ht="12.75" customHeight="1">
      <c r="C411" s="199"/>
      <c r="D411" s="62"/>
    </row>
    <row r="412" ht="12.75" customHeight="1">
      <c r="C412" s="199"/>
      <c r="D412" s="62"/>
    </row>
    <row r="413" ht="12.75" customHeight="1">
      <c r="C413" s="199"/>
      <c r="D413" s="62"/>
    </row>
    <row r="414" ht="12.75" customHeight="1">
      <c r="C414" s="199"/>
      <c r="D414" s="62"/>
    </row>
    <row r="415" ht="12.75" customHeight="1">
      <c r="C415" s="199"/>
      <c r="D415" s="62"/>
    </row>
    <row r="416" ht="12.75" customHeight="1">
      <c r="C416" s="199"/>
      <c r="D416" s="62"/>
    </row>
    <row r="417" ht="12.75" customHeight="1">
      <c r="C417" s="199"/>
      <c r="D417" s="62"/>
    </row>
    <row r="418" ht="12.75" customHeight="1">
      <c r="C418" s="199"/>
      <c r="D418" s="62"/>
    </row>
    <row r="419" ht="12.75" customHeight="1">
      <c r="C419" s="199"/>
      <c r="D419" s="62"/>
    </row>
    <row r="420" ht="12.75" customHeight="1">
      <c r="C420" s="199"/>
      <c r="D420" s="62"/>
    </row>
    <row r="421" ht="12.75" customHeight="1">
      <c r="C421" s="199"/>
      <c r="D421" s="62"/>
    </row>
    <row r="422" ht="12.75" customHeight="1">
      <c r="C422" s="199"/>
      <c r="D422" s="62"/>
    </row>
    <row r="423" ht="12.75" customHeight="1">
      <c r="C423" s="199"/>
      <c r="D423" s="62"/>
    </row>
    <row r="424" ht="12.75" customHeight="1">
      <c r="C424" s="199"/>
      <c r="D424" s="62"/>
    </row>
    <row r="425" ht="12.75" customHeight="1">
      <c r="C425" s="199"/>
      <c r="D425" s="62"/>
    </row>
    <row r="426" ht="12.75" customHeight="1">
      <c r="C426" s="199"/>
      <c r="D426" s="62"/>
    </row>
    <row r="427" ht="12.75" customHeight="1">
      <c r="C427" s="199"/>
      <c r="D427" s="62"/>
    </row>
    <row r="428" ht="12.75" customHeight="1">
      <c r="C428" s="199"/>
      <c r="D428" s="62"/>
    </row>
    <row r="429" ht="12.75" customHeight="1">
      <c r="C429" s="199"/>
      <c r="D429" s="62"/>
    </row>
    <row r="430" ht="12.75" customHeight="1">
      <c r="C430" s="199"/>
      <c r="D430" s="62"/>
    </row>
    <row r="431" ht="12.75" customHeight="1">
      <c r="C431" s="199"/>
      <c r="D431" s="62"/>
    </row>
    <row r="432" ht="12.75" customHeight="1">
      <c r="C432" s="199"/>
      <c r="D432" s="62"/>
    </row>
    <row r="433" ht="12.75" customHeight="1">
      <c r="C433" s="199"/>
      <c r="D433" s="62"/>
    </row>
    <row r="434" ht="12.75" customHeight="1">
      <c r="C434" s="199"/>
      <c r="D434" s="62"/>
    </row>
    <row r="435" ht="12.75" customHeight="1">
      <c r="C435" s="199"/>
      <c r="D435" s="62"/>
    </row>
    <row r="436" ht="12.75" customHeight="1">
      <c r="C436" s="199"/>
      <c r="D436" s="62"/>
    </row>
    <row r="437" ht="12.75" customHeight="1">
      <c r="C437" s="199"/>
      <c r="D437" s="62"/>
    </row>
    <row r="438" ht="12.75" customHeight="1">
      <c r="C438" s="199"/>
      <c r="D438" s="62"/>
    </row>
    <row r="439" ht="12.75" customHeight="1">
      <c r="C439" s="199"/>
      <c r="D439" s="62"/>
    </row>
    <row r="440" ht="12.75" customHeight="1">
      <c r="C440" s="199"/>
      <c r="D440" s="62"/>
    </row>
    <row r="441" ht="12.75" customHeight="1">
      <c r="C441" s="199"/>
      <c r="D441" s="62"/>
    </row>
    <row r="442" ht="12.75" customHeight="1">
      <c r="C442" s="199"/>
      <c r="D442" s="62"/>
    </row>
    <row r="443" ht="12.75" customHeight="1">
      <c r="C443" s="199"/>
      <c r="D443" s="62"/>
    </row>
    <row r="444" ht="12.75" customHeight="1">
      <c r="C444" s="199"/>
      <c r="D444" s="62"/>
    </row>
    <row r="445" ht="12.75" customHeight="1">
      <c r="C445" s="199"/>
      <c r="D445" s="62"/>
    </row>
    <row r="446" ht="12.75" customHeight="1">
      <c r="C446" s="199"/>
      <c r="D446" s="62"/>
    </row>
    <row r="447" ht="12.75" customHeight="1">
      <c r="C447" s="199"/>
      <c r="D447" s="62"/>
    </row>
    <row r="448" ht="12.75" customHeight="1">
      <c r="C448" s="199"/>
      <c r="D448" s="62"/>
    </row>
    <row r="449" ht="12.75" customHeight="1">
      <c r="C449" s="199"/>
      <c r="D449" s="62"/>
    </row>
    <row r="450" ht="12.75" customHeight="1">
      <c r="C450" s="199"/>
      <c r="D450" s="62"/>
    </row>
    <row r="451" ht="12.75" customHeight="1">
      <c r="C451" s="199"/>
      <c r="D451" s="62"/>
    </row>
    <row r="452" ht="12.75" customHeight="1">
      <c r="C452" s="199"/>
      <c r="D452" s="62"/>
    </row>
    <row r="453" ht="12.75" customHeight="1">
      <c r="C453" s="199"/>
      <c r="D453" s="62"/>
    </row>
    <row r="454" ht="12.75" customHeight="1">
      <c r="C454" s="199"/>
      <c r="D454" s="62"/>
    </row>
    <row r="455" ht="12.75" customHeight="1">
      <c r="C455" s="199"/>
      <c r="D455" s="62"/>
    </row>
    <row r="456" ht="12.75" customHeight="1">
      <c r="C456" s="199"/>
      <c r="D456" s="62"/>
    </row>
    <row r="457" ht="12.75" customHeight="1">
      <c r="C457" s="199"/>
      <c r="D457" s="62"/>
    </row>
    <row r="458" ht="12.75" customHeight="1">
      <c r="C458" s="199"/>
      <c r="D458" s="62"/>
    </row>
    <row r="459" ht="12.75" customHeight="1">
      <c r="C459" s="199"/>
      <c r="D459" s="62"/>
    </row>
    <row r="460" ht="12.75" customHeight="1">
      <c r="C460" s="199"/>
      <c r="D460" s="62"/>
    </row>
    <row r="461" ht="12.75" customHeight="1">
      <c r="C461" s="199"/>
      <c r="D461" s="62"/>
    </row>
    <row r="462" ht="12.75" customHeight="1">
      <c r="C462" s="199"/>
      <c r="D462" s="62"/>
    </row>
    <row r="463" ht="12.75" customHeight="1">
      <c r="C463" s="199"/>
      <c r="D463" s="62"/>
    </row>
    <row r="464" ht="12.75" customHeight="1">
      <c r="C464" s="199"/>
      <c r="D464" s="62"/>
    </row>
    <row r="465" ht="12.75" customHeight="1">
      <c r="C465" s="199"/>
      <c r="D465" s="62"/>
    </row>
    <row r="466" ht="12.75" customHeight="1">
      <c r="C466" s="199"/>
      <c r="D466" s="62"/>
    </row>
    <row r="467" ht="12.75" customHeight="1">
      <c r="C467" s="199"/>
      <c r="D467" s="62"/>
    </row>
    <row r="468" ht="12.75" customHeight="1">
      <c r="C468" s="199"/>
      <c r="D468" s="62"/>
    </row>
    <row r="469" ht="12.75" customHeight="1">
      <c r="C469" s="199"/>
      <c r="D469" s="62"/>
    </row>
    <row r="470" ht="12.75" customHeight="1">
      <c r="C470" s="199"/>
      <c r="D470" s="62"/>
    </row>
    <row r="471" ht="12.75" customHeight="1">
      <c r="C471" s="199"/>
      <c r="D471" s="62"/>
    </row>
    <row r="472" ht="12.75" customHeight="1">
      <c r="C472" s="199"/>
      <c r="D472" s="62"/>
    </row>
    <row r="473" ht="12.75" customHeight="1">
      <c r="C473" s="199"/>
      <c r="D473" s="62"/>
    </row>
    <row r="474" ht="12.75" customHeight="1">
      <c r="C474" s="199"/>
      <c r="D474" s="62"/>
    </row>
    <row r="475" ht="12.75" customHeight="1">
      <c r="C475" s="199"/>
      <c r="D475" s="62"/>
    </row>
    <row r="476" ht="12.75" customHeight="1">
      <c r="C476" s="199"/>
      <c r="D476" s="62"/>
    </row>
    <row r="477" ht="12.75" customHeight="1">
      <c r="C477" s="199"/>
      <c r="D477" s="62"/>
    </row>
    <row r="478" ht="12.75" customHeight="1">
      <c r="C478" s="199"/>
      <c r="D478" s="62"/>
    </row>
    <row r="479" ht="12.75" customHeight="1">
      <c r="C479" s="199"/>
      <c r="D479" s="62"/>
    </row>
    <row r="480" ht="12.75" customHeight="1">
      <c r="C480" s="199"/>
      <c r="D480" s="62"/>
    </row>
    <row r="481" ht="12.75" customHeight="1">
      <c r="C481" s="199"/>
      <c r="D481" s="62"/>
    </row>
    <row r="482" ht="12.75" customHeight="1">
      <c r="C482" s="199"/>
      <c r="D482" s="62"/>
    </row>
    <row r="483" ht="12.75" customHeight="1">
      <c r="C483" s="199"/>
      <c r="D483" s="62"/>
    </row>
    <row r="484" ht="12.75" customHeight="1">
      <c r="C484" s="199"/>
      <c r="D484" s="62"/>
    </row>
    <row r="485" ht="12.75" customHeight="1">
      <c r="C485" s="199"/>
      <c r="D485" s="62"/>
    </row>
    <row r="486" ht="12.75" customHeight="1">
      <c r="C486" s="199"/>
      <c r="D486" s="62"/>
    </row>
    <row r="487" ht="12.75" customHeight="1">
      <c r="C487" s="199"/>
      <c r="D487" s="62"/>
    </row>
    <row r="488" ht="12.75" customHeight="1">
      <c r="C488" s="199"/>
      <c r="D488" s="62"/>
    </row>
    <row r="489" ht="12.75" customHeight="1">
      <c r="C489" s="199"/>
      <c r="D489" s="62"/>
    </row>
    <row r="490" ht="12.75" customHeight="1">
      <c r="C490" s="199"/>
      <c r="D490" s="62"/>
    </row>
    <row r="491" ht="12.75" customHeight="1">
      <c r="C491" s="199"/>
      <c r="D491" s="62"/>
    </row>
    <row r="492" ht="12.75" customHeight="1">
      <c r="C492" s="199"/>
      <c r="D492" s="62"/>
    </row>
    <row r="493" ht="12.75" customHeight="1">
      <c r="C493" s="199"/>
      <c r="D493" s="62"/>
    </row>
    <row r="494" ht="12.75" customHeight="1">
      <c r="C494" s="199"/>
      <c r="D494" s="62"/>
    </row>
    <row r="495" ht="12.75" customHeight="1">
      <c r="C495" s="199"/>
      <c r="D495" s="62"/>
    </row>
    <row r="496" ht="12.75" customHeight="1">
      <c r="C496" s="199"/>
      <c r="D496" s="62"/>
    </row>
    <row r="497" ht="12.75" customHeight="1">
      <c r="C497" s="199"/>
      <c r="D497" s="62"/>
    </row>
    <row r="498" ht="12.75" customHeight="1">
      <c r="C498" s="199"/>
      <c r="D498" s="62"/>
    </row>
    <row r="499" ht="12.75" customHeight="1">
      <c r="C499" s="199"/>
      <c r="D499" s="62"/>
    </row>
    <row r="500" ht="12.75" customHeight="1">
      <c r="C500" s="199"/>
      <c r="D500" s="62"/>
    </row>
    <row r="501" ht="12.75" customHeight="1">
      <c r="C501" s="199"/>
      <c r="D501" s="62"/>
    </row>
    <row r="502" ht="12.75" customHeight="1">
      <c r="C502" s="199"/>
      <c r="D502" s="62"/>
    </row>
    <row r="503" ht="12.75" customHeight="1">
      <c r="C503" s="199"/>
      <c r="D503" s="62"/>
    </row>
    <row r="504" ht="12.75" customHeight="1">
      <c r="C504" s="199"/>
      <c r="D504" s="62"/>
    </row>
    <row r="505" ht="12.75" customHeight="1">
      <c r="C505" s="199"/>
      <c r="D505" s="62"/>
    </row>
    <row r="506" ht="12.75" customHeight="1">
      <c r="C506" s="199"/>
      <c r="D506" s="62"/>
    </row>
    <row r="507" ht="12.75" customHeight="1">
      <c r="C507" s="199"/>
      <c r="D507" s="62"/>
    </row>
    <row r="508" ht="12.75" customHeight="1">
      <c r="C508" s="199"/>
      <c r="D508" s="62"/>
    </row>
    <row r="509" ht="12.75" customHeight="1">
      <c r="C509" s="199"/>
      <c r="D509" s="62"/>
    </row>
    <row r="510" ht="12.75" customHeight="1">
      <c r="C510" s="199"/>
      <c r="D510" s="62"/>
    </row>
    <row r="511" ht="12.75" customHeight="1">
      <c r="C511" s="199"/>
      <c r="D511" s="62"/>
    </row>
    <row r="512" ht="12.75" customHeight="1">
      <c r="C512" s="199"/>
      <c r="D512" s="62"/>
    </row>
    <row r="513" ht="12.75" customHeight="1">
      <c r="C513" s="199"/>
      <c r="D513" s="62"/>
    </row>
    <row r="514" ht="12.75" customHeight="1">
      <c r="C514" s="199"/>
      <c r="D514" s="62"/>
    </row>
    <row r="515" ht="12.75" customHeight="1">
      <c r="C515" s="199"/>
      <c r="D515" s="62"/>
    </row>
    <row r="516" ht="12.75" customHeight="1">
      <c r="C516" s="199"/>
      <c r="D516" s="62"/>
    </row>
    <row r="517" ht="12.75" customHeight="1">
      <c r="C517" s="199"/>
      <c r="D517" s="62"/>
    </row>
    <row r="518" ht="12.75" customHeight="1">
      <c r="C518" s="199"/>
      <c r="D518" s="62"/>
    </row>
    <row r="519" ht="12.75" customHeight="1">
      <c r="C519" s="199"/>
      <c r="D519" s="62"/>
    </row>
    <row r="520" ht="12.75" customHeight="1">
      <c r="C520" s="199"/>
      <c r="D520" s="62"/>
    </row>
    <row r="521" ht="12.75" customHeight="1">
      <c r="C521" s="199"/>
      <c r="D521" s="62"/>
    </row>
    <row r="522" ht="12.75" customHeight="1">
      <c r="C522" s="199"/>
      <c r="D522" s="62"/>
    </row>
    <row r="523" ht="12.75" customHeight="1">
      <c r="C523" s="199"/>
      <c r="D523" s="62"/>
    </row>
    <row r="524" ht="12.75" customHeight="1">
      <c r="C524" s="199"/>
      <c r="D524" s="62"/>
    </row>
    <row r="525" ht="12.75" customHeight="1">
      <c r="C525" s="199"/>
      <c r="D525" s="62"/>
    </row>
    <row r="526" ht="12.75" customHeight="1">
      <c r="C526" s="199"/>
      <c r="D526" s="62"/>
    </row>
    <row r="527" ht="12.75" customHeight="1">
      <c r="C527" s="199"/>
      <c r="D527" s="62"/>
    </row>
    <row r="528" ht="12.75" customHeight="1">
      <c r="C528" s="199"/>
      <c r="D528" s="62"/>
    </row>
    <row r="529" ht="12.75" customHeight="1">
      <c r="C529" s="199"/>
      <c r="D529" s="62"/>
    </row>
    <row r="530" ht="12.75" customHeight="1">
      <c r="C530" s="199"/>
      <c r="D530" s="62"/>
    </row>
    <row r="531" ht="12.75" customHeight="1">
      <c r="C531" s="199"/>
      <c r="D531" s="62"/>
    </row>
    <row r="532" ht="12.75" customHeight="1">
      <c r="C532" s="199"/>
      <c r="D532" s="62"/>
    </row>
    <row r="533" ht="12.75" customHeight="1">
      <c r="C533" s="199"/>
      <c r="D533" s="62"/>
    </row>
    <row r="534" ht="12.75" customHeight="1">
      <c r="C534" s="199"/>
      <c r="D534" s="62"/>
    </row>
    <row r="535" ht="12.75" customHeight="1">
      <c r="C535" s="199"/>
      <c r="D535" s="62"/>
    </row>
    <row r="536" ht="12.75" customHeight="1">
      <c r="C536" s="199"/>
      <c r="D536" s="62"/>
    </row>
    <row r="537" ht="12.75" customHeight="1">
      <c r="C537" s="199"/>
      <c r="D537" s="62"/>
    </row>
    <row r="538" ht="12.75" customHeight="1">
      <c r="C538" s="199"/>
      <c r="D538" s="62"/>
    </row>
    <row r="539" ht="12.75" customHeight="1">
      <c r="C539" s="199"/>
      <c r="D539" s="62"/>
    </row>
    <row r="540" ht="12.75" customHeight="1">
      <c r="C540" s="199"/>
      <c r="D540" s="62"/>
    </row>
    <row r="541" ht="12.75" customHeight="1">
      <c r="C541" s="199"/>
      <c r="D541" s="62"/>
    </row>
    <row r="542" ht="12.75" customHeight="1">
      <c r="C542" s="199"/>
      <c r="D542" s="62"/>
    </row>
    <row r="543" ht="12.75" customHeight="1">
      <c r="C543" s="199"/>
      <c r="D543" s="62"/>
    </row>
    <row r="544" ht="12.75" customHeight="1">
      <c r="C544" s="199"/>
      <c r="D544" s="62"/>
    </row>
    <row r="545" ht="12.75" customHeight="1">
      <c r="C545" s="199"/>
      <c r="D545" s="62"/>
    </row>
    <row r="546" ht="12.75" customHeight="1">
      <c r="C546" s="199"/>
      <c r="D546" s="62"/>
    </row>
    <row r="547" ht="12.75" customHeight="1">
      <c r="C547" s="199"/>
      <c r="D547" s="62"/>
    </row>
    <row r="548" ht="12.75" customHeight="1">
      <c r="C548" s="199"/>
      <c r="D548" s="62"/>
    </row>
    <row r="549" ht="12.75" customHeight="1">
      <c r="C549" s="199"/>
      <c r="D549" s="62"/>
    </row>
    <row r="550" ht="12.75" customHeight="1">
      <c r="C550" s="199"/>
      <c r="D550" s="62"/>
    </row>
    <row r="551" ht="12.75" customHeight="1">
      <c r="C551" s="199"/>
      <c r="D551" s="62"/>
    </row>
    <row r="552" ht="12.75" customHeight="1">
      <c r="C552" s="199"/>
      <c r="D552" s="62"/>
    </row>
    <row r="553" ht="12.75" customHeight="1">
      <c r="C553" s="199"/>
      <c r="D553" s="62"/>
    </row>
    <row r="554" ht="12.75" customHeight="1">
      <c r="C554" s="199"/>
      <c r="D554" s="62"/>
    </row>
    <row r="555" ht="12.75" customHeight="1">
      <c r="C555" s="199"/>
      <c r="D555" s="62"/>
    </row>
    <row r="556" ht="12.75" customHeight="1">
      <c r="C556" s="199"/>
      <c r="D556" s="62"/>
    </row>
    <row r="557" ht="12.75" customHeight="1">
      <c r="C557" s="199"/>
      <c r="D557" s="62"/>
    </row>
    <row r="558" ht="12.75" customHeight="1">
      <c r="C558" s="199"/>
      <c r="D558" s="62"/>
    </row>
    <row r="559" ht="12.75" customHeight="1">
      <c r="C559" s="199"/>
      <c r="D559" s="62"/>
    </row>
    <row r="560" ht="12.75" customHeight="1">
      <c r="C560" s="199"/>
      <c r="D560" s="62"/>
    </row>
    <row r="561" ht="12.75" customHeight="1">
      <c r="C561" s="199"/>
      <c r="D561" s="62"/>
    </row>
    <row r="562" ht="12.75" customHeight="1">
      <c r="C562" s="199"/>
      <c r="D562" s="62"/>
    </row>
    <row r="563" ht="12.75" customHeight="1">
      <c r="C563" s="199"/>
      <c r="D563" s="62"/>
    </row>
    <row r="564" ht="12.75" customHeight="1">
      <c r="C564" s="199"/>
      <c r="D564" s="62"/>
    </row>
    <row r="565" ht="12.75" customHeight="1">
      <c r="C565" s="199"/>
      <c r="D565" s="62"/>
    </row>
    <row r="566" ht="12.75" customHeight="1">
      <c r="C566" s="199"/>
      <c r="D566" s="62"/>
    </row>
    <row r="567" ht="12.75" customHeight="1">
      <c r="C567" s="199"/>
      <c r="D567" s="62"/>
    </row>
    <row r="568" ht="12.75" customHeight="1">
      <c r="C568" s="199"/>
      <c r="D568" s="62"/>
    </row>
    <row r="569" ht="12.75" customHeight="1">
      <c r="C569" s="199"/>
      <c r="D569" s="62"/>
    </row>
    <row r="570" ht="12.75" customHeight="1">
      <c r="C570" s="199"/>
      <c r="D570" s="62"/>
    </row>
    <row r="571" ht="12.75" customHeight="1">
      <c r="C571" s="199"/>
      <c r="D571" s="62"/>
    </row>
    <row r="572" ht="12.75" customHeight="1">
      <c r="C572" s="199"/>
      <c r="D572" s="62"/>
    </row>
    <row r="573" ht="12.75" customHeight="1">
      <c r="C573" s="199"/>
      <c r="D573" s="62"/>
    </row>
    <row r="574" ht="12.75" customHeight="1">
      <c r="C574" s="199"/>
      <c r="D574" s="62"/>
    </row>
    <row r="575" ht="12.75" customHeight="1">
      <c r="C575" s="199"/>
      <c r="D575" s="62"/>
    </row>
    <row r="576" ht="12.75" customHeight="1">
      <c r="C576" s="199"/>
      <c r="D576" s="62"/>
    </row>
    <row r="577" ht="12.75" customHeight="1">
      <c r="C577" s="199"/>
      <c r="D577" s="62"/>
    </row>
    <row r="578" ht="12.75" customHeight="1">
      <c r="C578" s="199"/>
      <c r="D578" s="62"/>
    </row>
    <row r="579" ht="12.75" customHeight="1">
      <c r="C579" s="199"/>
      <c r="D579" s="62"/>
    </row>
    <row r="580" ht="12.75" customHeight="1">
      <c r="C580" s="199"/>
      <c r="D580" s="62"/>
    </row>
    <row r="581" ht="12.75" customHeight="1">
      <c r="C581" s="199"/>
      <c r="D581" s="62"/>
    </row>
    <row r="582" ht="12.75" customHeight="1">
      <c r="C582" s="199"/>
      <c r="D582" s="62"/>
    </row>
    <row r="583" ht="12.75" customHeight="1">
      <c r="C583" s="199"/>
      <c r="D583" s="62"/>
    </row>
    <row r="584" ht="12.75" customHeight="1">
      <c r="C584" s="199"/>
      <c r="D584" s="62"/>
    </row>
    <row r="585" ht="12.75" customHeight="1">
      <c r="C585" s="199"/>
      <c r="D585" s="62"/>
    </row>
    <row r="586" ht="12.75" customHeight="1">
      <c r="C586" s="199"/>
      <c r="D586" s="62"/>
    </row>
    <row r="587" ht="12.75" customHeight="1">
      <c r="C587" s="199"/>
      <c r="D587" s="62"/>
    </row>
    <row r="588" ht="12.75" customHeight="1">
      <c r="C588" s="199"/>
      <c r="D588" s="62"/>
    </row>
    <row r="589" ht="12.75" customHeight="1">
      <c r="C589" s="199"/>
      <c r="D589" s="62"/>
    </row>
    <row r="590" ht="12.75" customHeight="1">
      <c r="C590" s="199"/>
      <c r="D590" s="62"/>
    </row>
    <row r="591" ht="12.75" customHeight="1">
      <c r="C591" s="199"/>
      <c r="D591" s="62"/>
    </row>
    <row r="592" ht="12.75" customHeight="1">
      <c r="C592" s="199"/>
      <c r="D592" s="62"/>
    </row>
    <row r="593" ht="12.75" customHeight="1">
      <c r="C593" s="199"/>
      <c r="D593" s="62"/>
    </row>
    <row r="594" ht="12.75" customHeight="1">
      <c r="C594" s="199"/>
      <c r="D594" s="62"/>
    </row>
    <row r="595" ht="12.75" customHeight="1">
      <c r="C595" s="199"/>
      <c r="D595" s="62"/>
    </row>
    <row r="596" ht="12.75" customHeight="1">
      <c r="C596" s="199"/>
      <c r="D596" s="62"/>
    </row>
    <row r="597" ht="12.75" customHeight="1">
      <c r="C597" s="199"/>
      <c r="D597" s="62"/>
    </row>
    <row r="598" ht="12.75" customHeight="1">
      <c r="C598" s="199"/>
      <c r="D598" s="62"/>
    </row>
    <row r="599" ht="12.75" customHeight="1">
      <c r="C599" s="199"/>
      <c r="D599" s="62"/>
    </row>
    <row r="600" ht="12.75" customHeight="1">
      <c r="C600" s="199"/>
      <c r="D600" s="62"/>
    </row>
    <row r="601" ht="12.75" customHeight="1">
      <c r="C601" s="199"/>
      <c r="D601" s="62"/>
    </row>
    <row r="602" ht="12.75" customHeight="1">
      <c r="C602" s="199"/>
      <c r="D602" s="62"/>
    </row>
    <row r="603" ht="12.75" customHeight="1">
      <c r="C603" s="199"/>
      <c r="D603" s="62"/>
    </row>
    <row r="604" ht="12.75" customHeight="1">
      <c r="C604" s="199"/>
      <c r="D604" s="62"/>
    </row>
    <row r="605" ht="12.75" customHeight="1">
      <c r="C605" s="199"/>
      <c r="D605" s="62"/>
    </row>
    <row r="606" ht="12.75" customHeight="1">
      <c r="C606" s="199"/>
      <c r="D606" s="62"/>
    </row>
    <row r="607" ht="12.75" customHeight="1">
      <c r="C607" s="199"/>
      <c r="D607" s="62"/>
    </row>
    <row r="608" ht="12.75" customHeight="1">
      <c r="C608" s="199"/>
      <c r="D608" s="62"/>
    </row>
    <row r="609" ht="12.75" customHeight="1">
      <c r="C609" s="199"/>
      <c r="D609" s="62"/>
    </row>
    <row r="610" ht="12.75" customHeight="1">
      <c r="C610" s="199"/>
      <c r="D610" s="62"/>
    </row>
    <row r="611" ht="12.75" customHeight="1">
      <c r="C611" s="199"/>
      <c r="D611" s="62"/>
    </row>
    <row r="612" ht="12.75" customHeight="1">
      <c r="C612" s="199"/>
      <c r="D612" s="62"/>
    </row>
    <row r="613" ht="12.75" customHeight="1">
      <c r="C613" s="199"/>
      <c r="D613" s="62"/>
    </row>
    <row r="614" ht="12.75" customHeight="1">
      <c r="C614" s="199"/>
      <c r="D614" s="62"/>
    </row>
    <row r="615" ht="12.75" customHeight="1">
      <c r="C615" s="199"/>
      <c r="D615" s="62"/>
    </row>
    <row r="616" ht="12.75" customHeight="1">
      <c r="C616" s="199"/>
      <c r="D616" s="62"/>
    </row>
    <row r="617" ht="12.75" customHeight="1">
      <c r="C617" s="199"/>
      <c r="D617" s="62"/>
    </row>
    <row r="618" ht="12.75" customHeight="1">
      <c r="C618" s="199"/>
      <c r="D618" s="62"/>
    </row>
    <row r="619" ht="12.75" customHeight="1">
      <c r="C619" s="199"/>
      <c r="D619" s="62"/>
    </row>
    <row r="620" ht="12.75" customHeight="1">
      <c r="C620" s="199"/>
      <c r="D620" s="62"/>
    </row>
    <row r="621" ht="12.75" customHeight="1">
      <c r="C621" s="199"/>
      <c r="D621" s="62"/>
    </row>
    <row r="622" ht="12.75" customHeight="1">
      <c r="C622" s="199"/>
      <c r="D622" s="62"/>
    </row>
    <row r="623" ht="12.75" customHeight="1">
      <c r="C623" s="199"/>
      <c r="D623" s="62"/>
    </row>
    <row r="624" ht="12.75" customHeight="1">
      <c r="C624" s="199"/>
      <c r="D624" s="62"/>
    </row>
    <row r="625" ht="12.75" customHeight="1">
      <c r="C625" s="199"/>
      <c r="D625" s="62"/>
    </row>
    <row r="626" ht="12.75" customHeight="1">
      <c r="C626" s="199"/>
      <c r="D626" s="62"/>
    </row>
    <row r="627" ht="12.75" customHeight="1">
      <c r="C627" s="199"/>
      <c r="D627" s="62"/>
    </row>
    <row r="628" ht="12.75" customHeight="1">
      <c r="C628" s="199"/>
      <c r="D628" s="62"/>
    </row>
    <row r="629" ht="12.75" customHeight="1">
      <c r="C629" s="199"/>
      <c r="D629" s="62"/>
    </row>
    <row r="630" ht="12.75" customHeight="1">
      <c r="C630" s="199"/>
      <c r="D630" s="62"/>
    </row>
    <row r="631" ht="12.75" customHeight="1">
      <c r="C631" s="199"/>
      <c r="D631" s="62"/>
    </row>
    <row r="632" ht="12.75" customHeight="1">
      <c r="C632" s="199"/>
      <c r="D632" s="62"/>
    </row>
    <row r="633" ht="12.75" customHeight="1">
      <c r="C633" s="199"/>
      <c r="D633" s="62"/>
    </row>
    <row r="634" ht="12.75" customHeight="1">
      <c r="C634" s="199"/>
      <c r="D634" s="62"/>
    </row>
    <row r="635" ht="12.75" customHeight="1">
      <c r="C635" s="199"/>
      <c r="D635" s="62"/>
    </row>
    <row r="636" ht="12.75" customHeight="1">
      <c r="C636" s="199"/>
      <c r="D636" s="62"/>
    </row>
    <row r="637" ht="12.75" customHeight="1">
      <c r="C637" s="199"/>
      <c r="D637" s="62"/>
    </row>
    <row r="638" ht="12.75" customHeight="1">
      <c r="C638" s="199"/>
      <c r="D638" s="62"/>
    </row>
    <row r="639" ht="12.75" customHeight="1">
      <c r="C639" s="199"/>
      <c r="D639" s="62"/>
    </row>
    <row r="640" ht="12.75" customHeight="1">
      <c r="C640" s="199"/>
      <c r="D640" s="62"/>
    </row>
    <row r="641" ht="12.75" customHeight="1">
      <c r="C641" s="199"/>
      <c r="D641" s="62"/>
    </row>
    <row r="642" ht="12.75" customHeight="1">
      <c r="C642" s="199"/>
      <c r="D642" s="62"/>
    </row>
    <row r="643" ht="12.75" customHeight="1">
      <c r="C643" s="199"/>
      <c r="D643" s="62"/>
    </row>
    <row r="644" ht="12.75" customHeight="1">
      <c r="C644" s="199"/>
      <c r="D644" s="62"/>
    </row>
    <row r="645" ht="12.75" customHeight="1">
      <c r="C645" s="199"/>
      <c r="D645" s="62"/>
    </row>
    <row r="646" ht="12.75" customHeight="1">
      <c r="C646" s="199"/>
      <c r="D646" s="62"/>
    </row>
    <row r="647" ht="12.75" customHeight="1">
      <c r="C647" s="199"/>
      <c r="D647" s="62"/>
    </row>
    <row r="648" ht="12.75" customHeight="1">
      <c r="C648" s="199"/>
      <c r="D648" s="62"/>
    </row>
    <row r="649" ht="12.75" customHeight="1">
      <c r="C649" s="199"/>
      <c r="D649" s="62"/>
    </row>
    <row r="650" ht="12.75" customHeight="1">
      <c r="C650" s="199"/>
      <c r="D650" s="62"/>
    </row>
    <row r="651" ht="12.75" customHeight="1">
      <c r="C651" s="199"/>
      <c r="D651" s="62"/>
    </row>
    <row r="652" ht="12.75" customHeight="1">
      <c r="C652" s="199"/>
      <c r="D652" s="62"/>
    </row>
    <row r="653" ht="12.75" customHeight="1">
      <c r="C653" s="199"/>
      <c r="D653" s="62"/>
    </row>
    <row r="654" ht="12.75" customHeight="1">
      <c r="C654" s="199"/>
      <c r="D654" s="62"/>
    </row>
    <row r="655" ht="12.75" customHeight="1">
      <c r="C655" s="199"/>
      <c r="D655" s="62"/>
    </row>
    <row r="656" ht="12.75" customHeight="1">
      <c r="C656" s="199"/>
      <c r="D656" s="62"/>
    </row>
    <row r="657" ht="12.75" customHeight="1">
      <c r="C657" s="199"/>
      <c r="D657" s="62"/>
    </row>
    <row r="658" ht="12.75" customHeight="1">
      <c r="C658" s="199"/>
      <c r="D658" s="62"/>
    </row>
    <row r="659" ht="12.75" customHeight="1">
      <c r="C659" s="199"/>
      <c r="D659" s="62"/>
    </row>
    <row r="660" ht="12.75" customHeight="1">
      <c r="C660" s="199"/>
      <c r="D660" s="62"/>
    </row>
    <row r="661" ht="12.75" customHeight="1">
      <c r="C661" s="199"/>
      <c r="D661" s="62"/>
    </row>
    <row r="662" ht="12.75" customHeight="1">
      <c r="C662" s="199"/>
      <c r="D662" s="62"/>
    </row>
    <row r="663" ht="12.75" customHeight="1">
      <c r="C663" s="199"/>
      <c r="D663" s="62"/>
    </row>
    <row r="664" ht="12.75" customHeight="1">
      <c r="C664" s="199"/>
      <c r="D664" s="62"/>
    </row>
    <row r="665" ht="12.75" customHeight="1">
      <c r="C665" s="199"/>
      <c r="D665" s="62"/>
    </row>
    <row r="666" ht="12.75" customHeight="1">
      <c r="C666" s="199"/>
      <c r="D666" s="62"/>
    </row>
    <row r="667" ht="12.75" customHeight="1">
      <c r="C667" s="199"/>
      <c r="D667" s="62"/>
    </row>
    <row r="668" ht="12.75" customHeight="1">
      <c r="C668" s="199"/>
      <c r="D668" s="62"/>
    </row>
    <row r="669" ht="12.75" customHeight="1">
      <c r="C669" s="199"/>
      <c r="D669" s="62"/>
    </row>
    <row r="670" ht="12.75" customHeight="1">
      <c r="C670" s="199"/>
      <c r="D670" s="62"/>
    </row>
    <row r="671" ht="12.75" customHeight="1">
      <c r="C671" s="199"/>
      <c r="D671" s="62"/>
    </row>
    <row r="672" ht="12.75" customHeight="1">
      <c r="C672" s="199"/>
      <c r="D672" s="62"/>
    </row>
    <row r="673" ht="12.75" customHeight="1">
      <c r="C673" s="199"/>
      <c r="D673" s="62"/>
    </row>
    <row r="674" ht="12.75" customHeight="1">
      <c r="C674" s="199"/>
      <c r="D674" s="62"/>
    </row>
    <row r="675" ht="12.75" customHeight="1">
      <c r="C675" s="199"/>
      <c r="D675" s="62"/>
    </row>
    <row r="676" ht="12.75" customHeight="1">
      <c r="C676" s="199"/>
      <c r="D676" s="62"/>
    </row>
    <row r="677" ht="12.75" customHeight="1">
      <c r="C677" s="199"/>
      <c r="D677" s="62"/>
    </row>
    <row r="678" ht="12.75" customHeight="1">
      <c r="C678" s="199"/>
      <c r="D678" s="62"/>
    </row>
    <row r="679" ht="12.75" customHeight="1">
      <c r="C679" s="199"/>
      <c r="D679" s="62"/>
    </row>
    <row r="680" ht="12.75" customHeight="1">
      <c r="C680" s="199"/>
      <c r="D680" s="62"/>
    </row>
    <row r="681" ht="12.75" customHeight="1">
      <c r="C681" s="199"/>
      <c r="D681" s="62"/>
    </row>
    <row r="682" ht="12.75" customHeight="1">
      <c r="C682" s="199"/>
      <c r="D682" s="62"/>
    </row>
    <row r="683" ht="12.75" customHeight="1">
      <c r="C683" s="199"/>
      <c r="D683" s="62"/>
    </row>
    <row r="684" ht="12.75" customHeight="1">
      <c r="C684" s="199"/>
      <c r="D684" s="62"/>
    </row>
    <row r="685" ht="12.75" customHeight="1">
      <c r="C685" s="199"/>
      <c r="D685" s="62"/>
    </row>
    <row r="686" ht="12.75" customHeight="1">
      <c r="C686" s="199"/>
      <c r="D686" s="62"/>
    </row>
    <row r="687" ht="12.75" customHeight="1">
      <c r="C687" s="199"/>
      <c r="D687" s="62"/>
    </row>
    <row r="688" ht="12.75" customHeight="1">
      <c r="C688" s="199"/>
      <c r="D688" s="62"/>
    </row>
    <row r="689" ht="12.75" customHeight="1">
      <c r="C689" s="199"/>
      <c r="D689" s="62"/>
    </row>
    <row r="690" ht="12.75" customHeight="1">
      <c r="C690" s="199"/>
      <c r="D690" s="62"/>
    </row>
    <row r="691" ht="12.75" customHeight="1">
      <c r="C691" s="199"/>
      <c r="D691" s="62"/>
    </row>
    <row r="692" ht="12.75" customHeight="1">
      <c r="C692" s="199"/>
      <c r="D692" s="62"/>
    </row>
    <row r="693" ht="12.75" customHeight="1">
      <c r="C693" s="199"/>
      <c r="D693" s="62"/>
    </row>
    <row r="694" ht="12.75" customHeight="1">
      <c r="C694" s="199"/>
      <c r="D694" s="62"/>
    </row>
    <row r="695" ht="12.75" customHeight="1">
      <c r="C695" s="199"/>
      <c r="D695" s="62"/>
    </row>
    <row r="696" ht="12.75" customHeight="1">
      <c r="C696" s="199"/>
      <c r="D696" s="62"/>
    </row>
    <row r="697" ht="12.75" customHeight="1">
      <c r="C697" s="199"/>
      <c r="D697" s="62"/>
    </row>
    <row r="698" ht="12.75" customHeight="1">
      <c r="C698" s="199"/>
      <c r="D698" s="62"/>
    </row>
    <row r="699" ht="12.75" customHeight="1">
      <c r="C699" s="199"/>
      <c r="D699" s="62"/>
    </row>
    <row r="700" ht="12.75" customHeight="1">
      <c r="C700" s="199"/>
      <c r="D700" s="62"/>
    </row>
    <row r="701" ht="12.75" customHeight="1">
      <c r="C701" s="199"/>
      <c r="D701" s="62"/>
    </row>
    <row r="702" ht="12.75" customHeight="1">
      <c r="C702" s="199"/>
      <c r="D702" s="62"/>
    </row>
    <row r="703" ht="12.75" customHeight="1">
      <c r="C703" s="199"/>
      <c r="D703" s="62"/>
    </row>
    <row r="704" ht="12.75" customHeight="1">
      <c r="C704" s="199"/>
      <c r="D704" s="62"/>
    </row>
    <row r="705" ht="12.75" customHeight="1">
      <c r="C705" s="199"/>
      <c r="D705" s="62"/>
    </row>
    <row r="706" ht="12.75" customHeight="1">
      <c r="C706" s="199"/>
      <c r="D706" s="62"/>
    </row>
    <row r="707" ht="12.75" customHeight="1">
      <c r="C707" s="199"/>
      <c r="D707" s="62"/>
    </row>
    <row r="708" ht="12.75" customHeight="1">
      <c r="C708" s="199"/>
      <c r="D708" s="62"/>
    </row>
    <row r="709" ht="12.75" customHeight="1">
      <c r="C709" s="199"/>
      <c r="D709" s="62"/>
    </row>
    <row r="710" ht="12.75" customHeight="1">
      <c r="C710" s="199"/>
      <c r="D710" s="62"/>
    </row>
    <row r="711" ht="12.75" customHeight="1">
      <c r="C711" s="199"/>
      <c r="D711" s="62"/>
    </row>
    <row r="712" ht="12.75" customHeight="1">
      <c r="C712" s="199"/>
      <c r="D712" s="62"/>
    </row>
    <row r="713" ht="12.75" customHeight="1">
      <c r="C713" s="199"/>
      <c r="D713" s="62"/>
    </row>
    <row r="714" ht="12.75" customHeight="1">
      <c r="C714" s="199"/>
      <c r="D714" s="62"/>
    </row>
    <row r="715" ht="12.75" customHeight="1">
      <c r="C715" s="199"/>
      <c r="D715" s="62"/>
    </row>
    <row r="716" ht="12.75" customHeight="1">
      <c r="C716" s="199"/>
      <c r="D716" s="62"/>
    </row>
    <row r="717" ht="12.75" customHeight="1">
      <c r="C717" s="199"/>
      <c r="D717" s="62"/>
    </row>
    <row r="718" ht="12.75" customHeight="1">
      <c r="C718" s="199"/>
      <c r="D718" s="62"/>
    </row>
    <row r="719" ht="12.75" customHeight="1">
      <c r="C719" s="199"/>
      <c r="D719" s="62"/>
    </row>
    <row r="720" ht="12.75" customHeight="1">
      <c r="C720" s="199"/>
      <c r="D720" s="62"/>
    </row>
    <row r="721" ht="12.75" customHeight="1">
      <c r="C721" s="199"/>
      <c r="D721" s="62"/>
    </row>
    <row r="722" ht="12.75" customHeight="1">
      <c r="C722" s="199"/>
      <c r="D722" s="62"/>
    </row>
    <row r="723" ht="12.75" customHeight="1">
      <c r="C723" s="199"/>
      <c r="D723" s="62"/>
    </row>
    <row r="724" ht="12.75" customHeight="1">
      <c r="C724" s="199"/>
      <c r="D724" s="62"/>
    </row>
    <row r="725" ht="12.75" customHeight="1">
      <c r="C725" s="199"/>
      <c r="D725" s="62"/>
    </row>
    <row r="726" ht="12.75" customHeight="1">
      <c r="C726" s="199"/>
      <c r="D726" s="62"/>
    </row>
    <row r="727" ht="12.75" customHeight="1">
      <c r="C727" s="199"/>
      <c r="D727" s="62"/>
    </row>
    <row r="728" ht="12.75" customHeight="1">
      <c r="C728" s="199"/>
      <c r="D728" s="62"/>
    </row>
    <row r="729" ht="12.75" customHeight="1">
      <c r="C729" s="199"/>
      <c r="D729" s="62"/>
    </row>
    <row r="730" ht="12.75" customHeight="1">
      <c r="C730" s="199"/>
      <c r="D730" s="62"/>
    </row>
    <row r="731" ht="12.75" customHeight="1">
      <c r="C731" s="199"/>
      <c r="D731" s="62"/>
    </row>
    <row r="732" ht="12.75" customHeight="1">
      <c r="C732" s="199"/>
      <c r="D732" s="62"/>
    </row>
    <row r="733" ht="12.75" customHeight="1">
      <c r="C733" s="199"/>
      <c r="D733" s="62"/>
    </row>
    <row r="734" ht="12.75" customHeight="1">
      <c r="C734" s="199"/>
      <c r="D734" s="62"/>
    </row>
    <row r="735" ht="12.75" customHeight="1">
      <c r="C735" s="199"/>
      <c r="D735" s="62"/>
    </row>
    <row r="736" ht="12.75" customHeight="1">
      <c r="C736" s="199"/>
      <c r="D736" s="62"/>
    </row>
    <row r="737" ht="12.75" customHeight="1">
      <c r="C737" s="199"/>
      <c r="D737" s="62"/>
    </row>
    <row r="738" ht="12.75" customHeight="1">
      <c r="C738" s="199"/>
      <c r="D738" s="62"/>
    </row>
    <row r="739" ht="12.75" customHeight="1">
      <c r="C739" s="199"/>
      <c r="D739" s="62"/>
    </row>
    <row r="740" ht="12.75" customHeight="1">
      <c r="C740" s="199"/>
      <c r="D740" s="62"/>
    </row>
    <row r="741" ht="12.75" customHeight="1">
      <c r="C741" s="199"/>
      <c r="D741" s="62"/>
    </row>
    <row r="742" ht="12.75" customHeight="1">
      <c r="C742" s="199"/>
      <c r="D742" s="62"/>
    </row>
    <row r="743" ht="12.75" customHeight="1">
      <c r="C743" s="199"/>
      <c r="D743" s="62"/>
    </row>
    <row r="744" ht="12.75" customHeight="1">
      <c r="C744" s="199"/>
      <c r="D744" s="62"/>
    </row>
    <row r="745" ht="12.75" customHeight="1">
      <c r="C745" s="199"/>
      <c r="D745" s="62"/>
    </row>
    <row r="746" ht="12.75" customHeight="1">
      <c r="C746" s="199"/>
      <c r="D746" s="62"/>
    </row>
    <row r="747" ht="12.75" customHeight="1">
      <c r="C747" s="199"/>
      <c r="D747" s="62"/>
    </row>
    <row r="748" ht="12.75" customHeight="1">
      <c r="C748" s="199"/>
      <c r="D748" s="62"/>
    </row>
    <row r="749" ht="12.75" customHeight="1">
      <c r="C749" s="199"/>
      <c r="D749" s="62"/>
    </row>
    <row r="750" ht="12.75" customHeight="1">
      <c r="C750" s="199"/>
      <c r="D750" s="62"/>
    </row>
    <row r="751" ht="12.75" customHeight="1">
      <c r="C751" s="199"/>
      <c r="D751" s="62"/>
    </row>
    <row r="752" ht="12.75" customHeight="1">
      <c r="C752" s="199"/>
      <c r="D752" s="62"/>
    </row>
    <row r="753" ht="12.75" customHeight="1">
      <c r="C753" s="199"/>
      <c r="D753" s="62"/>
    </row>
    <row r="754" ht="12.75" customHeight="1">
      <c r="C754" s="199"/>
      <c r="D754" s="62"/>
    </row>
    <row r="755" ht="12.75" customHeight="1">
      <c r="C755" s="199"/>
      <c r="D755" s="62"/>
    </row>
    <row r="756" ht="12.75" customHeight="1">
      <c r="C756" s="199"/>
      <c r="D756" s="62"/>
    </row>
    <row r="757" ht="12.75" customHeight="1">
      <c r="C757" s="199"/>
      <c r="D757" s="62"/>
    </row>
    <row r="758" ht="12.75" customHeight="1">
      <c r="C758" s="199"/>
      <c r="D758" s="62"/>
    </row>
    <row r="759" ht="12.75" customHeight="1">
      <c r="C759" s="199"/>
      <c r="D759" s="62"/>
    </row>
    <row r="760" ht="12.75" customHeight="1">
      <c r="C760" s="199"/>
      <c r="D760" s="62"/>
    </row>
    <row r="761" ht="12.75" customHeight="1">
      <c r="C761" s="199"/>
      <c r="D761" s="62"/>
    </row>
    <row r="762" ht="12.75" customHeight="1">
      <c r="C762" s="199"/>
      <c r="D762" s="62"/>
    </row>
    <row r="763" ht="12.75" customHeight="1">
      <c r="C763" s="199"/>
      <c r="D763" s="62"/>
    </row>
    <row r="764" ht="12.75" customHeight="1">
      <c r="C764" s="199"/>
      <c r="D764" s="62"/>
    </row>
    <row r="765" ht="12.75" customHeight="1">
      <c r="C765" s="199"/>
      <c r="D765" s="62"/>
    </row>
    <row r="766" ht="12.75" customHeight="1">
      <c r="C766" s="199"/>
      <c r="D766" s="62"/>
    </row>
    <row r="767" ht="12.75" customHeight="1">
      <c r="C767" s="199"/>
      <c r="D767" s="62"/>
    </row>
    <row r="768" ht="12.75" customHeight="1">
      <c r="C768" s="199"/>
      <c r="D768" s="62"/>
    </row>
    <row r="769" ht="12.75" customHeight="1">
      <c r="C769" s="199"/>
      <c r="D769" s="62"/>
    </row>
    <row r="770" ht="12.75" customHeight="1">
      <c r="C770" s="199"/>
      <c r="D770" s="62"/>
    </row>
    <row r="771" ht="12.75" customHeight="1">
      <c r="C771" s="199"/>
      <c r="D771" s="62"/>
    </row>
    <row r="772" ht="12.75" customHeight="1">
      <c r="C772" s="199"/>
      <c r="D772" s="62"/>
    </row>
    <row r="773" ht="12.75" customHeight="1">
      <c r="C773" s="199"/>
      <c r="D773" s="62"/>
    </row>
    <row r="774" ht="12.75" customHeight="1">
      <c r="C774" s="199"/>
      <c r="D774" s="62"/>
    </row>
    <row r="775" ht="12.75" customHeight="1">
      <c r="C775" s="199"/>
      <c r="D775" s="62"/>
    </row>
    <row r="776" ht="12.75" customHeight="1">
      <c r="C776" s="199"/>
      <c r="D776" s="62"/>
    </row>
    <row r="777" ht="12.75" customHeight="1">
      <c r="C777" s="199"/>
      <c r="D777" s="62"/>
    </row>
    <row r="778" ht="12.75" customHeight="1">
      <c r="C778" s="199"/>
      <c r="D778" s="62"/>
    </row>
    <row r="779" ht="12.75" customHeight="1">
      <c r="C779" s="199"/>
      <c r="D779" s="62"/>
    </row>
    <row r="780" ht="12.75" customHeight="1">
      <c r="C780" s="199"/>
      <c r="D780" s="62"/>
    </row>
    <row r="781" ht="12.75" customHeight="1">
      <c r="C781" s="199"/>
      <c r="D781" s="62"/>
    </row>
    <row r="782" ht="12.75" customHeight="1">
      <c r="C782" s="199"/>
      <c r="D782" s="62"/>
    </row>
    <row r="783" ht="12.75" customHeight="1">
      <c r="C783" s="199"/>
      <c r="D783" s="62"/>
    </row>
    <row r="784" ht="12.75" customHeight="1">
      <c r="C784" s="199"/>
      <c r="D784" s="62"/>
    </row>
    <row r="785" ht="12.75" customHeight="1">
      <c r="C785" s="199"/>
      <c r="D785" s="62"/>
    </row>
    <row r="786" ht="12.75" customHeight="1">
      <c r="C786" s="199"/>
      <c r="D786" s="62"/>
    </row>
    <row r="787" ht="12.75" customHeight="1">
      <c r="C787" s="199"/>
      <c r="D787" s="62"/>
    </row>
    <row r="788" ht="12.75" customHeight="1">
      <c r="C788" s="199"/>
      <c r="D788" s="62"/>
    </row>
    <row r="789" ht="12.75" customHeight="1">
      <c r="C789" s="199"/>
      <c r="D789" s="62"/>
    </row>
    <row r="790" ht="12.75" customHeight="1">
      <c r="C790" s="199"/>
      <c r="D790" s="62"/>
    </row>
    <row r="791" ht="12.75" customHeight="1">
      <c r="C791" s="199"/>
      <c r="D791" s="62"/>
    </row>
    <row r="792" ht="12.75" customHeight="1">
      <c r="C792" s="199"/>
      <c r="D792" s="62"/>
    </row>
    <row r="793" ht="12.75" customHeight="1">
      <c r="C793" s="199"/>
      <c r="D793" s="62"/>
    </row>
    <row r="794" ht="12.75" customHeight="1">
      <c r="C794" s="199"/>
      <c r="D794" s="62"/>
    </row>
    <row r="795" ht="12.75" customHeight="1">
      <c r="C795" s="199"/>
      <c r="D795" s="62"/>
    </row>
    <row r="796" ht="12.75" customHeight="1">
      <c r="C796" s="199"/>
      <c r="D796" s="62"/>
    </row>
    <row r="797" ht="12.75" customHeight="1">
      <c r="C797" s="199"/>
      <c r="D797" s="62"/>
    </row>
    <row r="798" ht="12.75" customHeight="1">
      <c r="C798" s="199"/>
      <c r="D798" s="62"/>
    </row>
    <row r="799" ht="12.75" customHeight="1">
      <c r="C799" s="199"/>
      <c r="D799" s="62"/>
    </row>
    <row r="800" ht="12.75" customHeight="1">
      <c r="C800" s="199"/>
      <c r="D800" s="62"/>
    </row>
    <row r="801" ht="12.75" customHeight="1">
      <c r="C801" s="199"/>
      <c r="D801" s="62"/>
    </row>
    <row r="802" ht="12.75" customHeight="1">
      <c r="C802" s="199"/>
      <c r="D802" s="62"/>
    </row>
    <row r="803" ht="12.75" customHeight="1">
      <c r="C803" s="199"/>
      <c r="D803" s="62"/>
    </row>
    <row r="804" ht="12.75" customHeight="1">
      <c r="C804" s="199"/>
      <c r="D804" s="62"/>
    </row>
    <row r="805" ht="12.75" customHeight="1">
      <c r="C805" s="199"/>
      <c r="D805" s="62"/>
    </row>
    <row r="806" ht="12.75" customHeight="1">
      <c r="C806" s="199"/>
      <c r="D806" s="62"/>
    </row>
    <row r="807" ht="12.75" customHeight="1">
      <c r="C807" s="199"/>
      <c r="D807" s="62"/>
    </row>
    <row r="808" ht="12.75" customHeight="1">
      <c r="C808" s="199"/>
      <c r="D808" s="62"/>
    </row>
    <row r="809" ht="12.75" customHeight="1">
      <c r="C809" s="199"/>
      <c r="D809" s="62"/>
    </row>
    <row r="810" ht="12.75" customHeight="1">
      <c r="C810" s="199"/>
      <c r="D810" s="62"/>
    </row>
    <row r="811" ht="12.75" customHeight="1">
      <c r="C811" s="199"/>
      <c r="D811" s="62"/>
    </row>
    <row r="812" ht="12.75" customHeight="1">
      <c r="C812" s="199"/>
      <c r="D812" s="62"/>
    </row>
    <row r="813" ht="12.75" customHeight="1">
      <c r="C813" s="199"/>
      <c r="D813" s="62"/>
    </row>
    <row r="814" ht="12.75" customHeight="1">
      <c r="C814" s="199"/>
      <c r="D814" s="62"/>
    </row>
    <row r="815" ht="12.75" customHeight="1">
      <c r="C815" s="199"/>
      <c r="D815" s="62"/>
    </row>
    <row r="816" ht="12.75" customHeight="1">
      <c r="C816" s="199"/>
      <c r="D816" s="62"/>
    </row>
    <row r="817" ht="12.75" customHeight="1">
      <c r="C817" s="199"/>
      <c r="D817" s="62"/>
    </row>
    <row r="818" ht="12.75" customHeight="1">
      <c r="C818" s="199"/>
      <c r="D818" s="62"/>
    </row>
    <row r="819" ht="12.75" customHeight="1">
      <c r="C819" s="199"/>
      <c r="D819" s="62"/>
    </row>
    <row r="820" ht="12.75" customHeight="1">
      <c r="C820" s="199"/>
      <c r="D820" s="62"/>
    </row>
    <row r="821" ht="12.75" customHeight="1">
      <c r="C821" s="199"/>
      <c r="D821" s="62"/>
    </row>
    <row r="822" ht="12.75" customHeight="1">
      <c r="C822" s="199"/>
      <c r="D822" s="62"/>
    </row>
    <row r="823" ht="12.75" customHeight="1">
      <c r="C823" s="199"/>
      <c r="D823" s="62"/>
    </row>
    <row r="824" ht="12.75" customHeight="1">
      <c r="C824" s="199"/>
      <c r="D824" s="62"/>
    </row>
    <row r="825" ht="12.75" customHeight="1">
      <c r="C825" s="199"/>
      <c r="D825" s="62"/>
    </row>
    <row r="826" ht="12.75" customHeight="1">
      <c r="C826" s="199"/>
      <c r="D826" s="62"/>
    </row>
    <row r="827" ht="12.75" customHeight="1">
      <c r="C827" s="199"/>
      <c r="D827" s="62"/>
    </row>
    <row r="828" ht="12.75" customHeight="1">
      <c r="C828" s="199"/>
      <c r="D828" s="62"/>
    </row>
    <row r="829" ht="12.75" customHeight="1">
      <c r="C829" s="199"/>
      <c r="D829" s="62"/>
    </row>
    <row r="830" ht="12.75" customHeight="1">
      <c r="C830" s="199"/>
      <c r="D830" s="62"/>
    </row>
    <row r="831" ht="12.75" customHeight="1">
      <c r="C831" s="199"/>
      <c r="D831" s="62"/>
    </row>
    <row r="832" ht="12.75" customHeight="1">
      <c r="C832" s="199"/>
      <c r="D832" s="62"/>
    </row>
    <row r="833" ht="12.75" customHeight="1">
      <c r="C833" s="199"/>
      <c r="D833" s="62"/>
    </row>
    <row r="834" ht="12.75" customHeight="1">
      <c r="C834" s="199"/>
      <c r="D834" s="62"/>
    </row>
    <row r="835" ht="12.75" customHeight="1">
      <c r="C835" s="199"/>
      <c r="D835" s="62"/>
    </row>
    <row r="836" ht="12.75" customHeight="1">
      <c r="C836" s="199"/>
      <c r="D836" s="62"/>
    </row>
    <row r="837" ht="12.75" customHeight="1">
      <c r="C837" s="199"/>
      <c r="D837" s="62"/>
    </row>
    <row r="838" ht="12.75" customHeight="1">
      <c r="C838" s="199"/>
      <c r="D838" s="62"/>
    </row>
    <row r="839" ht="12.75" customHeight="1">
      <c r="C839" s="199"/>
      <c r="D839" s="62"/>
    </row>
    <row r="840" ht="12.75" customHeight="1">
      <c r="C840" s="199"/>
      <c r="D840" s="62"/>
    </row>
    <row r="841" ht="12.75" customHeight="1">
      <c r="C841" s="199"/>
      <c r="D841" s="62"/>
    </row>
    <row r="842" ht="12.75" customHeight="1">
      <c r="C842" s="199"/>
      <c r="D842" s="62"/>
    </row>
    <row r="843" ht="12.75" customHeight="1">
      <c r="C843" s="199"/>
      <c r="D843" s="62"/>
    </row>
    <row r="844" ht="12.75" customHeight="1">
      <c r="C844" s="199"/>
      <c r="D844" s="62"/>
    </row>
    <row r="845" ht="12.75" customHeight="1">
      <c r="C845" s="199"/>
      <c r="D845" s="62"/>
    </row>
    <row r="846" ht="12.75" customHeight="1">
      <c r="C846" s="199"/>
      <c r="D846" s="62"/>
    </row>
    <row r="847" ht="12.75" customHeight="1">
      <c r="C847" s="199"/>
      <c r="D847" s="62"/>
    </row>
    <row r="848" ht="12.75" customHeight="1">
      <c r="C848" s="199"/>
      <c r="D848" s="62"/>
    </row>
    <row r="849" ht="12.75" customHeight="1">
      <c r="C849" s="199"/>
      <c r="D849" s="62"/>
    </row>
    <row r="850" ht="12.75" customHeight="1">
      <c r="C850" s="199"/>
      <c r="D850" s="62"/>
    </row>
    <row r="851" ht="12.75" customHeight="1">
      <c r="C851" s="199"/>
      <c r="D851" s="62"/>
    </row>
    <row r="852" ht="12.75" customHeight="1">
      <c r="C852" s="199"/>
      <c r="D852" s="62"/>
    </row>
    <row r="853" ht="12.75" customHeight="1">
      <c r="C853" s="199"/>
      <c r="D853" s="62"/>
    </row>
    <row r="854" ht="12.75" customHeight="1">
      <c r="C854" s="199"/>
      <c r="D854" s="62"/>
    </row>
    <row r="855" ht="12.75" customHeight="1">
      <c r="C855" s="199"/>
      <c r="D855" s="62"/>
    </row>
    <row r="856" ht="12.75" customHeight="1">
      <c r="C856" s="199"/>
      <c r="D856" s="62"/>
    </row>
    <row r="857" ht="12.75" customHeight="1">
      <c r="C857" s="199"/>
      <c r="D857" s="62"/>
    </row>
    <row r="858" ht="12.75" customHeight="1">
      <c r="C858" s="199"/>
      <c r="D858" s="62"/>
    </row>
    <row r="859" ht="12.75" customHeight="1">
      <c r="C859" s="199"/>
      <c r="D859" s="62"/>
    </row>
    <row r="860" ht="12.75" customHeight="1">
      <c r="C860" s="199"/>
      <c r="D860" s="62"/>
    </row>
    <row r="861" ht="12.75" customHeight="1">
      <c r="C861" s="199"/>
      <c r="D861" s="62"/>
    </row>
    <row r="862" ht="12.75" customHeight="1">
      <c r="C862" s="199"/>
      <c r="D862" s="62"/>
    </row>
    <row r="863" ht="12.75" customHeight="1">
      <c r="C863" s="199"/>
      <c r="D863" s="62"/>
    </row>
    <row r="864" ht="12.75" customHeight="1">
      <c r="C864" s="199"/>
      <c r="D864" s="62"/>
    </row>
    <row r="865" ht="12.75" customHeight="1">
      <c r="C865" s="199"/>
      <c r="D865" s="62"/>
    </row>
    <row r="866" ht="12.75" customHeight="1">
      <c r="C866" s="199"/>
      <c r="D866" s="62"/>
    </row>
    <row r="867" ht="12.75" customHeight="1">
      <c r="C867" s="199"/>
      <c r="D867" s="62"/>
    </row>
    <row r="868" ht="12.75" customHeight="1">
      <c r="C868" s="199"/>
      <c r="D868" s="62"/>
    </row>
    <row r="869" ht="12.75" customHeight="1">
      <c r="C869" s="199"/>
      <c r="D869" s="62"/>
    </row>
    <row r="870" ht="12.75" customHeight="1">
      <c r="C870" s="199"/>
      <c r="D870" s="62"/>
    </row>
    <row r="871" ht="12.75" customHeight="1">
      <c r="C871" s="199"/>
      <c r="D871" s="62"/>
    </row>
    <row r="872" ht="12.75" customHeight="1">
      <c r="C872" s="199"/>
      <c r="D872" s="62"/>
    </row>
    <row r="873" ht="12.75" customHeight="1">
      <c r="C873" s="199"/>
      <c r="D873" s="62"/>
    </row>
    <row r="874" ht="12.75" customHeight="1">
      <c r="C874" s="199"/>
      <c r="D874" s="62"/>
    </row>
    <row r="875" ht="12.75" customHeight="1">
      <c r="C875" s="199"/>
      <c r="D875" s="62"/>
    </row>
    <row r="876" ht="12.75" customHeight="1">
      <c r="C876" s="199"/>
      <c r="D876" s="62"/>
    </row>
    <row r="877" ht="12.75" customHeight="1">
      <c r="C877" s="199"/>
      <c r="D877" s="62"/>
    </row>
    <row r="878" ht="12.75" customHeight="1">
      <c r="C878" s="199"/>
      <c r="D878" s="62"/>
    </row>
    <row r="879" ht="12.75" customHeight="1">
      <c r="C879" s="199"/>
      <c r="D879" s="62"/>
    </row>
    <row r="880" ht="12.75" customHeight="1">
      <c r="C880" s="199"/>
      <c r="D880" s="62"/>
    </row>
    <row r="881" ht="12.75" customHeight="1">
      <c r="C881" s="199"/>
      <c r="D881" s="62"/>
    </row>
    <row r="882" ht="12.75" customHeight="1">
      <c r="C882" s="199"/>
      <c r="D882" s="62"/>
    </row>
    <row r="883" ht="12.75" customHeight="1">
      <c r="C883" s="199"/>
      <c r="D883" s="62"/>
    </row>
    <row r="884" ht="12.75" customHeight="1">
      <c r="C884" s="199"/>
      <c r="D884" s="62"/>
    </row>
    <row r="885" ht="12.75" customHeight="1">
      <c r="C885" s="199"/>
      <c r="D885" s="62"/>
    </row>
    <row r="886" ht="12.75" customHeight="1">
      <c r="C886" s="199"/>
      <c r="D886" s="62"/>
    </row>
    <row r="887" ht="12.75" customHeight="1">
      <c r="C887" s="199"/>
      <c r="D887" s="62"/>
    </row>
    <row r="888" ht="12.75" customHeight="1">
      <c r="C888" s="199"/>
      <c r="D888" s="62"/>
    </row>
    <row r="889" ht="12.75" customHeight="1">
      <c r="C889" s="199"/>
      <c r="D889" s="62"/>
    </row>
    <row r="890" ht="12.75" customHeight="1">
      <c r="C890" s="199"/>
      <c r="D890" s="62"/>
    </row>
    <row r="891" ht="12.75" customHeight="1">
      <c r="C891" s="199"/>
      <c r="D891" s="62"/>
    </row>
    <row r="892" ht="12.75" customHeight="1">
      <c r="C892" s="199"/>
      <c r="D892" s="62"/>
    </row>
    <row r="893" ht="12.75" customHeight="1">
      <c r="C893" s="199"/>
      <c r="D893" s="62"/>
    </row>
    <row r="894" ht="12.75" customHeight="1">
      <c r="C894" s="199"/>
      <c r="D894" s="62"/>
    </row>
    <row r="895" ht="12.75" customHeight="1">
      <c r="C895" s="199"/>
      <c r="D895" s="62"/>
    </row>
    <row r="896" ht="12.75" customHeight="1">
      <c r="C896" s="199"/>
      <c r="D896" s="62"/>
    </row>
    <row r="897" ht="12.75" customHeight="1">
      <c r="C897" s="199"/>
      <c r="D897" s="62"/>
    </row>
    <row r="898" ht="12.75" customHeight="1">
      <c r="C898" s="199"/>
      <c r="D898" s="62"/>
    </row>
    <row r="899" ht="12.75" customHeight="1">
      <c r="C899" s="199"/>
      <c r="D899" s="62"/>
    </row>
    <row r="900" ht="12.75" customHeight="1">
      <c r="C900" s="199"/>
      <c r="D900" s="62"/>
    </row>
    <row r="901" ht="12.75" customHeight="1">
      <c r="C901" s="199"/>
      <c r="D901" s="62"/>
    </row>
    <row r="902" ht="12.75" customHeight="1">
      <c r="C902" s="199"/>
      <c r="D902" s="62"/>
    </row>
    <row r="903" ht="12.75" customHeight="1">
      <c r="C903" s="199"/>
      <c r="D903" s="62"/>
    </row>
    <row r="904" ht="12.75" customHeight="1">
      <c r="C904" s="199"/>
      <c r="D904" s="62"/>
    </row>
    <row r="905" ht="12.75" customHeight="1">
      <c r="C905" s="199"/>
      <c r="D905" s="62"/>
    </row>
    <row r="906" ht="12.75" customHeight="1">
      <c r="C906" s="199"/>
      <c r="D906" s="62"/>
    </row>
    <row r="907" ht="12.75" customHeight="1">
      <c r="C907" s="199"/>
      <c r="D907" s="62"/>
    </row>
    <row r="908" ht="12.75" customHeight="1">
      <c r="C908" s="199"/>
      <c r="D908" s="62"/>
    </row>
    <row r="909" ht="12.75" customHeight="1">
      <c r="C909" s="199"/>
      <c r="D909" s="62"/>
    </row>
    <row r="910" ht="12.75" customHeight="1">
      <c r="C910" s="199"/>
      <c r="D910" s="62"/>
    </row>
    <row r="911" ht="12.75" customHeight="1">
      <c r="C911" s="199"/>
      <c r="D911" s="62"/>
    </row>
    <row r="912" ht="12.75" customHeight="1">
      <c r="C912" s="199"/>
      <c r="D912" s="62"/>
    </row>
    <row r="913" ht="12.75" customHeight="1">
      <c r="C913" s="199"/>
      <c r="D913" s="62"/>
    </row>
    <row r="914" ht="12.75" customHeight="1">
      <c r="C914" s="199"/>
      <c r="D914" s="62"/>
    </row>
    <row r="915" ht="12.75" customHeight="1">
      <c r="C915" s="199"/>
      <c r="D915" s="62"/>
    </row>
    <row r="916" ht="12.75" customHeight="1">
      <c r="C916" s="199"/>
      <c r="D916" s="62"/>
    </row>
    <row r="917" ht="12.75" customHeight="1">
      <c r="C917" s="199"/>
      <c r="D917" s="62"/>
    </row>
    <row r="918" ht="12.75" customHeight="1">
      <c r="C918" s="199"/>
      <c r="D918" s="62"/>
    </row>
    <row r="919" ht="12.75" customHeight="1">
      <c r="C919" s="199"/>
      <c r="D919" s="62"/>
    </row>
    <row r="920" ht="12.75" customHeight="1">
      <c r="C920" s="199"/>
      <c r="D920" s="62"/>
    </row>
    <row r="921" ht="12.75" customHeight="1">
      <c r="C921" s="199"/>
      <c r="D921" s="62"/>
    </row>
    <row r="922" ht="12.75" customHeight="1">
      <c r="C922" s="199"/>
      <c r="D922" s="62"/>
    </row>
    <row r="923" ht="12.75" customHeight="1">
      <c r="C923" s="199"/>
      <c r="D923" s="62"/>
    </row>
    <row r="924" ht="12.75" customHeight="1">
      <c r="C924" s="199"/>
      <c r="D924" s="62"/>
    </row>
    <row r="925" ht="12.75" customHeight="1">
      <c r="C925" s="199"/>
      <c r="D925" s="62"/>
    </row>
    <row r="926" ht="12.75" customHeight="1">
      <c r="C926" s="199"/>
      <c r="D926" s="62"/>
    </row>
    <row r="927" ht="12.75" customHeight="1">
      <c r="C927" s="199"/>
      <c r="D927" s="62"/>
    </row>
    <row r="928" ht="12.75" customHeight="1">
      <c r="C928" s="199"/>
      <c r="D928" s="62"/>
    </row>
    <row r="929" ht="12.75" customHeight="1">
      <c r="C929" s="199"/>
      <c r="D929" s="62"/>
    </row>
    <row r="930" ht="12.75" customHeight="1">
      <c r="C930" s="199"/>
      <c r="D930" s="62"/>
    </row>
    <row r="931" ht="12.75" customHeight="1">
      <c r="C931" s="199"/>
      <c r="D931" s="62"/>
    </row>
    <row r="932" ht="12.75" customHeight="1">
      <c r="C932" s="199"/>
      <c r="D932" s="62"/>
    </row>
    <row r="933" ht="12.75" customHeight="1">
      <c r="C933" s="199"/>
      <c r="D933" s="62"/>
    </row>
    <row r="934" ht="12.75" customHeight="1">
      <c r="C934" s="199"/>
      <c r="D934" s="62"/>
    </row>
    <row r="935" ht="12.75" customHeight="1">
      <c r="C935" s="199"/>
      <c r="D935" s="62"/>
    </row>
    <row r="936" ht="12.75" customHeight="1">
      <c r="C936" s="199"/>
      <c r="D936" s="62"/>
    </row>
    <row r="937" ht="12.75" customHeight="1">
      <c r="C937" s="199"/>
      <c r="D937" s="62"/>
    </row>
    <row r="938" ht="12.75" customHeight="1">
      <c r="C938" s="199"/>
      <c r="D938" s="62"/>
    </row>
    <row r="939" ht="12.75" customHeight="1">
      <c r="C939" s="199"/>
      <c r="D939" s="62"/>
    </row>
    <row r="940" ht="12.75" customHeight="1">
      <c r="C940" s="199"/>
      <c r="D940" s="62"/>
    </row>
    <row r="941" ht="12.75" customHeight="1">
      <c r="C941" s="199"/>
      <c r="D941" s="62"/>
    </row>
    <row r="942" ht="12.75" customHeight="1">
      <c r="C942" s="199"/>
      <c r="D942" s="62"/>
    </row>
    <row r="943" ht="12.75" customHeight="1">
      <c r="C943" s="199"/>
      <c r="D943" s="62"/>
    </row>
    <row r="944" ht="12.75" customHeight="1">
      <c r="C944" s="199"/>
      <c r="D944" s="62"/>
    </row>
    <row r="945" ht="12.75" customHeight="1">
      <c r="C945" s="199"/>
      <c r="D945" s="62"/>
    </row>
    <row r="946" ht="12.75" customHeight="1">
      <c r="C946" s="199"/>
      <c r="D946" s="62"/>
    </row>
    <row r="947" ht="12.75" customHeight="1">
      <c r="C947" s="199"/>
      <c r="D947" s="62"/>
    </row>
    <row r="948" ht="12.75" customHeight="1">
      <c r="C948" s="199"/>
      <c r="D948" s="62"/>
    </row>
    <row r="949" ht="12.75" customHeight="1">
      <c r="C949" s="199"/>
      <c r="D949" s="62"/>
    </row>
    <row r="950" ht="12.75" customHeight="1">
      <c r="C950" s="199"/>
      <c r="D950" s="62"/>
    </row>
    <row r="951" ht="12.75" customHeight="1">
      <c r="C951" s="199"/>
      <c r="D951" s="62"/>
    </row>
    <row r="952" ht="12.75" customHeight="1">
      <c r="C952" s="199"/>
      <c r="D952" s="62"/>
    </row>
    <row r="953" ht="12.75" customHeight="1">
      <c r="C953" s="199"/>
      <c r="D953" s="62"/>
    </row>
    <row r="954" ht="12.75" customHeight="1">
      <c r="C954" s="199"/>
      <c r="D954" s="62"/>
    </row>
    <row r="955" ht="12.75" customHeight="1">
      <c r="C955" s="199"/>
      <c r="D955" s="62"/>
    </row>
    <row r="956" ht="12.75" customHeight="1">
      <c r="C956" s="199"/>
      <c r="D956" s="62"/>
    </row>
    <row r="957" ht="12.75" customHeight="1">
      <c r="C957" s="199"/>
      <c r="D957" s="62"/>
    </row>
    <row r="958" ht="12.75" customHeight="1">
      <c r="C958" s="199"/>
      <c r="D958" s="62"/>
    </row>
    <row r="959" ht="12.75" customHeight="1">
      <c r="C959" s="199"/>
      <c r="D959" s="62"/>
    </row>
    <row r="960" ht="12.75" customHeight="1">
      <c r="C960" s="199"/>
      <c r="D960" s="62"/>
    </row>
    <row r="961" ht="12.75" customHeight="1">
      <c r="C961" s="199"/>
      <c r="D961" s="62"/>
    </row>
    <row r="962" ht="12.75" customHeight="1">
      <c r="C962" s="199"/>
      <c r="D962" s="62"/>
    </row>
    <row r="963" ht="12.75" customHeight="1">
      <c r="C963" s="199"/>
      <c r="D963" s="62"/>
    </row>
    <row r="964" ht="12.75" customHeight="1">
      <c r="C964" s="199"/>
      <c r="D964" s="62"/>
    </row>
    <row r="965" ht="12.75" customHeight="1">
      <c r="C965" s="199"/>
      <c r="D965" s="62"/>
    </row>
    <row r="966" ht="12.75" customHeight="1">
      <c r="C966" s="199"/>
      <c r="D966" s="62"/>
    </row>
    <row r="967" ht="12.75" customHeight="1">
      <c r="C967" s="199"/>
      <c r="D967" s="62"/>
    </row>
    <row r="968" ht="12.75" customHeight="1">
      <c r="C968" s="199"/>
      <c r="D968" s="62"/>
    </row>
    <row r="969" ht="12.75" customHeight="1">
      <c r="C969" s="199"/>
      <c r="D969" s="62"/>
    </row>
    <row r="970" ht="12.75" customHeight="1">
      <c r="C970" s="199"/>
      <c r="D970" s="62"/>
    </row>
    <row r="971" ht="12.75" customHeight="1">
      <c r="C971" s="199"/>
      <c r="D971" s="62"/>
    </row>
    <row r="972" ht="12.75" customHeight="1">
      <c r="C972" s="199"/>
      <c r="D972" s="62"/>
    </row>
    <row r="973" ht="12.75" customHeight="1">
      <c r="C973" s="199"/>
      <c r="D973" s="62"/>
    </row>
    <row r="974" ht="12.75" customHeight="1">
      <c r="C974" s="199"/>
      <c r="D974" s="62"/>
    </row>
    <row r="975" ht="12.75" customHeight="1">
      <c r="C975" s="199"/>
      <c r="D975" s="62"/>
    </row>
    <row r="976" ht="12.75" customHeight="1">
      <c r="C976" s="199"/>
      <c r="D976" s="62"/>
    </row>
    <row r="977" ht="12.75" customHeight="1">
      <c r="C977" s="199"/>
      <c r="D977" s="62"/>
    </row>
    <row r="978" ht="12.75" customHeight="1">
      <c r="C978" s="199"/>
      <c r="D978" s="62"/>
    </row>
    <row r="979" ht="12.75" customHeight="1">
      <c r="C979" s="199"/>
      <c r="D979" s="62"/>
    </row>
    <row r="980" ht="12.75" customHeight="1">
      <c r="C980" s="199"/>
      <c r="D980" s="62"/>
    </row>
    <row r="981" ht="12.75" customHeight="1">
      <c r="C981" s="199"/>
      <c r="D981" s="62"/>
    </row>
    <row r="982" ht="12.75" customHeight="1">
      <c r="C982" s="199"/>
      <c r="D982" s="62"/>
    </row>
    <row r="983" ht="12.75" customHeight="1">
      <c r="C983" s="199"/>
      <c r="D983" s="62"/>
    </row>
    <row r="984" ht="12.75" customHeight="1">
      <c r="C984" s="199"/>
      <c r="D984" s="62"/>
    </row>
    <row r="985" ht="12.75" customHeight="1">
      <c r="C985" s="199"/>
      <c r="D985" s="62"/>
    </row>
    <row r="986" ht="12.75" customHeight="1">
      <c r="C986" s="199"/>
      <c r="D986" s="62"/>
    </row>
    <row r="987" ht="12.75" customHeight="1">
      <c r="C987" s="199"/>
      <c r="D987" s="62"/>
    </row>
    <row r="988" ht="12.75" customHeight="1">
      <c r="C988" s="199"/>
      <c r="D988" s="62"/>
    </row>
    <row r="989" ht="12.75" customHeight="1">
      <c r="C989" s="199"/>
      <c r="D989" s="62"/>
    </row>
    <row r="990" ht="12.75" customHeight="1">
      <c r="C990" s="199"/>
      <c r="D990" s="62"/>
    </row>
    <row r="991" ht="12.75" customHeight="1">
      <c r="C991" s="199"/>
      <c r="D991" s="62"/>
    </row>
    <row r="992" ht="12.75" customHeight="1">
      <c r="C992" s="199"/>
      <c r="D992" s="62"/>
    </row>
    <row r="993" ht="12.75" customHeight="1">
      <c r="C993" s="199"/>
      <c r="D993" s="62"/>
    </row>
    <row r="994" ht="12.75" customHeight="1">
      <c r="C994" s="199"/>
      <c r="D994" s="62"/>
    </row>
    <row r="995" ht="12.75" customHeight="1">
      <c r="C995" s="199"/>
      <c r="D995" s="62"/>
    </row>
    <row r="996" ht="12.75" customHeight="1">
      <c r="C996" s="199"/>
      <c r="D996" s="62"/>
    </row>
    <row r="997" ht="12.75" customHeight="1">
      <c r="C997" s="199"/>
      <c r="D997" s="62"/>
    </row>
    <row r="998" ht="12.75" customHeight="1">
      <c r="C998" s="199"/>
      <c r="D998" s="62"/>
    </row>
    <row r="999" ht="12.75" customHeight="1">
      <c r="C999" s="199"/>
      <c r="D999" s="62"/>
    </row>
    <row r="1000" ht="12.75" customHeight="1">
      <c r="C1000" s="199"/>
      <c r="D1000" s="62"/>
    </row>
    <row r="1001" ht="12.75" customHeight="1">
      <c r="C1001" s="199"/>
      <c r="D1001" s="62"/>
    </row>
    <row r="1002" ht="12.75" customHeight="1">
      <c r="C1002" s="199"/>
      <c r="D1002" s="62"/>
    </row>
    <row r="1003" ht="12.75" customHeight="1">
      <c r="C1003" s="199"/>
      <c r="D1003" s="62"/>
    </row>
    <row r="1004" ht="12.75" customHeight="1">
      <c r="C1004" s="199"/>
      <c r="D1004" s="62"/>
    </row>
    <row r="1005" ht="12.75" customHeight="1">
      <c r="C1005" s="199"/>
      <c r="D1005" s="62"/>
    </row>
    <row r="1006" ht="12.75" customHeight="1">
      <c r="C1006" s="199"/>
      <c r="D1006" s="62"/>
    </row>
    <row r="1007" ht="12.75" customHeight="1">
      <c r="C1007" s="199"/>
      <c r="D1007" s="62"/>
    </row>
    <row r="1008" ht="12.75" customHeight="1">
      <c r="C1008" s="199"/>
      <c r="D1008" s="62"/>
    </row>
    <row r="1009" ht="12.75" customHeight="1">
      <c r="C1009" s="199"/>
      <c r="D1009" s="62"/>
    </row>
    <row r="1010" ht="12.75" customHeight="1">
      <c r="C1010" s="199"/>
      <c r="D1010" s="62"/>
    </row>
    <row r="1011" ht="12.75" customHeight="1">
      <c r="C1011" s="199"/>
      <c r="D1011" s="62"/>
    </row>
    <row r="1012" ht="12.75" customHeight="1">
      <c r="C1012" s="199"/>
      <c r="D1012" s="62"/>
    </row>
    <row r="1013" ht="12.75" customHeight="1">
      <c r="C1013" s="199"/>
      <c r="D1013" s="62"/>
    </row>
    <row r="1014" ht="12.75" customHeight="1">
      <c r="C1014" s="199"/>
      <c r="D1014" s="62"/>
    </row>
    <row r="1015" ht="12.75" customHeight="1">
      <c r="C1015" s="199"/>
      <c r="D1015" s="62"/>
    </row>
    <row r="1016" ht="12.75" customHeight="1">
      <c r="C1016" s="199"/>
      <c r="D1016" s="62"/>
    </row>
    <row r="1017" ht="12.75" customHeight="1">
      <c r="C1017" s="199"/>
      <c r="D1017" s="62"/>
    </row>
    <row r="1018" ht="12.75" customHeight="1">
      <c r="C1018" s="199"/>
      <c r="D1018" s="62"/>
    </row>
    <row r="1019" ht="12.75" customHeight="1">
      <c r="C1019" s="199"/>
      <c r="D1019" s="62"/>
    </row>
    <row r="1020" ht="12.75" customHeight="1">
      <c r="C1020" s="199"/>
      <c r="D1020" s="62"/>
    </row>
    <row r="1021" ht="12.75" customHeight="1">
      <c r="C1021" s="199"/>
      <c r="D1021" s="62"/>
    </row>
    <row r="1022" ht="12.75" customHeight="1">
      <c r="C1022" s="199"/>
      <c r="D1022" s="62"/>
    </row>
    <row r="1023" ht="12.75" customHeight="1">
      <c r="C1023" s="199"/>
      <c r="D1023" s="62"/>
    </row>
    <row r="1024" ht="12.75" customHeight="1">
      <c r="C1024" s="199"/>
      <c r="D1024" s="62"/>
    </row>
    <row r="1025" ht="12.75" customHeight="1">
      <c r="C1025" s="199"/>
      <c r="D1025" s="62"/>
    </row>
    <row r="1026" ht="12.75" customHeight="1">
      <c r="C1026" s="199"/>
      <c r="D1026" s="62"/>
    </row>
    <row r="1027" ht="12.75" customHeight="1">
      <c r="C1027" s="199"/>
      <c r="D1027" s="62"/>
    </row>
    <row r="1028" ht="12.75" customHeight="1">
      <c r="C1028" s="199"/>
      <c r="D1028" s="62"/>
    </row>
    <row r="1029" ht="12.75" customHeight="1">
      <c r="C1029" s="199"/>
      <c r="D1029" s="62"/>
    </row>
    <row r="1030" ht="12.75" customHeight="1">
      <c r="C1030" s="199"/>
      <c r="D1030" s="62"/>
    </row>
    <row r="1031" ht="12.75" customHeight="1">
      <c r="C1031" s="199"/>
      <c r="D1031" s="62"/>
    </row>
    <row r="1032" ht="12.75" customHeight="1">
      <c r="C1032" s="199"/>
      <c r="D1032" s="62"/>
    </row>
    <row r="1033" ht="12.75" customHeight="1">
      <c r="C1033" s="199"/>
      <c r="D1033" s="62"/>
    </row>
    <row r="1034" ht="12.75" customHeight="1">
      <c r="C1034" s="199"/>
      <c r="D1034" s="62"/>
    </row>
    <row r="1035" ht="12.75" customHeight="1">
      <c r="C1035" s="199"/>
      <c r="D1035" s="62"/>
    </row>
    <row r="1036" ht="12.75" customHeight="1">
      <c r="C1036" s="199"/>
      <c r="D1036" s="62"/>
    </row>
    <row r="1037" ht="12.75" customHeight="1">
      <c r="C1037" s="199"/>
      <c r="D1037" s="62"/>
    </row>
    <row r="1038" ht="12.75" customHeight="1">
      <c r="C1038" s="199"/>
      <c r="D1038" s="62"/>
    </row>
    <row r="1039" ht="12.75" customHeight="1">
      <c r="C1039" s="199"/>
      <c r="D1039" s="62"/>
    </row>
    <row r="1040" ht="12.75" customHeight="1">
      <c r="C1040" s="199"/>
      <c r="D1040" s="62"/>
    </row>
    <row r="1041" ht="12.75" customHeight="1">
      <c r="C1041" s="199"/>
      <c r="D1041" s="62"/>
    </row>
    <row r="1042" ht="12.75" customHeight="1">
      <c r="C1042" s="199"/>
      <c r="D1042" s="62"/>
    </row>
    <row r="1043" ht="12.75" customHeight="1">
      <c r="C1043" s="199"/>
      <c r="D1043" s="62"/>
    </row>
    <row r="1044" ht="12.75" customHeight="1">
      <c r="C1044" s="199"/>
      <c r="D1044" s="62"/>
    </row>
    <row r="1045" ht="12.75" customHeight="1">
      <c r="C1045" s="199"/>
      <c r="D1045" s="62"/>
    </row>
    <row r="1046" ht="12.75" customHeight="1">
      <c r="C1046" s="199"/>
      <c r="D1046" s="62"/>
    </row>
    <row r="1047" ht="12.75" customHeight="1">
      <c r="C1047" s="199"/>
      <c r="D1047" s="62"/>
    </row>
    <row r="1048" ht="12.75" customHeight="1">
      <c r="C1048" s="199"/>
      <c r="D1048" s="62"/>
    </row>
    <row r="1049" ht="12.75" customHeight="1">
      <c r="C1049" s="199"/>
      <c r="D1049" s="62"/>
    </row>
    <row r="1050" ht="12.75" customHeight="1">
      <c r="C1050" s="199"/>
      <c r="D1050" s="62"/>
    </row>
    <row r="1051" ht="12.75" customHeight="1">
      <c r="C1051" s="199"/>
      <c r="D1051" s="62"/>
    </row>
    <row r="1052" ht="12.75" customHeight="1">
      <c r="C1052" s="199"/>
      <c r="D1052" s="62"/>
    </row>
    <row r="1053" ht="12.75" customHeight="1">
      <c r="C1053" s="199"/>
      <c r="D1053" s="62"/>
    </row>
    <row r="1054" ht="12.75" customHeight="1">
      <c r="C1054" s="199"/>
      <c r="D1054" s="62"/>
    </row>
    <row r="1055" ht="12.75" customHeight="1">
      <c r="C1055" s="199"/>
      <c r="D1055" s="62"/>
    </row>
    <row r="1056" ht="12.75" customHeight="1">
      <c r="C1056" s="199"/>
      <c r="D1056" s="62"/>
    </row>
    <row r="1057" ht="12.75" customHeight="1">
      <c r="C1057" s="199"/>
      <c r="D1057" s="62"/>
    </row>
    <row r="1058" ht="12.75" customHeight="1">
      <c r="C1058" s="199"/>
      <c r="D1058" s="62"/>
    </row>
    <row r="1059" ht="12.75" customHeight="1">
      <c r="C1059" s="199"/>
      <c r="D1059" s="62"/>
    </row>
    <row r="1060" ht="12.75" customHeight="1">
      <c r="C1060" s="199"/>
      <c r="D1060" s="62"/>
    </row>
    <row r="1061" ht="12.75" customHeight="1">
      <c r="C1061" s="199"/>
      <c r="D1061" s="62"/>
    </row>
    <row r="1062" ht="12.75" customHeight="1">
      <c r="C1062" s="199"/>
      <c r="D1062" s="62"/>
    </row>
    <row r="1063" ht="12.75" customHeight="1">
      <c r="C1063" s="199"/>
      <c r="D1063" s="62"/>
    </row>
    <row r="1064" ht="12.75" customHeight="1">
      <c r="C1064" s="199"/>
      <c r="D1064" s="62"/>
    </row>
    <row r="1065" ht="12.75" customHeight="1">
      <c r="C1065" s="199"/>
      <c r="D1065" s="62"/>
    </row>
    <row r="1066" ht="12.75" customHeight="1">
      <c r="C1066" s="199"/>
      <c r="D1066" s="62"/>
    </row>
    <row r="1067" ht="12.75" customHeight="1">
      <c r="C1067" s="199"/>
      <c r="D1067" s="62"/>
    </row>
    <row r="1068" ht="12.75" customHeight="1">
      <c r="C1068" s="199"/>
      <c r="D1068" s="62"/>
    </row>
    <row r="1069" ht="12.75" customHeight="1">
      <c r="C1069" s="199"/>
      <c r="D1069" s="62"/>
    </row>
    <row r="1070" ht="12.75" customHeight="1">
      <c r="C1070" s="199"/>
      <c r="D1070" s="62"/>
    </row>
    <row r="1071" ht="12.75" customHeight="1">
      <c r="C1071" s="199"/>
      <c r="D1071" s="62"/>
    </row>
    <row r="1072" ht="12.75" customHeight="1">
      <c r="C1072" s="199"/>
      <c r="D1072" s="62"/>
    </row>
    <row r="1073" ht="12.75" customHeight="1">
      <c r="C1073" s="199"/>
      <c r="D1073" s="62"/>
    </row>
    <row r="1074" ht="12.75" customHeight="1">
      <c r="C1074" s="199"/>
      <c r="D1074" s="62"/>
    </row>
    <row r="1075" ht="12.75" customHeight="1">
      <c r="C1075" s="199"/>
      <c r="D1075" s="62"/>
    </row>
    <row r="1076" ht="12.75" customHeight="1">
      <c r="C1076" s="199"/>
      <c r="D1076" s="62"/>
    </row>
    <row r="1077" ht="12.75" customHeight="1">
      <c r="C1077" s="199"/>
      <c r="D1077" s="62"/>
    </row>
    <row r="1078" ht="12.75" customHeight="1">
      <c r="C1078" s="199"/>
      <c r="D1078" s="62"/>
    </row>
    <row r="1079" ht="12.75" customHeight="1">
      <c r="C1079" s="199"/>
      <c r="D1079" s="62"/>
    </row>
    <row r="1080" ht="12.75" customHeight="1">
      <c r="C1080" s="199"/>
      <c r="D1080" s="62"/>
    </row>
    <row r="1081" ht="12.75" customHeight="1">
      <c r="C1081" s="199"/>
      <c r="D1081" s="62"/>
    </row>
    <row r="1082" ht="12.75" customHeight="1">
      <c r="C1082" s="199"/>
      <c r="D1082" s="62"/>
    </row>
    <row r="1083" ht="12.75" customHeight="1">
      <c r="C1083" s="199"/>
      <c r="D1083" s="62"/>
    </row>
    <row r="1084" ht="12.75" customHeight="1">
      <c r="C1084" s="199"/>
      <c r="D1084" s="62"/>
    </row>
    <row r="1085" ht="12.75" customHeight="1">
      <c r="C1085" s="199"/>
      <c r="D1085" s="62"/>
    </row>
    <row r="1086" ht="12.75" customHeight="1">
      <c r="C1086" s="199"/>
      <c r="D1086" s="62"/>
    </row>
    <row r="1087" ht="12.75" customHeight="1">
      <c r="C1087" s="199"/>
      <c r="D1087" s="62"/>
    </row>
    <row r="1088" ht="12.75" customHeight="1">
      <c r="C1088" s="199"/>
      <c r="D1088" s="62"/>
    </row>
    <row r="1089" ht="12.75" customHeight="1">
      <c r="C1089" s="199"/>
      <c r="D1089" s="62"/>
    </row>
    <row r="1090" ht="12.75" customHeight="1">
      <c r="C1090" s="199"/>
      <c r="D1090" s="62"/>
    </row>
    <row r="1091" ht="12.75" customHeight="1">
      <c r="C1091" s="199"/>
      <c r="D1091" s="62"/>
    </row>
    <row r="1092" ht="12.75" customHeight="1">
      <c r="C1092" s="199"/>
      <c r="D1092" s="62"/>
    </row>
    <row r="1093" ht="12.75" customHeight="1">
      <c r="C1093" s="199"/>
      <c r="D1093" s="62"/>
    </row>
    <row r="1094" ht="12.75" customHeight="1">
      <c r="C1094" s="199"/>
      <c r="D1094" s="62"/>
    </row>
    <row r="1095" ht="12.75" customHeight="1">
      <c r="C1095" s="199"/>
      <c r="D1095" s="62"/>
    </row>
    <row r="1096" ht="12.75" customHeight="1">
      <c r="C1096" s="199"/>
      <c r="D1096" s="62"/>
    </row>
    <row r="1097" ht="12.75" customHeight="1">
      <c r="C1097" s="199"/>
      <c r="D1097" s="62"/>
    </row>
    <row r="1098" ht="12.75" customHeight="1">
      <c r="C1098" s="199"/>
      <c r="D1098" s="62"/>
    </row>
    <row r="1099" ht="12.75" customHeight="1">
      <c r="C1099" s="199"/>
      <c r="D1099" s="62"/>
    </row>
    <row r="1100" ht="12.75" customHeight="1">
      <c r="C1100" s="199"/>
      <c r="D1100" s="62"/>
    </row>
    <row r="1101" ht="12.75" customHeight="1">
      <c r="C1101" s="199"/>
      <c r="D1101" s="62"/>
    </row>
    <row r="1102" ht="12.75" customHeight="1">
      <c r="C1102" s="199"/>
      <c r="D1102" s="62"/>
    </row>
    <row r="1103" ht="12.75" customHeight="1">
      <c r="C1103" s="199"/>
      <c r="D1103" s="62"/>
    </row>
    <row r="1104" ht="12.75" customHeight="1">
      <c r="C1104" s="199"/>
      <c r="D1104" s="62"/>
    </row>
    <row r="1105" ht="12.75" customHeight="1">
      <c r="C1105" s="199"/>
      <c r="D1105" s="62"/>
    </row>
    <row r="1106" ht="12.75" customHeight="1">
      <c r="C1106" s="199"/>
      <c r="D1106" s="62"/>
    </row>
    <row r="1107" ht="12.75" customHeight="1">
      <c r="C1107" s="199"/>
      <c r="D1107" s="62"/>
    </row>
    <row r="1108" ht="12.75" customHeight="1">
      <c r="C1108" s="199"/>
      <c r="D1108" s="62"/>
    </row>
    <row r="1109" ht="12.75" customHeight="1">
      <c r="C1109" s="199"/>
      <c r="D1109" s="62"/>
    </row>
    <row r="1110" ht="12.75" customHeight="1">
      <c r="C1110" s="199"/>
      <c r="D1110" s="62"/>
    </row>
    <row r="1111" ht="12.75" customHeight="1">
      <c r="C1111" s="199"/>
      <c r="D1111" s="62"/>
    </row>
    <row r="1112" ht="12.75" customHeight="1">
      <c r="C1112" s="199"/>
      <c r="D1112" s="62"/>
    </row>
    <row r="1113" ht="12.75" customHeight="1">
      <c r="C1113" s="199"/>
      <c r="D1113" s="62"/>
    </row>
    <row r="1114" ht="12.75" customHeight="1">
      <c r="C1114" s="199"/>
      <c r="D1114" s="62"/>
    </row>
    <row r="1115" ht="12.75" customHeight="1">
      <c r="C1115" s="199"/>
      <c r="D1115" s="62"/>
    </row>
    <row r="1116" ht="12.75" customHeight="1">
      <c r="C1116" s="199"/>
      <c r="D1116" s="62"/>
    </row>
    <row r="1117" ht="12.75" customHeight="1">
      <c r="C1117" s="199"/>
      <c r="D1117" s="62"/>
    </row>
    <row r="1118" ht="12.75" customHeight="1">
      <c r="C1118" s="199"/>
      <c r="D1118" s="62"/>
    </row>
    <row r="1119" ht="12.75" customHeight="1">
      <c r="C1119" s="199"/>
      <c r="D1119" s="62"/>
    </row>
    <row r="1120" ht="12.75" customHeight="1">
      <c r="C1120" s="199"/>
      <c r="D1120" s="62"/>
    </row>
    <row r="1121" ht="12.75" customHeight="1">
      <c r="C1121" s="199"/>
      <c r="D1121" s="62"/>
    </row>
    <row r="1122" ht="12.75" customHeight="1">
      <c r="C1122" s="199"/>
      <c r="D1122" s="62"/>
    </row>
    <row r="1123" ht="12.75" customHeight="1">
      <c r="C1123" s="199"/>
      <c r="D1123" s="62"/>
    </row>
    <row r="1124" ht="12.75" customHeight="1">
      <c r="C1124" s="199"/>
      <c r="D1124" s="62"/>
    </row>
    <row r="1125" ht="12.75" customHeight="1">
      <c r="C1125" s="199"/>
      <c r="D1125" s="62"/>
    </row>
    <row r="1126" ht="12.75" customHeight="1">
      <c r="C1126" s="199"/>
      <c r="D1126" s="62"/>
    </row>
    <row r="1127" ht="12.75" customHeight="1">
      <c r="C1127" s="199"/>
      <c r="D1127" s="62"/>
    </row>
    <row r="1128" ht="12.75" customHeight="1">
      <c r="C1128" s="199"/>
      <c r="D1128" s="62"/>
    </row>
    <row r="1129" ht="12.75" customHeight="1">
      <c r="C1129" s="199"/>
      <c r="D1129" s="62"/>
    </row>
    <row r="1130" ht="12.75" customHeight="1">
      <c r="C1130" s="199"/>
      <c r="D1130" s="62"/>
    </row>
    <row r="1131" ht="12.75" customHeight="1">
      <c r="C1131" s="199"/>
      <c r="D1131" s="62"/>
    </row>
    <row r="1132" ht="12.75" customHeight="1">
      <c r="C1132" s="199"/>
      <c r="D1132" s="62"/>
    </row>
    <row r="1133" ht="12.75" customHeight="1">
      <c r="C1133" s="199"/>
      <c r="D1133" s="62"/>
    </row>
    <row r="1134" ht="12.75" customHeight="1">
      <c r="C1134" s="199"/>
      <c r="D1134" s="62"/>
    </row>
    <row r="1135" ht="12.75" customHeight="1">
      <c r="C1135" s="199"/>
      <c r="D1135" s="62"/>
    </row>
    <row r="1136" ht="12.75" customHeight="1">
      <c r="C1136" s="199"/>
      <c r="D1136" s="62"/>
    </row>
    <row r="1137" ht="12.75" customHeight="1">
      <c r="C1137" s="199"/>
      <c r="D1137" s="62"/>
    </row>
    <row r="1138" ht="12.75" customHeight="1">
      <c r="C1138" s="199"/>
      <c r="D1138" s="62"/>
    </row>
    <row r="1139" ht="12.75" customHeight="1">
      <c r="C1139" s="199"/>
      <c r="D1139" s="62"/>
    </row>
    <row r="1140" ht="12.75" customHeight="1">
      <c r="C1140" s="199"/>
      <c r="D1140" s="62"/>
    </row>
    <row r="1141" ht="12.75" customHeight="1">
      <c r="C1141" s="199"/>
      <c r="D1141" s="62"/>
    </row>
    <row r="1142" ht="12.75" customHeight="1">
      <c r="C1142" s="199"/>
      <c r="D1142" s="62"/>
    </row>
    <row r="1143" ht="12.75" customHeight="1">
      <c r="C1143" s="199"/>
      <c r="D1143" s="62"/>
    </row>
    <row r="1144" ht="12.75" customHeight="1">
      <c r="C1144" s="199"/>
      <c r="D1144" s="62"/>
    </row>
    <row r="1145" ht="12.75" customHeight="1">
      <c r="C1145" s="199"/>
      <c r="D1145" s="62"/>
    </row>
    <row r="1146" ht="12.75" customHeight="1">
      <c r="C1146" s="199"/>
      <c r="D1146" s="62"/>
    </row>
    <row r="1147" ht="12.75" customHeight="1">
      <c r="C1147" s="199"/>
      <c r="D1147" s="62"/>
    </row>
    <row r="1148" ht="12.75" customHeight="1">
      <c r="C1148" s="199"/>
      <c r="D1148" s="62"/>
    </row>
    <row r="1149" ht="12.75" customHeight="1">
      <c r="C1149" s="199"/>
      <c r="D1149" s="62"/>
    </row>
    <row r="1150" ht="12.75" customHeight="1">
      <c r="C1150" s="199"/>
      <c r="D1150" s="62"/>
    </row>
    <row r="1151" ht="12.75" customHeight="1">
      <c r="C1151" s="199"/>
      <c r="D1151" s="62"/>
    </row>
    <row r="1152" ht="12.75" customHeight="1">
      <c r="C1152" s="199"/>
      <c r="D1152" s="62"/>
    </row>
    <row r="1153" ht="12.75" customHeight="1">
      <c r="C1153" s="199"/>
      <c r="D1153" s="62"/>
    </row>
    <row r="1154" ht="12.75" customHeight="1">
      <c r="C1154" s="199"/>
      <c r="D1154" s="62"/>
    </row>
    <row r="1155" ht="12.75" customHeight="1">
      <c r="C1155" s="199"/>
      <c r="D1155" s="62"/>
    </row>
    <row r="1156" ht="12.75" customHeight="1">
      <c r="C1156" s="199"/>
      <c r="D1156" s="62"/>
    </row>
    <row r="1157" ht="12.75" customHeight="1">
      <c r="C1157" s="199"/>
      <c r="D1157" s="62"/>
    </row>
    <row r="1158" ht="12.75" customHeight="1">
      <c r="C1158" s="199"/>
      <c r="D1158" s="62"/>
    </row>
    <row r="1159" ht="12.75" customHeight="1">
      <c r="C1159" s="199"/>
      <c r="D1159" s="62"/>
    </row>
    <row r="1160" ht="12.75" customHeight="1">
      <c r="C1160" s="199"/>
      <c r="D1160" s="62"/>
    </row>
    <row r="1161" ht="12.75" customHeight="1">
      <c r="C1161" s="199"/>
      <c r="D1161" s="62"/>
    </row>
    <row r="1162" ht="12.75" customHeight="1">
      <c r="C1162" s="199"/>
      <c r="D1162" s="62"/>
    </row>
    <row r="1163" ht="12.75" customHeight="1">
      <c r="C1163" s="199"/>
      <c r="D1163" s="62"/>
    </row>
    <row r="1164" ht="12.75" customHeight="1">
      <c r="C1164" s="199"/>
      <c r="D1164" s="62"/>
    </row>
    <row r="1165" ht="12.75" customHeight="1">
      <c r="C1165" s="199"/>
      <c r="D1165" s="62"/>
    </row>
    <row r="1166" ht="12.75" customHeight="1">
      <c r="C1166" s="199"/>
      <c r="D1166" s="62"/>
    </row>
    <row r="1167" ht="12.75" customHeight="1">
      <c r="C1167" s="199"/>
      <c r="D1167" s="62"/>
    </row>
    <row r="1168" ht="12.75" customHeight="1">
      <c r="C1168" s="199"/>
      <c r="D1168" s="62"/>
    </row>
    <row r="1169" ht="12.75" customHeight="1">
      <c r="C1169" s="199"/>
      <c r="D1169" s="62"/>
    </row>
    <row r="1170" ht="12.75" customHeight="1">
      <c r="C1170" s="199"/>
      <c r="D1170" s="62"/>
    </row>
    <row r="1171" ht="12.75" customHeight="1">
      <c r="C1171" s="199"/>
      <c r="D1171" s="62"/>
    </row>
    <row r="1172" ht="12.75" customHeight="1">
      <c r="C1172" s="199"/>
      <c r="D1172" s="62"/>
    </row>
    <row r="1173" ht="12.75" customHeight="1">
      <c r="C1173" s="199"/>
      <c r="D1173" s="62"/>
    </row>
    <row r="1174" ht="12.75" customHeight="1">
      <c r="C1174" s="199"/>
      <c r="D1174" s="62"/>
    </row>
    <row r="1175" ht="12.75" customHeight="1">
      <c r="C1175" s="199"/>
      <c r="D1175" s="62"/>
    </row>
    <row r="1176" ht="12.75" customHeight="1">
      <c r="C1176" s="199"/>
      <c r="D1176" s="62"/>
    </row>
    <row r="1177" ht="12.75" customHeight="1">
      <c r="C1177" s="199"/>
      <c r="D1177" s="62"/>
    </row>
    <row r="1178" ht="12.75" customHeight="1">
      <c r="C1178" s="199"/>
      <c r="D1178" s="62"/>
    </row>
    <row r="1179" ht="12.75" customHeight="1">
      <c r="C1179" s="199"/>
      <c r="D1179" s="62"/>
    </row>
    <row r="1180" ht="12.75" customHeight="1">
      <c r="C1180" s="199"/>
      <c r="D1180" s="62"/>
    </row>
    <row r="1181" ht="12.75" customHeight="1">
      <c r="C1181" s="199"/>
      <c r="D1181" s="62"/>
    </row>
    <row r="1182" ht="12.75" customHeight="1">
      <c r="C1182" s="199"/>
      <c r="D1182" s="62"/>
    </row>
    <row r="1183" ht="12.75" customHeight="1">
      <c r="C1183" s="199"/>
      <c r="D1183" s="62"/>
    </row>
    <row r="1184" ht="12.75" customHeight="1">
      <c r="C1184" s="199"/>
      <c r="D1184" s="62"/>
    </row>
    <row r="1185" ht="12.75" customHeight="1">
      <c r="C1185" s="199"/>
      <c r="D1185" s="62"/>
    </row>
    <row r="1186" ht="12.75" customHeight="1">
      <c r="C1186" s="199"/>
      <c r="D1186" s="62"/>
    </row>
    <row r="1187" ht="12.75" customHeight="1">
      <c r="C1187" s="199"/>
      <c r="D1187" s="62"/>
    </row>
    <row r="1188" ht="12.75" customHeight="1">
      <c r="C1188" s="199"/>
      <c r="D1188" s="62"/>
    </row>
    <row r="1189" ht="12.75" customHeight="1">
      <c r="C1189" s="199"/>
      <c r="D1189" s="62"/>
    </row>
    <row r="1190" ht="12.75" customHeight="1">
      <c r="C1190" s="199"/>
      <c r="D1190" s="62"/>
    </row>
    <row r="1191" ht="12.75" customHeight="1">
      <c r="C1191" s="199"/>
      <c r="D1191" s="62"/>
    </row>
    <row r="1192" ht="12.75" customHeight="1">
      <c r="C1192" s="199"/>
      <c r="D1192" s="62"/>
    </row>
    <row r="1193" ht="12.75" customHeight="1">
      <c r="C1193" s="199"/>
      <c r="D1193" s="62"/>
    </row>
    <row r="1194" ht="12.75" customHeight="1">
      <c r="C1194" s="199"/>
      <c r="D1194" s="62"/>
    </row>
    <row r="1195" ht="12.75" customHeight="1">
      <c r="C1195" s="199"/>
      <c r="D1195" s="62"/>
    </row>
    <row r="1196" ht="12.75" customHeight="1">
      <c r="C1196" s="199"/>
      <c r="D1196" s="62"/>
    </row>
    <row r="1197" ht="12.75" customHeight="1">
      <c r="C1197" s="199"/>
      <c r="D1197" s="62"/>
    </row>
    <row r="1198" ht="12.75" customHeight="1">
      <c r="C1198" s="199"/>
      <c r="D1198" s="62"/>
    </row>
    <row r="1199" ht="12.75" customHeight="1">
      <c r="C1199" s="199"/>
      <c r="D1199" s="62"/>
    </row>
    <row r="1200" ht="12.75" customHeight="1">
      <c r="C1200" s="199"/>
      <c r="D1200" s="62"/>
    </row>
    <row r="1201" ht="12.75" customHeight="1">
      <c r="C1201" s="199"/>
      <c r="D1201" s="62"/>
    </row>
    <row r="1202" ht="12.75" customHeight="1">
      <c r="C1202" s="199"/>
      <c r="D1202" s="62"/>
    </row>
    <row r="1203" ht="12.75" customHeight="1">
      <c r="C1203" s="199"/>
      <c r="D1203" s="62"/>
    </row>
    <row r="1204" ht="12.75" customHeight="1">
      <c r="C1204" s="199"/>
      <c r="D1204" s="62"/>
    </row>
    <row r="1205" ht="12.75" customHeight="1">
      <c r="C1205" s="199"/>
      <c r="D1205" s="62"/>
    </row>
    <row r="1206" ht="12.75" customHeight="1">
      <c r="C1206" s="199"/>
      <c r="D1206" s="62"/>
    </row>
    <row r="1207" ht="12.75" customHeight="1">
      <c r="C1207" s="199"/>
      <c r="D1207" s="62"/>
    </row>
    <row r="1208" ht="12.75" customHeight="1">
      <c r="C1208" s="199"/>
      <c r="D1208" s="62"/>
    </row>
    <row r="1209" ht="12.75" customHeight="1">
      <c r="C1209" s="199"/>
      <c r="D1209" s="62"/>
    </row>
    <row r="1210" ht="12.75" customHeight="1">
      <c r="C1210" s="199"/>
      <c r="D1210" s="62"/>
    </row>
    <row r="1211" ht="12.75" customHeight="1">
      <c r="C1211" s="199"/>
      <c r="D1211" s="62"/>
    </row>
    <row r="1212" ht="12.75" customHeight="1">
      <c r="C1212" s="199"/>
      <c r="D1212" s="62"/>
    </row>
    <row r="1213" ht="12.75" customHeight="1">
      <c r="C1213" s="199"/>
      <c r="D1213" s="62"/>
    </row>
    <row r="1214" ht="12.75" customHeight="1">
      <c r="C1214" s="199"/>
      <c r="D1214" s="62"/>
    </row>
    <row r="1215" ht="12.75" customHeight="1">
      <c r="C1215" s="199"/>
      <c r="D1215" s="62"/>
    </row>
    <row r="1216" ht="12.75" customHeight="1">
      <c r="C1216" s="199"/>
      <c r="D1216" s="62"/>
    </row>
    <row r="1217" ht="12.75" customHeight="1">
      <c r="C1217" s="199"/>
      <c r="D1217" s="62"/>
    </row>
    <row r="1218" ht="12.75" customHeight="1">
      <c r="C1218" s="199"/>
      <c r="D1218" s="62"/>
    </row>
    <row r="1219" ht="12.75" customHeight="1">
      <c r="C1219" s="199"/>
      <c r="D1219" s="62"/>
    </row>
    <row r="1220" ht="12.75" customHeight="1">
      <c r="C1220" s="199"/>
      <c r="D1220" s="62"/>
    </row>
    <row r="1221" ht="12.75" customHeight="1">
      <c r="C1221" s="199"/>
      <c r="D1221" s="62"/>
    </row>
    <row r="1222" ht="12.75" customHeight="1">
      <c r="C1222" s="199"/>
      <c r="D1222" s="62"/>
    </row>
    <row r="1223" ht="12.75" customHeight="1">
      <c r="C1223" s="199"/>
      <c r="D1223" s="62"/>
    </row>
    <row r="1224" ht="12.75" customHeight="1">
      <c r="C1224" s="199"/>
      <c r="D1224" s="62"/>
    </row>
    <row r="1225" ht="12.75" customHeight="1">
      <c r="C1225" s="199"/>
      <c r="D1225" s="62"/>
    </row>
    <row r="1226" ht="12.75" customHeight="1">
      <c r="C1226" s="199"/>
      <c r="D1226" s="62"/>
    </row>
    <row r="1227" ht="12.75" customHeight="1">
      <c r="C1227" s="199"/>
      <c r="D1227" s="62"/>
    </row>
    <row r="1228" ht="12.75" customHeight="1">
      <c r="C1228" s="199"/>
      <c r="D1228" s="62"/>
    </row>
    <row r="1229" ht="12.75" customHeight="1">
      <c r="C1229" s="199"/>
      <c r="D1229" s="62"/>
    </row>
    <row r="1230" ht="12.75" customHeight="1">
      <c r="C1230" s="199"/>
      <c r="D1230" s="62"/>
    </row>
    <row r="1231" ht="12.75" customHeight="1">
      <c r="C1231" s="199"/>
      <c r="D1231" s="62"/>
    </row>
    <row r="1232" ht="12.75" customHeight="1">
      <c r="C1232" s="199"/>
      <c r="D1232" s="62"/>
    </row>
    <row r="1233" ht="12.75" customHeight="1">
      <c r="C1233" s="199"/>
      <c r="D1233" s="62"/>
    </row>
    <row r="1234" ht="12.75" customHeight="1">
      <c r="C1234" s="199"/>
      <c r="D1234" s="62"/>
    </row>
    <row r="1235" ht="12.75" customHeight="1">
      <c r="C1235" s="199"/>
      <c r="D1235" s="62"/>
    </row>
    <row r="1236" ht="12.75" customHeight="1">
      <c r="C1236" s="199"/>
      <c r="D1236" s="62"/>
    </row>
    <row r="1237" ht="12.75" customHeight="1">
      <c r="C1237" s="199"/>
      <c r="D1237" s="62"/>
    </row>
    <row r="1238" ht="12.75" customHeight="1">
      <c r="C1238" s="199"/>
      <c r="D1238" s="62"/>
    </row>
    <row r="1239" ht="12.75" customHeight="1">
      <c r="C1239" s="199"/>
      <c r="D1239" s="62"/>
    </row>
    <row r="1240" ht="12.75" customHeight="1">
      <c r="C1240" s="199"/>
      <c r="D1240" s="62"/>
    </row>
    <row r="1241" ht="12.75" customHeight="1">
      <c r="C1241" s="199"/>
      <c r="D1241" s="62"/>
    </row>
    <row r="1242" ht="12.75" customHeight="1">
      <c r="C1242" s="199"/>
      <c r="D1242" s="62"/>
    </row>
    <row r="1243" ht="12.75" customHeight="1">
      <c r="C1243" s="199"/>
      <c r="D1243" s="62"/>
    </row>
    <row r="1244" ht="12.75" customHeight="1">
      <c r="C1244" s="199"/>
      <c r="D1244" s="62"/>
    </row>
    <row r="1245" ht="12.75" customHeight="1">
      <c r="C1245" s="199"/>
      <c r="D1245" s="62"/>
    </row>
    <row r="1246" ht="12.75" customHeight="1">
      <c r="C1246" s="199"/>
      <c r="D1246" s="62"/>
    </row>
    <row r="1247" ht="12.75" customHeight="1">
      <c r="C1247" s="199"/>
      <c r="D1247" s="62"/>
    </row>
    <row r="1248" ht="12.75" customHeight="1">
      <c r="C1248" s="199"/>
      <c r="D1248" s="62"/>
    </row>
    <row r="1249" ht="12.75" customHeight="1">
      <c r="C1249" s="199"/>
      <c r="D1249" s="62"/>
    </row>
    <row r="1250" ht="12.75" customHeight="1">
      <c r="C1250" s="199"/>
      <c r="D1250" s="62"/>
    </row>
    <row r="1251" ht="12.75" customHeight="1">
      <c r="C1251" s="199"/>
      <c r="D1251" s="62"/>
    </row>
    <row r="1252" ht="12.75" customHeight="1">
      <c r="C1252" s="199"/>
      <c r="D1252" s="62"/>
    </row>
    <row r="1253" ht="12.75" customHeight="1">
      <c r="C1253" s="199"/>
      <c r="D1253" s="62"/>
    </row>
    <row r="1254" ht="12.75" customHeight="1">
      <c r="C1254" s="199"/>
      <c r="D1254" s="62"/>
    </row>
    <row r="1255" ht="12.75" customHeight="1">
      <c r="C1255" s="199"/>
      <c r="D1255" s="62"/>
    </row>
    <row r="1256" ht="12.75" customHeight="1">
      <c r="C1256" s="199"/>
      <c r="D1256" s="62"/>
    </row>
    <row r="1257" ht="12.75" customHeight="1">
      <c r="C1257" s="199"/>
      <c r="D1257" s="62"/>
    </row>
    <row r="1258" ht="12.75" customHeight="1">
      <c r="C1258" s="199"/>
      <c r="D1258" s="62"/>
    </row>
    <row r="1259" ht="12.75" customHeight="1">
      <c r="C1259" s="199"/>
      <c r="D1259" s="62"/>
    </row>
    <row r="1260" ht="12.75" customHeight="1">
      <c r="C1260" s="199"/>
      <c r="D1260" s="62"/>
    </row>
    <row r="1261" ht="12.75" customHeight="1">
      <c r="C1261" s="199"/>
      <c r="D1261" s="62"/>
    </row>
    <row r="1262" ht="12.75" customHeight="1">
      <c r="C1262" s="199"/>
      <c r="D1262" s="62"/>
    </row>
    <row r="1263" ht="12.75" customHeight="1">
      <c r="C1263" s="199"/>
      <c r="D1263" s="62"/>
    </row>
    <row r="1264" ht="12.75" customHeight="1">
      <c r="C1264" s="199"/>
      <c r="D1264" s="62"/>
    </row>
    <row r="1265" ht="12.75" customHeight="1">
      <c r="C1265" s="199"/>
      <c r="D1265" s="62"/>
    </row>
    <row r="1266" ht="12.75" customHeight="1">
      <c r="C1266" s="199"/>
      <c r="D1266" s="62"/>
    </row>
    <row r="1267" ht="12.75" customHeight="1">
      <c r="C1267" s="199"/>
      <c r="D1267" s="62"/>
    </row>
    <row r="1268" ht="12.75" customHeight="1">
      <c r="C1268" s="199"/>
      <c r="D1268" s="62"/>
    </row>
    <row r="1269" ht="12.75" customHeight="1">
      <c r="C1269" s="199"/>
      <c r="D1269" s="62"/>
    </row>
    <row r="1270" ht="12.75" customHeight="1">
      <c r="C1270" s="199"/>
      <c r="D1270" s="62"/>
    </row>
    <row r="1271" ht="12.75" customHeight="1">
      <c r="C1271" s="199"/>
      <c r="D1271" s="62"/>
    </row>
    <row r="1272" ht="12.75" customHeight="1">
      <c r="C1272" s="199"/>
      <c r="D1272" s="62"/>
    </row>
    <row r="1273" ht="12.75" customHeight="1">
      <c r="C1273" s="199"/>
      <c r="D1273" s="62"/>
    </row>
    <row r="1274" ht="12.75" customHeight="1">
      <c r="C1274" s="199"/>
      <c r="D1274" s="62"/>
    </row>
    <row r="1275" ht="12.75" customHeight="1">
      <c r="C1275" s="199"/>
      <c r="D1275" s="62"/>
    </row>
    <row r="1276" ht="12.75" customHeight="1">
      <c r="C1276" s="199"/>
      <c r="D1276" s="62"/>
    </row>
    <row r="1277" ht="12.75" customHeight="1">
      <c r="C1277" s="199"/>
      <c r="D1277" s="62"/>
    </row>
  </sheetData>
  <mergeCells count="2">
    <mergeCell ref="F5:G5"/>
    <mergeCell ref="F7:G7"/>
  </mergeCells>
  <conditionalFormatting sqref="G322:U323">
    <cfRule type="cellIs" dxfId="0" priority="1" operator="lessThan">
      <formula>1</formula>
    </cfRule>
  </conditionalFormatting>
  <conditionalFormatting sqref="G322:U323">
    <cfRule type="cellIs" dxfId="1" priority="2" operator="greaterThanOrEqual">
      <formula>1</formula>
    </cfRule>
  </conditionalFormatting>
  <conditionalFormatting sqref="G320:U321">
    <cfRule type="cellIs" dxfId="1" priority="3" operator="greaterThanOrEqual">
      <formula>0</formula>
    </cfRule>
  </conditionalFormatting>
  <conditionalFormatting sqref="G320:U321">
    <cfRule type="cellIs" dxfId="0" priority="4" operator="lessThan">
      <formula>0</formula>
    </cfRule>
  </conditionalFormatting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11.0"/>
    <col customWidth="1" min="3" max="3" width="10.43"/>
    <col customWidth="1" min="4" max="4" width="11.43"/>
    <col customWidth="1" min="5" max="7" width="10.43"/>
    <col customWidth="1" min="8" max="14" width="9.43"/>
    <col customWidth="1" min="15" max="16" width="10.43"/>
  </cols>
  <sheetData>
    <row r="1"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ht="23.25">
      <c r="B2" s="232" t="s">
        <v>153</v>
      </c>
      <c r="C2" s="232" t="s">
        <v>154</v>
      </c>
      <c r="D2" s="232" t="s">
        <v>155</v>
      </c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ht="23.25">
      <c r="B3" s="233">
        <v>1.0</v>
      </c>
      <c r="C3" s="234">
        <v>43152.0</v>
      </c>
      <c r="D3" s="233" t="s">
        <v>156</v>
      </c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>
      <c r="B4" s="233">
        <v>2.0</v>
      </c>
      <c r="C4" s="234">
        <v>43153.0</v>
      </c>
      <c r="D4" s="235">
        <v>0.5347222222222222</v>
      </c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</row>
    <row r="5">
      <c r="B5" s="233">
        <v>3.0</v>
      </c>
      <c r="C5" s="234">
        <v>43154.0</v>
      </c>
      <c r="D5" s="235">
        <v>0.4701388888888889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</row>
    <row r="6">
      <c r="B6" s="233">
        <v>4.0</v>
      </c>
      <c r="C6" s="234">
        <v>43157.0</v>
      </c>
      <c r="D6" s="235">
        <v>0.3215277777777778</v>
      </c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</row>
    <row r="7">
      <c r="B7" s="233">
        <v>5.0</v>
      </c>
      <c r="C7" s="234">
        <v>43158.0</v>
      </c>
      <c r="D7" s="235">
        <v>0.4395833333333333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</row>
    <row r="8">
      <c r="B8" s="233">
        <v>6.0</v>
      </c>
      <c r="C8" s="234">
        <v>43159.0</v>
      </c>
      <c r="D8" s="235">
        <v>0.19583333333333333</v>
      </c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</row>
    <row r="9">
      <c r="B9" s="233">
        <v>7.0</v>
      </c>
      <c r="C9" s="234">
        <v>43160.0</v>
      </c>
      <c r="D9" s="235">
        <v>0.5138888888888888</v>
      </c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</row>
    <row r="10">
      <c r="B10" s="233">
        <v>8.0</v>
      </c>
      <c r="C10" s="234">
        <v>43161.0</v>
      </c>
      <c r="D10" s="235">
        <v>0.2826388888888889</v>
      </c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</row>
    <row r="11">
      <c r="B11" s="233">
        <v>9.0</v>
      </c>
      <c r="C11" s="234">
        <v>43164.0</v>
      </c>
      <c r="D11" s="235">
        <v>0.47708333333333336</v>
      </c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</row>
    <row r="12">
      <c r="B12" s="233">
        <v>10.0</v>
      </c>
      <c r="C12" s="234">
        <v>43165.0</v>
      </c>
      <c r="D12" s="235">
        <v>0.3013888888888889</v>
      </c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</row>
    <row r="13">
      <c r="B13" s="233">
        <v>11.0</v>
      </c>
      <c r="C13" s="234">
        <v>43166.0</v>
      </c>
      <c r="D13" s="235">
        <v>0.30972222222222223</v>
      </c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</row>
    <row r="14">
      <c r="B14" s="233">
        <v>12.0</v>
      </c>
      <c r="C14" s="234">
        <v>43167.0</v>
      </c>
      <c r="D14" s="235">
        <v>0.28680555555555554</v>
      </c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</row>
    <row r="15">
      <c r="B15" s="233">
        <v>13.0</v>
      </c>
      <c r="C15" s="234">
        <v>43168.0</v>
      </c>
      <c r="D15" s="235">
        <v>0.19791666666666666</v>
      </c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</row>
    <row r="16">
      <c r="B16" s="233">
        <v>14.0</v>
      </c>
      <c r="C16" s="234">
        <v>43171.0</v>
      </c>
      <c r="D16" s="235">
        <v>0.37777777777777777</v>
      </c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</row>
    <row r="17">
      <c r="B17" s="233">
        <v>15.0</v>
      </c>
      <c r="C17" s="234">
        <v>43172.0</v>
      </c>
      <c r="D17" s="235">
        <v>0.38472222222222224</v>
      </c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</row>
    <row r="18"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</row>
    <row r="19" ht="27.75" customHeight="1">
      <c r="B19" s="232" t="s">
        <v>153</v>
      </c>
      <c r="C19" s="236">
        <v>1.0</v>
      </c>
      <c r="D19" s="236">
        <v>2.0</v>
      </c>
      <c r="E19" s="236">
        <v>3.0</v>
      </c>
      <c r="F19" s="236">
        <v>4.0</v>
      </c>
      <c r="G19" s="236">
        <v>5.0</v>
      </c>
      <c r="H19" s="236">
        <v>6.0</v>
      </c>
      <c r="I19" s="236">
        <v>7.0</v>
      </c>
      <c r="J19" s="236">
        <v>8.0</v>
      </c>
      <c r="K19" s="236">
        <v>9.0</v>
      </c>
      <c r="L19" s="236">
        <v>10.0</v>
      </c>
      <c r="M19" s="236">
        <v>11.0</v>
      </c>
      <c r="N19" s="236">
        <v>12.0</v>
      </c>
      <c r="O19" s="236">
        <v>13.0</v>
      </c>
      <c r="P19" s="236">
        <v>14.0</v>
      </c>
      <c r="Q19" s="236">
        <v>15.0</v>
      </c>
    </row>
    <row r="20" ht="20.25" customHeight="1">
      <c r="B20" s="232" t="s">
        <v>154</v>
      </c>
      <c r="C20" s="237">
        <v>43152.0</v>
      </c>
      <c r="D20" s="237">
        <v>43153.0</v>
      </c>
      <c r="E20" s="237">
        <v>43154.0</v>
      </c>
      <c r="F20" s="237">
        <v>43157.0</v>
      </c>
      <c r="G20" s="237">
        <v>43158.0</v>
      </c>
      <c r="H20" s="237">
        <v>43159.0</v>
      </c>
      <c r="I20" s="237">
        <v>43160.0</v>
      </c>
      <c r="J20" s="237">
        <v>43161.0</v>
      </c>
      <c r="K20" s="237">
        <v>43164.0</v>
      </c>
      <c r="L20" s="237">
        <v>43165.0</v>
      </c>
      <c r="M20" s="237">
        <v>43166.0</v>
      </c>
      <c r="N20" s="237">
        <v>43167.0</v>
      </c>
      <c r="O20" s="237">
        <v>43168.0</v>
      </c>
      <c r="P20" s="237">
        <v>43171.0</v>
      </c>
      <c r="Q20" s="237">
        <v>43172.0</v>
      </c>
    </row>
    <row r="21"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</row>
    <row r="22"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</row>
    <row r="23">
      <c r="Q23" s="231"/>
    </row>
    <row r="24">
      <c r="Q24" s="231"/>
    </row>
    <row r="25"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</row>
    <row r="26"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</row>
    <row r="27"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</row>
    <row r="28"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</row>
    <row r="29"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</row>
    <row r="30"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</row>
    <row r="31"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</row>
    <row r="32"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</row>
    <row r="33"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</row>
    <row r="34"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</row>
    <row r="35"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</row>
    <row r="36"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</row>
    <row r="37"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</row>
    <row r="38"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</row>
    <row r="39"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</row>
    <row r="40"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</row>
    <row r="41"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7.71"/>
    <col customWidth="1" min="3" max="3" width="16.43"/>
  </cols>
  <sheetData>
    <row r="2">
      <c r="C2" s="251">
        <v>43164.0</v>
      </c>
      <c r="D2" s="251">
        <v>43165.0</v>
      </c>
      <c r="E2" s="251">
        <v>43166.0</v>
      </c>
      <c r="F2" s="251">
        <v>43167.0</v>
      </c>
      <c r="G2" s="251">
        <v>43168.0</v>
      </c>
      <c r="H2" s="252">
        <v>43171.0</v>
      </c>
      <c r="I2" s="252">
        <v>43171.0</v>
      </c>
    </row>
    <row r="3">
      <c r="C3" s="253">
        <v>0.375</v>
      </c>
      <c r="D3" s="253">
        <v>0.375</v>
      </c>
      <c r="E3" s="254">
        <v>0.3541666666666667</v>
      </c>
      <c r="F3" s="255">
        <v>0.3333333333333333</v>
      </c>
      <c r="G3" s="255">
        <v>0.375</v>
      </c>
    </row>
    <row r="4">
      <c r="B4" s="35" t="s">
        <v>27</v>
      </c>
      <c r="C4" s="256"/>
      <c r="D4" s="256"/>
      <c r="E4" s="256"/>
      <c r="F4" s="256"/>
      <c r="G4" s="256"/>
    </row>
    <row r="5">
      <c r="B5" s="35" t="s">
        <v>161</v>
      </c>
      <c r="C5" s="257"/>
      <c r="D5" s="257"/>
      <c r="E5" s="258"/>
      <c r="F5" s="258"/>
      <c r="G5" s="258"/>
    </row>
    <row r="6">
      <c r="B6" s="35" t="s">
        <v>17</v>
      </c>
      <c r="C6" s="256"/>
      <c r="D6" s="256"/>
      <c r="E6" s="256"/>
      <c r="F6" s="256"/>
      <c r="G6" s="256"/>
    </row>
    <row r="7">
      <c r="B7" s="35" t="s">
        <v>54</v>
      </c>
      <c r="C7" s="256"/>
      <c r="D7" s="256"/>
      <c r="E7" s="258"/>
      <c r="F7" s="258"/>
      <c r="G7" s="258"/>
    </row>
    <row r="8">
      <c r="B8" s="35" t="s">
        <v>50</v>
      </c>
      <c r="C8" s="259"/>
      <c r="D8" s="259"/>
      <c r="E8" s="258"/>
      <c r="F8" s="258"/>
      <c r="G8" s="258"/>
    </row>
    <row r="9">
      <c r="B9" s="35" t="s">
        <v>162</v>
      </c>
      <c r="C9" s="259"/>
      <c r="D9" s="256"/>
      <c r="E9" s="258"/>
      <c r="F9" s="258"/>
      <c r="G9" s="260"/>
    </row>
    <row r="10">
      <c r="B10" s="35" t="s">
        <v>43</v>
      </c>
      <c r="C10" s="256"/>
      <c r="D10" s="259"/>
      <c r="E10" s="258"/>
      <c r="F10" s="258"/>
      <c r="G10" s="258"/>
    </row>
    <row r="12">
      <c r="C12" s="261" t="s">
        <v>163</v>
      </c>
    </row>
    <row r="13">
      <c r="C13" s="262" t="s">
        <v>164</v>
      </c>
    </row>
    <row r="14">
      <c r="C14" s="263" t="s">
        <v>165</v>
      </c>
    </row>
  </sheetData>
  <drawing r:id="rId1"/>
</worksheet>
</file>