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  <sheet state="visible" name="PV &amp; EV" sheetId="2" r:id="rId4"/>
    <sheet state="visible" name="EC &amp; AC" sheetId="3" r:id="rId5"/>
  </sheets>
  <definedNames/>
  <calcPr/>
</workbook>
</file>

<file path=xl/sharedStrings.xml><?xml version="1.0" encoding="utf-8"?>
<sst xmlns="http://schemas.openxmlformats.org/spreadsheetml/2006/main" count="12" uniqueCount="12">
  <si>
    <t>Semana</t>
  </si>
  <si>
    <t>Planned Value</t>
  </si>
  <si>
    <t>Earned Value</t>
  </si>
  <si>
    <t>Estimated Cost</t>
  </si>
  <si>
    <t>Actual Cost</t>
  </si>
  <si>
    <t>Porcentaje de avance</t>
  </si>
  <si>
    <t>Porcentaje de error PV EV</t>
  </si>
  <si>
    <t>Porcentaje de error EC AC</t>
  </si>
  <si>
    <t>Pruebas de sistema</t>
  </si>
  <si>
    <t>Al día de hoy</t>
  </si>
  <si>
    <t>Capacitaciones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</si>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</sst>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b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 vertical="bottom"/>
    </xf>
    <xf borderId="0" fillId="0" fontId="2" numFmtId="10" xfId="0" applyFont="1" applyNumberFormat="1"/>
    <xf borderId="0" fillId="6" fontId="0" numFmtId="10" xfId="0" applyAlignment="1" applyFill="1" applyFont="1" applyNumberFormat="1">
      <alignment horizontal="right"/>
    </xf>
    <xf borderId="0" fillId="0" fontId="1" numFmtId="2" xfId="0" applyAlignment="1" applyFont="1" applyNumberFormat="1">
      <alignment horizontal="center" vertical="bottom"/>
    </xf>
    <xf borderId="0" fillId="0" fontId="1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5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5" fontId="1" numFmtId="0" xfId="0" applyAlignment="1" applyBorder="1" applyFont="1">
      <alignment horizontal="center" vertical="bottom"/>
    </xf>
    <xf borderId="1" fillId="0" fontId="1" numFmtId="2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2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right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horizontal="right" vertical="bottom"/>
    </xf>
    <xf borderId="0" fillId="0" fontId="3" numFmtId="2" xfId="0" applyAlignment="1" applyFont="1" applyNumberFormat="1">
      <alignment horizontal="right" vertical="bottom"/>
    </xf>
    <xf borderId="2" fillId="7" fontId="1" numFmtId="0" xfId="0" applyAlignment="1" applyBorder="1" applyFill="1" applyFont="1">
      <alignment vertical="bottom"/>
    </xf>
    <xf borderId="3" fillId="7" fontId="1" numFmtId="0" xfId="0" applyAlignment="1" applyBorder="1" applyFont="1">
      <alignment horizontal="right" vertical="bottom"/>
    </xf>
    <xf borderId="0" fillId="7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6" fontId="1" numFmtId="2" xfId="0" applyAlignment="1" applyFont="1" applyNumberFormat="1">
      <alignment horizontal="right" vertical="bottom"/>
    </xf>
    <xf borderId="0" fillId="6" fontId="3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2" pivot="0" name="Dato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t>Planned Value and Earned Value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Datos!$C$2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Datos!$B$3:$B$13</c:f>
            </c:strRef>
          </c:cat>
          <c:val>
            <c:numRef>
              <c:f>Datos!$C$3:$C$13</c:f>
            </c:numRef>
          </c:val>
          <c:smooth val="1"/>
        </c:ser>
        <c:ser>
          <c:idx val="1"/>
          <c:order val="1"/>
          <c:tx>
            <c:strRef>
              <c:f>Datos!$D$2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Datos!$B$3:$B$13</c:f>
            </c:strRef>
          </c:cat>
          <c:val>
            <c:numRef>
              <c:f>Datos!$D$3:$D$13</c:f>
            </c:numRef>
          </c:val>
          <c:smooth val="1"/>
        </c:ser>
        <c:axId val="774292960"/>
        <c:axId val="1951570680"/>
      </c:lineChart>
      <c:catAx>
        <c:axId val="77429296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51570680"/>
      </c:catAx>
      <c:valAx>
        <c:axId val="1951570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74292960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t>Estimated Cost and Actual Cost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Datos!$E$2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Datos!$B$3:$B$13</c:f>
            </c:strRef>
          </c:cat>
          <c:val>
            <c:numRef>
              <c:f>Datos!$E$3:$E$13</c:f>
            </c:numRef>
          </c:val>
          <c:smooth val="1"/>
        </c:ser>
        <c:ser>
          <c:idx val="1"/>
          <c:order val="1"/>
          <c:tx>
            <c:strRef>
              <c:f>Datos!$F$2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Datos!$B$3:$B$13</c:f>
            </c:strRef>
          </c:cat>
          <c:val>
            <c:numRef>
              <c:f>Datos!$F$3:$F$13</c:f>
            </c:numRef>
          </c:val>
          <c:smooth val="1"/>
        </c:ser>
        <c:axId val="79135963"/>
        <c:axId val="1420449156"/>
      </c:lineChart>
      <c:catAx>
        <c:axId val="7913596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20449156"/>
      </c:catAx>
      <c:valAx>
        <c:axId val="1420449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9135963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headerRowCount="0" ref="B11:F13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Dato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0"/>
    <col customWidth="1" min="7" max="7" width="19.71"/>
    <col customWidth="1" min="8" max="9" width="23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  <c r="I2" s="3" t="s">
        <v>7</v>
      </c>
    </row>
    <row r="3">
      <c r="B3" s="4">
        <v>0.33</v>
      </c>
      <c r="C3" s="5">
        <v>2.9700000000000006</v>
      </c>
      <c r="D3" s="5">
        <v>1.5600000000000005</v>
      </c>
      <c r="E3" s="5">
        <v>14.773032333333333</v>
      </c>
      <c r="F3" s="5">
        <v>5.353332666666667</v>
      </c>
      <c r="G3" s="6">
        <f t="shared" ref="G3:G8" si="1">(35+$D3)/100</f>
        <v>0.3656</v>
      </c>
      <c r="H3" s="7">
        <f>(1-($D3/$C3))</f>
        <v>0.4747474747</v>
      </c>
      <c r="I3" s="8">
        <f t="shared" ref="I3:I5" si="2">(1-($F3/$E3))</f>
        <v>0.637628041</v>
      </c>
    </row>
    <row r="4">
      <c r="B4" s="4">
        <v>0.66</v>
      </c>
      <c r="C4" s="5">
        <v>5.940000000000001</v>
      </c>
      <c r="D4" s="5">
        <v>4.605000000000002</v>
      </c>
      <c r="E4" s="5">
        <v>29.546064666666666</v>
      </c>
      <c r="F4" s="5">
        <v>24.001866</v>
      </c>
      <c r="G4" s="6">
        <f t="shared" si="1"/>
        <v>0.39605</v>
      </c>
      <c r="H4" s="7">
        <f>(1-($D4/$C4))*-1</f>
        <v>-0.2247474747</v>
      </c>
      <c r="I4" s="8">
        <f t="shared" si="2"/>
        <v>0.1876459261</v>
      </c>
    </row>
    <row r="5">
      <c r="B5" s="4">
        <v>1.0</v>
      </c>
      <c r="C5" s="9">
        <f t="shared" ref="C5:D5" si="3">8.91 + 2.21</f>
        <v>11.12</v>
      </c>
      <c r="D5" s="9">
        <f t="shared" si="3"/>
        <v>11.12</v>
      </c>
      <c r="E5" s="5">
        <v>44.319097</v>
      </c>
      <c r="F5" s="5">
        <v>68.78183266666666</v>
      </c>
      <c r="G5" s="6">
        <f t="shared" si="1"/>
        <v>0.4612</v>
      </c>
      <c r="H5" s="7">
        <f>(1-($D5/$C5))</f>
        <v>0</v>
      </c>
      <c r="I5" s="8">
        <f t="shared" si="2"/>
        <v>-0.5519682783</v>
      </c>
    </row>
    <row r="6">
      <c r="B6" s="4">
        <v>1.5</v>
      </c>
      <c r="C6" s="10">
        <f>9.47999999999999+D5</f>
        <v>20.6</v>
      </c>
      <c r="D6" s="11">
        <f>10.104+D5</f>
        <v>21.224</v>
      </c>
      <c r="E6" s="12">
        <f>31.7224117777777+F5</f>
        <v>100.5042444</v>
      </c>
      <c r="F6" s="12">
        <f>38.9223333333333+F5</f>
        <v>107.704166</v>
      </c>
      <c r="G6" s="6">
        <f t="shared" si="1"/>
        <v>0.56224</v>
      </c>
      <c r="H6" s="7">
        <f>(1-($D6/$C6))*-1</f>
        <v>0.03029126214</v>
      </c>
      <c r="I6" s="8">
        <f t="shared" ref="I6:I7" si="4">(1-($F6/$E6))*-1</f>
        <v>0.071637985</v>
      </c>
    </row>
    <row r="7">
      <c r="B7" s="4">
        <v>2.0</v>
      </c>
      <c r="C7" s="11">
        <f>18.54+D5</f>
        <v>29.66</v>
      </c>
      <c r="D7" s="11">
        <f>18.54+D5</f>
        <v>29.66</v>
      </c>
      <c r="E7" s="12">
        <f>64.97+F5</f>
        <v>133.7518327</v>
      </c>
      <c r="F7" s="12">
        <f>69.75+F5</f>
        <v>138.5318327</v>
      </c>
      <c r="G7" s="6">
        <f t="shared" si="1"/>
        <v>0.6466</v>
      </c>
      <c r="H7" s="7">
        <f t="shared" ref="H7:H9" si="5">(1-($D7/$C7))</f>
        <v>0</v>
      </c>
      <c r="I7" s="8">
        <f t="shared" si="4"/>
        <v>0.03573782807</v>
      </c>
    </row>
    <row r="8">
      <c r="B8" s="4">
        <v>2.5</v>
      </c>
      <c r="C8" s="11">
        <f>7.37+D7</f>
        <v>37.03</v>
      </c>
      <c r="D8" s="11">
        <f>4.73+D7</f>
        <v>34.39</v>
      </c>
      <c r="E8" s="12">
        <f>26.08+E7</f>
        <v>159.8318327</v>
      </c>
      <c r="F8" s="12">
        <f>22.67+F7</f>
        <v>161.2018327</v>
      </c>
      <c r="G8" s="6">
        <f t="shared" si="1"/>
        <v>0.6939</v>
      </c>
      <c r="H8" s="7">
        <f t="shared" si="5"/>
        <v>0.07129354577</v>
      </c>
      <c r="I8" s="8">
        <f t="shared" ref="I8:I9" si="6">(1-($F8/$E8))</f>
        <v>-0.008571509049</v>
      </c>
    </row>
    <row r="9">
      <c r="B9" s="13">
        <v>3.0</v>
      </c>
      <c r="C9" s="14">
        <f>14.74+D7</f>
        <v>44.4</v>
      </c>
      <c r="D9" s="15"/>
      <c r="E9" s="16">
        <f>52.16+F7</f>
        <v>190.6918327</v>
      </c>
      <c r="F9" s="16"/>
      <c r="G9" s="6"/>
      <c r="H9" s="7">
        <f t="shared" si="5"/>
        <v>1</v>
      </c>
      <c r="I9" s="8">
        <f t="shared" si="6"/>
        <v>1</v>
      </c>
    </row>
    <row r="10">
      <c r="B10" s="17">
        <v>3.5</v>
      </c>
      <c r="C10" s="18">
        <f>C9+17.5</f>
        <v>61.9</v>
      </c>
      <c r="D10" s="19"/>
      <c r="E10" s="16">
        <f>E9+D12</f>
        <v>276.5418327</v>
      </c>
      <c r="F10" s="16"/>
      <c r="G10" s="6"/>
    </row>
    <row r="11">
      <c r="B11" s="20" t="s">
        <v>8</v>
      </c>
      <c r="C11" s="21">
        <v>3.0</v>
      </c>
      <c r="D11" s="21">
        <v>6.0</v>
      </c>
      <c r="E11" s="22"/>
      <c r="F11" s="23" t="s">
        <v>9</v>
      </c>
      <c r="G11" s="24">
        <f>D8+35</f>
        <v>69.39</v>
      </c>
    </row>
    <row r="12">
      <c r="B12" s="25" t="s">
        <v>10</v>
      </c>
      <c r="C12" s="26">
        <v>17.5</v>
      </c>
      <c r="D12" s="26">
        <v>85.85</v>
      </c>
      <c r="E12" s="27"/>
      <c r="F12" s="27"/>
      <c r="G12" s="15"/>
    </row>
    <row r="13">
      <c r="B13" s="28" t="s">
        <v>11</v>
      </c>
      <c r="C13" s="29">
        <f>SUM(C11+C10+35)</f>
        <v>99.9</v>
      </c>
      <c r="D13" s="23">
        <f>E10+D11+98.118+73.5885</f>
        <v>454.2483327</v>
      </c>
      <c r="E13" s="30">
        <v>490.0</v>
      </c>
      <c r="F13" s="22"/>
      <c r="G13" s="15"/>
    </row>
  </sheetData>
  <drawing r:id="rId1"/>
  <tableParts count="1">
    <tablePart r:id="rId3"/>
  </tableParts>
</worksheet>
</file>