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mitchell\Documents\Box Sync\CAVEATRON\Calibration and Compass Info\"/>
    </mc:Choice>
  </mc:AlternateContent>
  <bookViews>
    <workbookView xWindow="4140" yWindow="2385" windowWidth="29520" windowHeight="19245"/>
  </bookViews>
  <sheets>
    <sheet name="PLOT" sheetId="1" r:id="rId1"/>
    <sheet name="UP MEASUREMENTS" sheetId="6" r:id="rId2"/>
    <sheet name="DOWN MEASUREMENTS" sheetId="5" r:id="rId3"/>
    <sheet name="CAL PARAMETERS" sheetId="2" r:id="rId4"/>
    <sheet name="Up Calcs" sheetId="3" r:id="rId5"/>
    <sheet name="Dn Calcs" sheetId="4" r:id="rId6"/>
  </sheets>
  <definedNames>
    <definedName name="mpitch">PLOT!$J:$J</definedName>
    <definedName name="mroll">PLOT!$K:$K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4" l="1"/>
  <c r="C2" i="4"/>
  <c r="D2" i="4"/>
  <c r="E2" i="4"/>
  <c r="F2" i="4"/>
  <c r="B3" i="4"/>
  <c r="C3" i="4"/>
  <c r="D3" i="4"/>
  <c r="E3" i="4"/>
  <c r="F3" i="4"/>
  <c r="B4" i="4"/>
  <c r="C4" i="4"/>
  <c r="D4" i="4"/>
  <c r="Q4" i="4" s="1"/>
  <c r="E4" i="4"/>
  <c r="F4" i="4"/>
  <c r="B5" i="4"/>
  <c r="C5" i="4"/>
  <c r="D5" i="4"/>
  <c r="E5" i="4"/>
  <c r="F5" i="4"/>
  <c r="B6" i="4"/>
  <c r="C6" i="4"/>
  <c r="D6" i="4"/>
  <c r="R6" i="4" s="1"/>
  <c r="E6" i="4"/>
  <c r="S6" i="4" s="1"/>
  <c r="F6" i="4"/>
  <c r="B7" i="4"/>
  <c r="C7" i="4"/>
  <c r="D7" i="4"/>
  <c r="E7" i="4"/>
  <c r="F7" i="4"/>
  <c r="B8" i="4"/>
  <c r="C8" i="4"/>
  <c r="D8" i="4"/>
  <c r="R8" i="4" s="1"/>
  <c r="E8" i="4"/>
  <c r="Q8" i="4" s="1"/>
  <c r="F8" i="4"/>
  <c r="B9" i="4"/>
  <c r="C9" i="4"/>
  <c r="D9" i="4"/>
  <c r="Q9" i="4" s="1"/>
  <c r="E9" i="4"/>
  <c r="F9" i="4"/>
  <c r="B10" i="4"/>
  <c r="C10" i="4"/>
  <c r="D10" i="4"/>
  <c r="E10" i="4"/>
  <c r="F10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Q13" i="4" s="1"/>
  <c r="E13" i="4"/>
  <c r="S13" i="4" s="1"/>
  <c r="F13" i="4"/>
  <c r="A3" i="4"/>
  <c r="J3" i="4" s="1"/>
  <c r="A4" i="4"/>
  <c r="A5" i="4"/>
  <c r="A6" i="4"/>
  <c r="J6" i="4" s="1"/>
  <c r="A7" i="4"/>
  <c r="A8" i="4"/>
  <c r="A9" i="4"/>
  <c r="A10" i="4"/>
  <c r="A11" i="4"/>
  <c r="A12" i="4"/>
  <c r="A13" i="4"/>
  <c r="A2" i="4"/>
  <c r="I2" i="4" s="1"/>
  <c r="B2" i="3"/>
  <c r="C2" i="3"/>
  <c r="D2" i="3"/>
  <c r="S2" i="3" s="1"/>
  <c r="E2" i="3"/>
  <c r="F2" i="3"/>
  <c r="B3" i="3"/>
  <c r="C3" i="3"/>
  <c r="D3" i="3"/>
  <c r="E3" i="3"/>
  <c r="F3" i="3"/>
  <c r="B4" i="3"/>
  <c r="C4" i="3"/>
  <c r="D4" i="3"/>
  <c r="S4" i="3" s="1"/>
  <c r="E4" i="3"/>
  <c r="F4" i="3"/>
  <c r="B5" i="3"/>
  <c r="C5" i="3"/>
  <c r="D5" i="3"/>
  <c r="E5" i="3"/>
  <c r="S5" i="3" s="1"/>
  <c r="F5" i="3"/>
  <c r="B6" i="3"/>
  <c r="K6" i="3" s="1"/>
  <c r="C6" i="3"/>
  <c r="D6" i="3"/>
  <c r="R6" i="3" s="1"/>
  <c r="E6" i="3"/>
  <c r="F6" i="3"/>
  <c r="B7" i="3"/>
  <c r="C7" i="3"/>
  <c r="D7" i="3"/>
  <c r="E7" i="3"/>
  <c r="F7" i="3"/>
  <c r="B8" i="3"/>
  <c r="C8" i="3"/>
  <c r="D8" i="3"/>
  <c r="E8" i="3"/>
  <c r="F8" i="3"/>
  <c r="S8" i="3" s="1"/>
  <c r="B9" i="3"/>
  <c r="C9" i="3"/>
  <c r="D9" i="3"/>
  <c r="Q9" i="3" s="1"/>
  <c r="E9" i="3"/>
  <c r="F9" i="3"/>
  <c r="B10" i="3"/>
  <c r="C10" i="3"/>
  <c r="D10" i="3"/>
  <c r="E10" i="3"/>
  <c r="F10" i="3"/>
  <c r="B11" i="3"/>
  <c r="C11" i="3"/>
  <c r="J11" i="3" s="1"/>
  <c r="D11" i="3"/>
  <c r="E11" i="3"/>
  <c r="F11" i="3"/>
  <c r="B12" i="3"/>
  <c r="C12" i="3"/>
  <c r="D12" i="3"/>
  <c r="E12" i="3"/>
  <c r="F12" i="3"/>
  <c r="R12" i="3" s="1"/>
  <c r="B13" i="3"/>
  <c r="C13" i="3"/>
  <c r="D13" i="3"/>
  <c r="E13" i="3"/>
  <c r="F13" i="3"/>
  <c r="A3" i="3"/>
  <c r="K3" i="3" s="1"/>
  <c r="A4" i="3"/>
  <c r="A5" i="3"/>
  <c r="I5" i="3" s="1"/>
  <c r="A6" i="3"/>
  <c r="A7" i="3"/>
  <c r="A8" i="3"/>
  <c r="A9" i="3"/>
  <c r="A10" i="3"/>
  <c r="A11" i="3"/>
  <c r="I11" i="3" s="1"/>
  <c r="A12" i="3"/>
  <c r="A13" i="3"/>
  <c r="J13" i="3" s="1"/>
  <c r="A2" i="3"/>
  <c r="J2" i="3" s="1"/>
  <c r="K3" i="4"/>
  <c r="K6" i="4"/>
  <c r="K10" i="4"/>
  <c r="J7" i="4"/>
  <c r="J10" i="4"/>
  <c r="I3" i="4"/>
  <c r="I6" i="4"/>
  <c r="I10" i="4"/>
  <c r="I11" i="4"/>
  <c r="Q5" i="3"/>
  <c r="K10" i="3"/>
  <c r="S4" i="4"/>
  <c r="S5" i="4"/>
  <c r="S9" i="4"/>
  <c r="S10" i="4"/>
  <c r="S2" i="4"/>
  <c r="R9" i="4"/>
  <c r="R12" i="4"/>
  <c r="R2" i="4"/>
  <c r="Q5" i="4"/>
  <c r="Q6" i="4"/>
  <c r="Q10" i="4"/>
  <c r="Q12" i="4"/>
  <c r="S7" i="3"/>
  <c r="R10" i="3"/>
  <c r="S11" i="3"/>
  <c r="S12" i="3"/>
  <c r="Q13" i="3" l="1"/>
  <c r="S3" i="3"/>
  <c r="K13" i="4"/>
  <c r="R10" i="4"/>
  <c r="S8" i="4"/>
  <c r="S6" i="3"/>
  <c r="S13" i="3"/>
  <c r="K11" i="3"/>
  <c r="L11" i="3" s="1"/>
  <c r="N11" i="3" s="1"/>
  <c r="O11" i="3" s="1"/>
  <c r="S10" i="3"/>
  <c r="J3" i="3"/>
  <c r="J8" i="3"/>
  <c r="R5" i="4"/>
  <c r="R13" i="4"/>
  <c r="J11" i="4"/>
  <c r="R3" i="3"/>
  <c r="I7" i="3"/>
  <c r="K7" i="4"/>
  <c r="S12" i="4"/>
  <c r="J2" i="4"/>
  <c r="L2" i="4" s="1"/>
  <c r="N2" i="4" s="1"/>
  <c r="O2" i="4" s="1"/>
  <c r="K2" i="4"/>
  <c r="R4" i="4"/>
  <c r="K11" i="4"/>
  <c r="Q2" i="4"/>
  <c r="S9" i="3"/>
  <c r="R4" i="3"/>
  <c r="I2" i="3"/>
  <c r="K12" i="4"/>
  <c r="S11" i="4"/>
  <c r="K9" i="4"/>
  <c r="K8" i="4"/>
  <c r="S7" i="4"/>
  <c r="K5" i="4"/>
  <c r="K4" i="4"/>
  <c r="S3" i="4"/>
  <c r="I7" i="4"/>
  <c r="L7" i="4" s="1"/>
  <c r="N7" i="4" s="1"/>
  <c r="Q12" i="3"/>
  <c r="Q8" i="3"/>
  <c r="Q4" i="3"/>
  <c r="R8" i="3"/>
  <c r="I3" i="3"/>
  <c r="K7" i="3"/>
  <c r="K2" i="3"/>
  <c r="L2" i="3" s="1"/>
  <c r="N2" i="3" s="1"/>
  <c r="O2" i="3" s="1"/>
  <c r="J10" i="3"/>
  <c r="J6" i="3"/>
  <c r="R13" i="3"/>
  <c r="I13" i="3"/>
  <c r="I12" i="3"/>
  <c r="Q11" i="3"/>
  <c r="Q10" i="3"/>
  <c r="R9" i="3"/>
  <c r="J9" i="3"/>
  <c r="K8" i="3"/>
  <c r="Q7" i="3"/>
  <c r="Q6" i="3"/>
  <c r="R5" i="3"/>
  <c r="J5" i="3"/>
  <c r="L5" i="3" s="1"/>
  <c r="N5" i="3" s="1"/>
  <c r="O5" i="3" s="1"/>
  <c r="U5" i="3" s="1"/>
  <c r="J4" i="3"/>
  <c r="Q3" i="3"/>
  <c r="Q2" i="3"/>
  <c r="J7" i="3"/>
  <c r="Q11" i="4"/>
  <c r="Q7" i="4"/>
  <c r="Q3" i="4"/>
  <c r="R11" i="4"/>
  <c r="R7" i="4"/>
  <c r="R3" i="4"/>
  <c r="I13" i="4"/>
  <c r="I9" i="4"/>
  <c r="I5" i="4"/>
  <c r="J13" i="4"/>
  <c r="J9" i="4"/>
  <c r="J5" i="4"/>
  <c r="I12" i="4"/>
  <c r="I8" i="4"/>
  <c r="I4" i="4"/>
  <c r="J12" i="4"/>
  <c r="J8" i="4"/>
  <c r="J4" i="4"/>
  <c r="R11" i="3"/>
  <c r="R7" i="3"/>
  <c r="R2" i="3"/>
  <c r="I9" i="3"/>
  <c r="I4" i="3"/>
  <c r="J12" i="3"/>
  <c r="K13" i="3"/>
  <c r="K9" i="3"/>
  <c r="K5" i="3"/>
  <c r="I8" i="3"/>
  <c r="K12" i="3"/>
  <c r="K4" i="3"/>
  <c r="I10" i="3"/>
  <c r="L10" i="3" s="1"/>
  <c r="N10" i="3" s="1"/>
  <c r="I6" i="3"/>
  <c r="L6" i="3" s="1"/>
  <c r="N6" i="3" s="1"/>
  <c r="L10" i="4"/>
  <c r="N10" i="4" s="1"/>
  <c r="V10" i="4" s="1"/>
  <c r="L6" i="4"/>
  <c r="N6" i="4" s="1"/>
  <c r="O6" i="4" s="1"/>
  <c r="U6" i="4" s="1"/>
  <c r="L3" i="4"/>
  <c r="N3" i="4" s="1"/>
  <c r="L11" i="4"/>
  <c r="N11" i="4" s="1"/>
  <c r="U2" i="4" l="1"/>
  <c r="U11" i="3"/>
  <c r="L3" i="3"/>
  <c r="N3" i="3" s="1"/>
  <c r="O3" i="3" s="1"/>
  <c r="U3" i="3" s="1"/>
  <c r="L8" i="4"/>
  <c r="N8" i="4" s="1"/>
  <c r="V8" i="4" s="1"/>
  <c r="L8" i="3"/>
  <c r="N8" i="3" s="1"/>
  <c r="V8" i="3" s="1"/>
  <c r="L4" i="3"/>
  <c r="N4" i="3" s="1"/>
  <c r="V4" i="3" s="1"/>
  <c r="L7" i="3"/>
  <c r="N7" i="3" s="1"/>
  <c r="O7" i="3" s="1"/>
  <c r="U7" i="3" s="1"/>
  <c r="L9" i="4"/>
  <c r="N9" i="4" s="1"/>
  <c r="V9" i="4" s="1"/>
  <c r="L13" i="4"/>
  <c r="N13" i="4" s="1"/>
  <c r="V13" i="4" s="1"/>
  <c r="L13" i="3"/>
  <c r="N13" i="3" s="1"/>
  <c r="O13" i="3" s="1"/>
  <c r="U13" i="3" s="1"/>
  <c r="L4" i="4"/>
  <c r="N4" i="4" s="1"/>
  <c r="V4" i="4" s="1"/>
  <c r="L12" i="4"/>
  <c r="N12" i="4" s="1"/>
  <c r="V12" i="4" s="1"/>
  <c r="L5" i="4"/>
  <c r="N5" i="4" s="1"/>
  <c r="V5" i="4" s="1"/>
  <c r="L9" i="3"/>
  <c r="N9" i="3" s="1"/>
  <c r="V9" i="3" s="1"/>
  <c r="L12" i="3"/>
  <c r="N12" i="3" s="1"/>
  <c r="V12" i="3" s="1"/>
  <c r="U2" i="3"/>
  <c r="V7" i="4"/>
  <c r="O10" i="4"/>
  <c r="U10" i="4" s="1"/>
  <c r="B29" i="1" s="1"/>
  <c r="E29" i="1" s="1"/>
  <c r="V6" i="4"/>
  <c r="B25" i="1" s="1"/>
  <c r="E25" i="1" s="1"/>
  <c r="O4" i="3"/>
  <c r="U4" i="3" s="1"/>
  <c r="A23" i="1" s="1"/>
  <c r="D23" i="1" s="1"/>
  <c r="V3" i="3"/>
  <c r="V11" i="3"/>
  <c r="A30" i="1" s="1"/>
  <c r="D30" i="1" s="1"/>
  <c r="V2" i="4"/>
  <c r="O7" i="4"/>
  <c r="U7" i="4" s="1"/>
  <c r="O8" i="4"/>
  <c r="U8" i="4" s="1"/>
  <c r="V2" i="3"/>
  <c r="V5" i="3"/>
  <c r="A24" i="1" s="1"/>
  <c r="D24" i="1" s="1"/>
  <c r="O8" i="3"/>
  <c r="U8" i="3" s="1"/>
  <c r="V3" i="4"/>
  <c r="O3" i="4"/>
  <c r="U3" i="4" s="1"/>
  <c r="V10" i="3"/>
  <c r="O10" i="3"/>
  <c r="U10" i="3" s="1"/>
  <c r="V6" i="3"/>
  <c r="O6" i="3"/>
  <c r="U6" i="3" s="1"/>
  <c r="V11" i="4"/>
  <c r="O11" i="4"/>
  <c r="U11" i="4" s="1"/>
  <c r="B21" i="1" l="1"/>
  <c r="E21" i="1" s="1"/>
  <c r="A22" i="1"/>
  <c r="D22" i="1" s="1"/>
  <c r="A27" i="1"/>
  <c r="D27" i="1" s="1"/>
  <c r="B27" i="1"/>
  <c r="E27" i="1" s="1"/>
  <c r="O9" i="4"/>
  <c r="U9" i="4" s="1"/>
  <c r="B28" i="1" s="1"/>
  <c r="E28" i="1" s="1"/>
  <c r="V7" i="3"/>
  <c r="A26" i="1" s="1"/>
  <c r="D26" i="1" s="1"/>
  <c r="O5" i="4"/>
  <c r="U5" i="4" s="1"/>
  <c r="B24" i="1" s="1"/>
  <c r="E24" i="1" s="1"/>
  <c r="B26" i="1"/>
  <c r="E26" i="1" s="1"/>
  <c r="O13" i="4"/>
  <c r="U13" i="4" s="1"/>
  <c r="B32" i="1" s="1"/>
  <c r="E32" i="1" s="1"/>
  <c r="O12" i="3"/>
  <c r="U12" i="3" s="1"/>
  <c r="A31" i="1" s="1"/>
  <c r="D31" i="1" s="1"/>
  <c r="O4" i="4"/>
  <c r="U4" i="4" s="1"/>
  <c r="B23" i="1" s="1"/>
  <c r="E23" i="1" s="1"/>
  <c r="V13" i="3"/>
  <c r="A32" i="1" s="1"/>
  <c r="D32" i="1" s="1"/>
  <c r="O12" i="4"/>
  <c r="U12" i="4" s="1"/>
  <c r="B31" i="1" s="1"/>
  <c r="E31" i="1" s="1"/>
  <c r="O9" i="3"/>
  <c r="U9" i="3" s="1"/>
  <c r="A28" i="1" s="1"/>
  <c r="D28" i="1" s="1"/>
  <c r="A21" i="1"/>
  <c r="D21" i="1" s="1"/>
  <c r="B30" i="1"/>
  <c r="E30" i="1" s="1"/>
  <c r="A29" i="1"/>
  <c r="D29" i="1" s="1"/>
  <c r="A25" i="1"/>
  <c r="D25" i="1" s="1"/>
  <c r="B22" i="1"/>
  <c r="E22" i="1" s="1"/>
  <c r="D11" i="1" l="1" a="1"/>
  <c r="D11" i="1" s="1"/>
  <c r="D9" i="1"/>
  <c r="D10" i="1"/>
  <c r="E10" i="1"/>
  <c r="E9" i="1"/>
  <c r="E11" i="1" a="1"/>
  <c r="E11" i="1" s="1"/>
</calcChain>
</file>

<file path=xl/sharedStrings.xml><?xml version="1.0" encoding="utf-8"?>
<sst xmlns="http://schemas.openxmlformats.org/spreadsheetml/2006/main" count="85" uniqueCount="54">
  <si>
    <t>MXOFF</t>
  </si>
  <si>
    <t>MYOFF</t>
  </si>
  <si>
    <t>MZOFF</t>
  </si>
  <si>
    <t>ROT</t>
  </si>
  <si>
    <t>AVERAGE:</t>
  </si>
  <si>
    <t>MX</t>
  </si>
  <si>
    <t>AY</t>
  </si>
  <si>
    <t>AX</t>
  </si>
  <si>
    <t>AZ</t>
  </si>
  <si>
    <t>MY</t>
  </si>
  <si>
    <t>MZ</t>
  </si>
  <si>
    <t>Roll</t>
  </si>
  <si>
    <t>Pitch</t>
  </si>
  <si>
    <t>DN Azimuth</t>
  </si>
  <si>
    <t>UP Azimuth</t>
  </si>
  <si>
    <t>UP Delta</t>
  </si>
  <si>
    <t>DN Delta</t>
  </si>
  <si>
    <t>UP</t>
  </si>
  <si>
    <t>DN</t>
  </si>
  <si>
    <t>Enter Magnetometer Hard/Soft Iron Calibration Coefficients</t>
  </si>
  <si>
    <t>Enter Accelerometer Calibration Coefficients</t>
  </si>
  <si>
    <t>#</t>
  </si>
  <si>
    <t>Enter Actual Azimuth Values</t>
  </si>
  <si>
    <t>STD DEV:</t>
  </si>
  <si>
    <t>Adjust these values to minimize the error</t>
  </si>
  <si>
    <t>2018-04-19_19:11:13</t>
  </si>
  <si>
    <t>2018-04-19_19:11:21</t>
  </si>
  <si>
    <t>2018-04-19_19:11:28</t>
  </si>
  <si>
    <t>2018-04-19_19:11:34</t>
  </si>
  <si>
    <t>2018-04-19_19:11:39</t>
  </si>
  <si>
    <t>2018-04-19_19:11:44</t>
  </si>
  <si>
    <t>2018-04-19_19:11:52</t>
  </si>
  <si>
    <t>2018-04-19_19:11:58</t>
  </si>
  <si>
    <t>2018-04-19_19:12:04</t>
  </si>
  <si>
    <t>2018-04-19_19:12:11</t>
  </si>
  <si>
    <t>2018-04-19_19:12:17</t>
  </si>
  <si>
    <t>2018-04-19_19:12:22</t>
  </si>
  <si>
    <t>2018-04-19_19:12:43</t>
  </si>
  <si>
    <t>2018-04-19_19:12:53</t>
  </si>
  <si>
    <t>2018-04-19_19:12:59</t>
  </si>
  <si>
    <t>2018-04-19_19:13:03</t>
  </si>
  <si>
    <t>2018-04-19_19:13:13</t>
  </si>
  <si>
    <t>2018-04-19_19:13:19</t>
  </si>
  <si>
    <t>2018-04-19_19:13:24</t>
  </si>
  <si>
    <t>2018-04-19_19:13:30</t>
  </si>
  <si>
    <t>2018-04-19_19:13:35</t>
  </si>
  <si>
    <t>2018-04-19_19:13:39</t>
  </si>
  <si>
    <t>2018-04-19_19:13:44</t>
  </si>
  <si>
    <t>2018-04-19_19:13:49</t>
  </si>
  <si>
    <r>
      <rPr>
        <b/>
        <u/>
        <sz val="10"/>
        <color theme="1"/>
        <rFont val="Calibri"/>
        <family val="2"/>
        <scheme val="minor"/>
      </rPr>
      <t>Instructions:</t>
    </r>
    <r>
      <rPr>
        <sz val="10"/>
        <color theme="1"/>
        <rFont val="Calibri"/>
        <family val="2"/>
        <scheme val="minor"/>
      </rPr>
      <t xml:space="preserve"> Enter the measured azimuth values of your calibration range above.</t>
    </r>
  </si>
  <si>
    <t>Enter accelerometer and hard/soft iron calibration in Cal Parameters sheet.</t>
  </si>
  <si>
    <t>Paste up and down oriented measurements from calibration range in correct sheet.</t>
  </si>
  <si>
    <t>Adjust yellow highlighted values in boxes above until error plot is as flat as possible.</t>
  </si>
  <si>
    <t>MAX ERROR: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</si>
</sst>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Fill="1" applyBorder="1"/>
    <xf numFmtId="0" fontId="0" fillId="0" borderId="0" xfId="0" applyBorder="1" applyProtection="1">
      <protection locked="0"/>
    </xf>
    <xf numFmtId="11" fontId="0" fillId="0" borderId="0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2" borderId="4" xfId="0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11" fontId="0" fillId="0" borderId="10" xfId="0" applyNumberFormat="1" applyBorder="1" applyProtection="1">
      <protection locked="0"/>
    </xf>
    <xf numFmtId="11" fontId="0" fillId="0" borderId="11" xfId="0" applyNumberFormat="1" applyBorder="1" applyProtection="1">
      <protection locked="0"/>
    </xf>
    <xf numFmtId="11" fontId="0" fillId="0" borderId="12" xfId="0" applyNumberFormat="1" applyBorder="1" applyProtection="1">
      <protection locked="0"/>
    </xf>
    <xf numFmtId="11" fontId="0" fillId="0" borderId="13" xfId="0" applyNumberFormat="1" applyBorder="1" applyProtection="1">
      <protection locked="0"/>
    </xf>
    <xf numFmtId="11" fontId="0" fillId="0" borderId="14" xfId="0" applyNumberFormat="1" applyBorder="1" applyProtection="1">
      <protection locked="0"/>
    </xf>
    <xf numFmtId="11" fontId="0" fillId="0" borderId="15" xfId="0" applyNumberFormat="1" applyBorder="1" applyProtection="1">
      <protection locked="0"/>
    </xf>
    <xf numFmtId="11" fontId="0" fillId="0" borderId="16" xfId="0" applyNumberFormat="1" applyBorder="1" applyProtection="1">
      <protection locked="0"/>
    </xf>
    <xf numFmtId="11" fontId="0" fillId="0" borderId="17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Azimuth Error Computation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0492297756683123E-2"/>
          <c:y val="9.7813070911153419E-2"/>
          <c:w val="0.8943129467344344"/>
          <c:h val="0.8372686948232092"/>
        </c:manualLayout>
      </c:layout>
      <c:scatterChart>
        <c:scatterStyle val="lineMarker"/>
        <c:varyColors val="0"/>
        <c:ser>
          <c:idx val="0"/>
          <c:order val="0"/>
          <c:tx>
            <c:v>UP Error</c:v>
          </c:tx>
          <c:xVal>
            <c:numRef>
              <c:f>PLOT!$A$2:$A$13</c:f>
              <c:numCache>
                <c:formatCode>General</c:formatCode>
                <c:ptCount val="12"/>
                <c:pt idx="0">
                  <c:v>0.5</c:v>
                </c:pt>
                <c:pt idx="1">
                  <c:v>31.5</c:v>
                </c:pt>
                <c:pt idx="2">
                  <c:v>60</c:v>
                </c:pt>
                <c:pt idx="3">
                  <c:v>89.5</c:v>
                </c:pt>
                <c:pt idx="4">
                  <c:v>119.5</c:v>
                </c:pt>
                <c:pt idx="5">
                  <c:v>150.5</c:v>
                </c:pt>
                <c:pt idx="6">
                  <c:v>180</c:v>
                </c:pt>
                <c:pt idx="7">
                  <c:v>210.5</c:v>
                </c:pt>
                <c:pt idx="8">
                  <c:v>240.5</c:v>
                </c:pt>
                <c:pt idx="9">
                  <c:v>269.5</c:v>
                </c:pt>
                <c:pt idx="10">
                  <c:v>300</c:v>
                </c:pt>
                <c:pt idx="11">
                  <c:v>329</c:v>
                </c:pt>
              </c:numCache>
            </c:numRef>
          </c:xVal>
          <c:yVal>
            <c:numRef>
              <c:f>PLOT!$D$21:$D$32</c:f>
              <c:numCache>
                <c:formatCode>0.00</c:formatCode>
                <c:ptCount val="12"/>
                <c:pt idx="0">
                  <c:v>-0.29286328958148955</c:v>
                </c:pt>
                <c:pt idx="1">
                  <c:v>-1.6556717107359731E-2</c:v>
                </c:pt>
                <c:pt idx="2">
                  <c:v>-0.13855908375016668</c:v>
                </c:pt>
                <c:pt idx="3">
                  <c:v>-0.17556739962711276</c:v>
                </c:pt>
                <c:pt idx="4">
                  <c:v>0.36603614487195557</c:v>
                </c:pt>
                <c:pt idx="5">
                  <c:v>0.21064332641174133</c:v>
                </c:pt>
                <c:pt idx="6">
                  <c:v>1.135410527601266E-2</c:v>
                </c:pt>
                <c:pt idx="7">
                  <c:v>0.28163217829524001</c:v>
                </c:pt>
                <c:pt idx="8">
                  <c:v>-0.2164909269074542</c:v>
                </c:pt>
                <c:pt idx="9">
                  <c:v>-0.29424181484898781</c:v>
                </c:pt>
                <c:pt idx="10">
                  <c:v>8.169651174171122E-3</c:v>
                </c:pt>
                <c:pt idx="11">
                  <c:v>-7.8619687476475519E-3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585-AF4D-A894-182757415579}"/>
            </c:ext>
          </c:extLst>
        </c:ser>
        <c:ser>
          <c:idx val="1"/>
          <c:order val="1"/>
          <c:tx>
            <c:v>DN Error</c:v>
          </c:tx>
          <c:xVal>
            <c:numRef>
              <c:f>PLOT!$A$2:$A$13</c:f>
              <c:numCache>
                <c:formatCode>General</c:formatCode>
                <c:ptCount val="12"/>
                <c:pt idx="0">
                  <c:v>0.5</c:v>
                </c:pt>
                <c:pt idx="1">
                  <c:v>31.5</c:v>
                </c:pt>
                <c:pt idx="2">
                  <c:v>60</c:v>
                </c:pt>
                <c:pt idx="3">
                  <c:v>89.5</c:v>
                </c:pt>
                <c:pt idx="4">
                  <c:v>119.5</c:v>
                </c:pt>
                <c:pt idx="5">
                  <c:v>150.5</c:v>
                </c:pt>
                <c:pt idx="6">
                  <c:v>180</c:v>
                </c:pt>
                <c:pt idx="7">
                  <c:v>210.5</c:v>
                </c:pt>
                <c:pt idx="8">
                  <c:v>240.5</c:v>
                </c:pt>
                <c:pt idx="9">
                  <c:v>269.5</c:v>
                </c:pt>
                <c:pt idx="10">
                  <c:v>300</c:v>
                </c:pt>
                <c:pt idx="11">
                  <c:v>329</c:v>
                </c:pt>
              </c:numCache>
            </c:numRef>
          </c:xVal>
          <c:yVal>
            <c:numRef>
              <c:f>PLOT!$E$21:$E$32</c:f>
              <c:numCache>
                <c:formatCode>0.00</c:formatCode>
                <c:ptCount val="12"/>
                <c:pt idx="0">
                  <c:v>-0.40475585530331371</c:v>
                </c:pt>
                <c:pt idx="1">
                  <c:v>-0.23089780879688604</c:v>
                </c:pt>
                <c:pt idx="2">
                  <c:v>-0.22482263593676777</c:v>
                </c:pt>
                <c:pt idx="3">
                  <c:v>-2.0462578100108431E-2</c:v>
                </c:pt>
                <c:pt idx="4">
                  <c:v>3.6372911997460733E-2</c:v>
                </c:pt>
                <c:pt idx="5">
                  <c:v>0.35626923347223283</c:v>
                </c:pt>
                <c:pt idx="6">
                  <c:v>-0.14694640302073481</c:v>
                </c:pt>
                <c:pt idx="7">
                  <c:v>8.1760751916277741E-2</c:v>
                </c:pt>
                <c:pt idx="8">
                  <c:v>-0.39515366905902738</c:v>
                </c:pt>
                <c:pt idx="9">
                  <c:v>-0.44548537012497036</c:v>
                </c:pt>
                <c:pt idx="10">
                  <c:v>0.30394266645441803</c:v>
                </c:pt>
                <c:pt idx="11">
                  <c:v>0.44053403049059625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585-AF4D-A894-182757415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791744"/>
        <c:axId val="256792136"/>
      </c:scatterChart>
      <c:valAx>
        <c:axId val="256791744"/>
        <c:scaling>
          <c:orientation val="minMax"/>
          <c:max val="36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Azimuth Angle (deg)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6792136"/>
        <c:crosses val="autoZero"/>
        <c:crossBetween val="midCat"/>
      </c:valAx>
      <c:valAx>
        <c:axId val="256792136"/>
        <c:scaling>
          <c:orientation val="minMax"/>
          <c:max val="7"/>
          <c:min val="-7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Azimuth Error (deg)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56791744"/>
        <c:crosses val="autoZero"/>
        <c:crossBetween val="midCat"/>
        <c:majorUnit val="1"/>
      </c:valAx>
    </c:plotArea>
    <c:legend>
      <c:legendPos val="r"/>
      <c:layout>
        <c:manualLayout>
          <c:xMode val="edge"/>
          <c:yMode val="edge"/>
          <c:x val="0.82755900944825989"/>
          <c:y val="0.1102752028040158"/>
          <c:w val="0.14896881806564308"/>
          <c:h val="0.16002259625259546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0</xdr:row>
      <xdr:rowOff>66673</xdr:rowOff>
    </xdr:from>
    <xdr:to>
      <xdr:col>17</xdr:col>
      <xdr:colOff>676275</xdr:colOff>
      <xdr:row>31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32"/>
  <sheetViews>
    <sheetView tabSelected="1" workbookViewId="0">
      <selection activeCell="E3" sqref="E3"/>
    </sheetView>
  </sheetViews>
  <sheetFormatPr defaultColWidth="8.85546875" defaultRowHeight="15" x14ac:dyDescent="0.25"/>
  <cols>
    <col min="1" max="1" width="15.140625" customWidth="1"/>
    <col min="2" max="2" width="13" customWidth="1"/>
    <col min="3" max="3" width="13.140625" customWidth="1"/>
    <col min="4" max="4" width="11.28515625" customWidth="1"/>
    <col min="5" max="5" width="11.140625" customWidth="1"/>
    <col min="7" max="7" width="9.42578125" bestFit="1" customWidth="1"/>
    <col min="18" max="18" width="11.28515625" style="2" customWidth="1"/>
    <col min="19" max="19" width="11.85546875" style="2" customWidth="1"/>
    <col min="25" max="25" width="12" customWidth="1"/>
    <col min="26" max="26" width="10.28515625" bestFit="1" customWidth="1"/>
  </cols>
  <sheetData>
    <row r="1" spans="1:26" ht="33" customHeight="1" thickBot="1" x14ac:dyDescent="0.3">
      <c r="A1" s="10" t="s">
        <v>22</v>
      </c>
      <c r="D1" s="11" t="s">
        <v>24</v>
      </c>
      <c r="E1" s="11"/>
    </row>
    <row r="2" spans="1:26" ht="15.75" thickBot="1" x14ac:dyDescent="0.3">
      <c r="A2" s="16">
        <v>0.5</v>
      </c>
      <c r="D2" s="6" t="s">
        <v>17</v>
      </c>
      <c r="E2" s="6" t="s">
        <v>18</v>
      </c>
    </row>
    <row r="3" spans="1:26" x14ac:dyDescent="0.25">
      <c r="A3" s="17">
        <v>31.5</v>
      </c>
      <c r="C3" s="5" t="s">
        <v>0</v>
      </c>
      <c r="D3" s="19">
        <v>-90</v>
      </c>
      <c r="E3" s="20">
        <v>-10</v>
      </c>
    </row>
    <row r="4" spans="1:26" x14ac:dyDescent="0.25">
      <c r="A4" s="17">
        <v>60</v>
      </c>
      <c r="C4" s="5" t="s">
        <v>1</v>
      </c>
      <c r="D4" s="21">
        <v>-150</v>
      </c>
      <c r="E4" s="22">
        <v>-150</v>
      </c>
    </row>
    <row r="5" spans="1:26" x14ac:dyDescent="0.25">
      <c r="A5" s="17">
        <v>89.5</v>
      </c>
      <c r="C5" s="5" t="s">
        <v>2</v>
      </c>
      <c r="D5" s="21">
        <v>0</v>
      </c>
      <c r="E5" s="22">
        <v>0</v>
      </c>
    </row>
    <row r="6" spans="1:26" ht="15.75" thickBot="1" x14ac:dyDescent="0.3">
      <c r="A6" s="17">
        <v>119.5</v>
      </c>
      <c r="C6" s="5" t="s">
        <v>3</v>
      </c>
      <c r="D6" s="23">
        <v>2.5</v>
      </c>
      <c r="E6" s="24">
        <v>3.8</v>
      </c>
    </row>
    <row r="7" spans="1:26" x14ac:dyDescent="0.25">
      <c r="A7" s="17">
        <v>150.5</v>
      </c>
    </row>
    <row r="8" spans="1:26" x14ac:dyDescent="0.25">
      <c r="A8" s="17">
        <v>180</v>
      </c>
    </row>
    <row r="9" spans="1:26" x14ac:dyDescent="0.25">
      <c r="A9" s="17">
        <v>210.5</v>
      </c>
      <c r="C9" t="s">
        <v>4</v>
      </c>
      <c r="D9" s="3">
        <f>AVERAGE(D21:D32)</f>
        <v>-2.2025482878424801E-2</v>
      </c>
      <c r="E9" s="3">
        <f>AVERAGE(E21:E32)</f>
        <v>-5.4137060500901911E-2</v>
      </c>
    </row>
    <row r="10" spans="1:26" x14ac:dyDescent="0.25">
      <c r="A10" s="17">
        <v>240.5</v>
      </c>
      <c r="C10" t="s">
        <v>23</v>
      </c>
      <c r="D10" s="3">
        <f>STDEV(D21:D32)</f>
        <v>0.21776089695712375</v>
      </c>
      <c r="E10" s="3">
        <f>STDEV(E21:E32)</f>
        <v>0.30607768093678722</v>
      </c>
    </row>
    <row r="11" spans="1:26" x14ac:dyDescent="0.25">
      <c r="A11" s="17">
        <v>269.5</v>
      </c>
      <c r="C11" t="s">
        <v>53</v>
      </c>
      <c r="D11" s="4">
        <f t="array" ref="D11">MAX(ABS(D21:D32))</f>
        <v>0.36603614487195557</v>
      </c>
      <c r="E11" s="4">
        <f t="array" ref="E11">MAX(ABS(E21:E32))</f>
        <v>0.44548537012497036</v>
      </c>
    </row>
    <row r="12" spans="1:26" x14ac:dyDescent="0.25">
      <c r="A12" s="17">
        <v>300</v>
      </c>
    </row>
    <row r="13" spans="1:26" ht="15.75" thickBot="1" x14ac:dyDescent="0.3">
      <c r="A13" s="18">
        <v>329</v>
      </c>
    </row>
    <row r="14" spans="1:26" x14ac:dyDescent="0.25">
      <c r="G14" s="4"/>
      <c r="H14" s="4"/>
    </row>
    <row r="15" spans="1:26" x14ac:dyDescent="0.25">
      <c r="A15" s="12" t="s">
        <v>49</v>
      </c>
      <c r="M15" s="1"/>
      <c r="N15" s="1"/>
      <c r="O15" s="1"/>
      <c r="P15" s="1"/>
      <c r="Y15" s="2"/>
      <c r="Z15" s="2"/>
    </row>
    <row r="16" spans="1:26" x14ac:dyDescent="0.25">
      <c r="A16" s="12" t="s">
        <v>50</v>
      </c>
      <c r="M16" s="1"/>
      <c r="N16" s="1"/>
      <c r="O16" s="1"/>
      <c r="P16" s="1"/>
      <c r="Y16" s="2"/>
      <c r="Z16" s="2"/>
    </row>
    <row r="17" spans="1:26" x14ac:dyDescent="0.25">
      <c r="A17" s="12" t="s">
        <v>51</v>
      </c>
      <c r="M17" s="1"/>
      <c r="N17" s="1"/>
      <c r="O17" s="1"/>
      <c r="P17" s="1"/>
      <c r="Y17" s="2"/>
      <c r="Z17" s="2"/>
    </row>
    <row r="18" spans="1:26" x14ac:dyDescent="0.25">
      <c r="A18" s="13" t="s">
        <v>52</v>
      </c>
      <c r="M18" s="1"/>
      <c r="N18" s="1"/>
      <c r="O18" s="1"/>
      <c r="P18" s="1"/>
      <c r="Y18" s="2"/>
      <c r="Z18" s="2"/>
    </row>
    <row r="20" spans="1:26" x14ac:dyDescent="0.25">
      <c r="A20" s="8" t="s">
        <v>14</v>
      </c>
      <c r="B20" s="8" t="s">
        <v>13</v>
      </c>
      <c r="C20" s="8"/>
      <c r="D20" s="8" t="s">
        <v>15</v>
      </c>
      <c r="E20" s="8" t="s">
        <v>16</v>
      </c>
    </row>
    <row r="21" spans="1:26" x14ac:dyDescent="0.25">
      <c r="A21" s="8">
        <f>MOD(DEGREES(ATAN2('Up Calcs'!U2,'Up Calcs'!V2))+($D$6*COS('Up Calcs'!N2)),360)</f>
        <v>0.20713671041851045</v>
      </c>
      <c r="B21" s="8">
        <f>MOD(DEGREES(ATAN2('Dn Calcs'!U2,'Dn Calcs'!V2))+($E$6*COS('Dn Calcs'!N2)),360)</f>
        <v>9.5244144696686295E-2</v>
      </c>
      <c r="C21" s="8"/>
      <c r="D21" s="9">
        <f>IF(ABS(A21-$A2)&gt;180,(A21-360)-$A2,A21-$A2)</f>
        <v>-0.29286328958148955</v>
      </c>
      <c r="E21" s="9">
        <f>IF(ABS(B21-$A2)&gt;180,(B21-360)-$A2,B21-$A2)</f>
        <v>-0.40475585530331371</v>
      </c>
    </row>
    <row r="22" spans="1:26" x14ac:dyDescent="0.25">
      <c r="A22" s="8">
        <f>MOD(DEGREES(ATAN2('Up Calcs'!U3,'Up Calcs'!V3))+($D$6*COS('Up Calcs'!N3)),360)</f>
        <v>31.48344328289264</v>
      </c>
      <c r="B22" s="8">
        <f>MOD(DEGREES(ATAN2('Dn Calcs'!U3,'Dn Calcs'!V3))+($E$6*COS('Dn Calcs'!N3)),360)</f>
        <v>31.269102191203114</v>
      </c>
      <c r="C22" s="8"/>
      <c r="D22" s="9">
        <f t="shared" ref="D22:D32" si="0">IF(ABS(A22-$A3)&gt;180,(A22-360)-$A3,A22-$A3)</f>
        <v>-1.6556717107359731E-2</v>
      </c>
      <c r="E22" s="9">
        <f t="shared" ref="E22:E32" si="1">IF(ABS(B22-$A3)&gt;180,(B22-360)-$A3,B22-$A3)</f>
        <v>-0.23089780879688604</v>
      </c>
    </row>
    <row r="23" spans="1:26" x14ac:dyDescent="0.25">
      <c r="A23" s="8">
        <f>MOD(DEGREES(ATAN2('Up Calcs'!U4,'Up Calcs'!V4))+($D$6*COS('Up Calcs'!N4)),360)</f>
        <v>59.861440916249833</v>
      </c>
      <c r="B23" s="8">
        <f>MOD(DEGREES(ATAN2('Dn Calcs'!U4,'Dn Calcs'!V4))+($E$6*COS('Dn Calcs'!N4)),360)</f>
        <v>59.775177364063232</v>
      </c>
      <c r="C23" s="8"/>
      <c r="D23" s="9">
        <f t="shared" si="0"/>
        <v>-0.13855908375016668</v>
      </c>
      <c r="E23" s="9">
        <f t="shared" si="1"/>
        <v>-0.22482263593676777</v>
      </c>
    </row>
    <row r="24" spans="1:26" x14ac:dyDescent="0.25">
      <c r="A24" s="8">
        <f>MOD(DEGREES(ATAN2('Up Calcs'!U5,'Up Calcs'!V5))+($D$6*COS('Up Calcs'!N5)),360)</f>
        <v>89.324432600372887</v>
      </c>
      <c r="B24" s="8">
        <f>MOD(DEGREES(ATAN2('Dn Calcs'!U5,'Dn Calcs'!V5))+($E$6*COS('Dn Calcs'!N5)),360)</f>
        <v>89.479537421899892</v>
      </c>
      <c r="C24" s="8"/>
      <c r="D24" s="9">
        <f t="shared" si="0"/>
        <v>-0.17556739962711276</v>
      </c>
      <c r="E24" s="9">
        <f t="shared" si="1"/>
        <v>-2.0462578100108431E-2</v>
      </c>
    </row>
    <row r="25" spans="1:26" x14ac:dyDescent="0.25">
      <c r="A25" s="8">
        <f>MOD(DEGREES(ATAN2('Up Calcs'!U6,'Up Calcs'!V6))+($D$6*COS('Up Calcs'!N6)),360)</f>
        <v>119.86603614487196</v>
      </c>
      <c r="B25" s="8">
        <f>MOD(DEGREES(ATAN2('Dn Calcs'!U6,'Dn Calcs'!V6))+($E$6*COS('Dn Calcs'!N6)),360)</f>
        <v>119.53637291199746</v>
      </c>
      <c r="C25" s="8"/>
      <c r="D25" s="9">
        <f t="shared" si="0"/>
        <v>0.36603614487195557</v>
      </c>
      <c r="E25" s="9">
        <f t="shared" si="1"/>
        <v>3.6372911997460733E-2</v>
      </c>
    </row>
    <row r="26" spans="1:26" x14ac:dyDescent="0.25">
      <c r="A26" s="8">
        <f>MOD(DEGREES(ATAN2('Up Calcs'!U7,'Up Calcs'!V7))+($D$6*COS('Up Calcs'!N7)),360)</f>
        <v>150.71064332641174</v>
      </c>
      <c r="B26" s="8">
        <f>MOD(DEGREES(ATAN2('Dn Calcs'!U7,'Dn Calcs'!V7))+($E$6*COS('Dn Calcs'!N7)),360)</f>
        <v>150.85626923347223</v>
      </c>
      <c r="C26" s="8"/>
      <c r="D26" s="9">
        <f t="shared" si="0"/>
        <v>0.21064332641174133</v>
      </c>
      <c r="E26" s="9">
        <f t="shared" si="1"/>
        <v>0.35626923347223283</v>
      </c>
    </row>
    <row r="27" spans="1:26" x14ac:dyDescent="0.25">
      <c r="A27" s="8">
        <f>MOD(DEGREES(ATAN2('Up Calcs'!U8,'Up Calcs'!V8))+($D$6*COS('Up Calcs'!N8)),360)</f>
        <v>180.01135410527601</v>
      </c>
      <c r="B27" s="8">
        <f>MOD(DEGREES(ATAN2('Dn Calcs'!U8,'Dn Calcs'!V8))+($E$6*COS('Dn Calcs'!N8)),360)</f>
        <v>179.85305359697927</v>
      </c>
      <c r="C27" s="8"/>
      <c r="D27" s="9">
        <f t="shared" si="0"/>
        <v>1.135410527601266E-2</v>
      </c>
      <c r="E27" s="9">
        <f t="shared" si="1"/>
        <v>-0.14694640302073481</v>
      </c>
    </row>
    <row r="28" spans="1:26" x14ac:dyDescent="0.25">
      <c r="A28" s="8">
        <f>MOD(DEGREES(ATAN2('Up Calcs'!U9,'Up Calcs'!V9))+($D$6*COS('Up Calcs'!N9)),360)</f>
        <v>210.78163217829524</v>
      </c>
      <c r="B28" s="8">
        <f>MOD(DEGREES(ATAN2('Dn Calcs'!U9,'Dn Calcs'!V9))+($E$6*COS('Dn Calcs'!N9)),360)</f>
        <v>210.58176075191628</v>
      </c>
      <c r="C28" s="8"/>
      <c r="D28" s="9">
        <f t="shared" si="0"/>
        <v>0.28163217829524001</v>
      </c>
      <c r="E28" s="9">
        <f t="shared" si="1"/>
        <v>8.1760751916277741E-2</v>
      </c>
    </row>
    <row r="29" spans="1:26" x14ac:dyDescent="0.25">
      <c r="A29" s="8">
        <f>MOD(DEGREES(ATAN2('Up Calcs'!U10,'Up Calcs'!V10))+($D$6*COS('Up Calcs'!N10)),360)</f>
        <v>240.28350907309255</v>
      </c>
      <c r="B29" s="8">
        <f>MOD(DEGREES(ATAN2('Dn Calcs'!U10,'Dn Calcs'!V10))+($E$6*COS('Dn Calcs'!N10)),360)</f>
        <v>240.10484633094097</v>
      </c>
      <c r="C29" s="8"/>
      <c r="D29" s="9">
        <f t="shared" si="0"/>
        <v>-0.2164909269074542</v>
      </c>
      <c r="E29" s="9">
        <f t="shared" si="1"/>
        <v>-0.39515366905902738</v>
      </c>
    </row>
    <row r="30" spans="1:26" x14ac:dyDescent="0.25">
      <c r="A30" s="8">
        <f>MOD(DEGREES(ATAN2('Up Calcs'!U11,'Up Calcs'!V11))+($D$6*COS('Up Calcs'!N11)),360)</f>
        <v>269.20575818515101</v>
      </c>
      <c r="B30" s="8">
        <f>MOD(DEGREES(ATAN2('Dn Calcs'!U11,'Dn Calcs'!V11))+($E$6*COS('Dn Calcs'!N11)),360)</f>
        <v>269.05451462987503</v>
      </c>
      <c r="C30" s="8"/>
      <c r="D30" s="9">
        <f t="shared" si="0"/>
        <v>-0.29424181484898781</v>
      </c>
      <c r="E30" s="9">
        <f t="shared" si="1"/>
        <v>-0.44548537012497036</v>
      </c>
    </row>
    <row r="31" spans="1:26" x14ac:dyDescent="0.25">
      <c r="A31" s="8">
        <f>MOD(DEGREES(ATAN2('Up Calcs'!U12,'Up Calcs'!V12))+($D$6*COS('Up Calcs'!N12)),360)</f>
        <v>300.00816965117417</v>
      </c>
      <c r="B31" s="8">
        <f>MOD(DEGREES(ATAN2('Dn Calcs'!U12,'Dn Calcs'!V12))+($E$6*COS('Dn Calcs'!N12)),360)</f>
        <v>300.30394266645442</v>
      </c>
      <c r="C31" s="8"/>
      <c r="D31" s="9">
        <f t="shared" si="0"/>
        <v>8.169651174171122E-3</v>
      </c>
      <c r="E31" s="9">
        <f t="shared" si="1"/>
        <v>0.30394266645441803</v>
      </c>
    </row>
    <row r="32" spans="1:26" x14ac:dyDescent="0.25">
      <c r="A32" s="8">
        <f>MOD(DEGREES(ATAN2('Up Calcs'!U13,'Up Calcs'!V13))+($D$6*COS('Up Calcs'!N13)),360)</f>
        <v>328.99213803125235</v>
      </c>
      <c r="B32" s="8">
        <f>MOD(DEGREES(ATAN2('Dn Calcs'!U13,'Dn Calcs'!V13))+($E$6*COS('Dn Calcs'!N13)),360)</f>
        <v>329.4405340304906</v>
      </c>
      <c r="C32" s="8"/>
      <c r="D32" s="9">
        <f t="shared" si="0"/>
        <v>-7.8619687476475519E-3</v>
      </c>
      <c r="E32" s="9">
        <f t="shared" si="1"/>
        <v>0.44053403049059625</v>
      </c>
    </row>
  </sheetData>
  <sheetProtection sheet="1" objects="1" scenarios="1"/>
  <mergeCells count="1">
    <mergeCell ref="D1:E1"/>
  </mergeCell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12"/>
  <sheetViews>
    <sheetView workbookViewId="0">
      <selection activeCell="E15" sqref="E15"/>
    </sheetView>
  </sheetViews>
  <sheetFormatPr defaultColWidth="8.85546875" defaultRowHeight="15" x14ac:dyDescent="0.25"/>
  <sheetData>
    <row r="1" spans="1:11" x14ac:dyDescent="0.25">
      <c r="A1">
        <v>7.78</v>
      </c>
      <c r="B1">
        <v>0.99</v>
      </c>
      <c r="C1">
        <v>-1.1200000000000001</v>
      </c>
      <c r="D1" t="s">
        <v>21</v>
      </c>
      <c r="E1">
        <v>411</v>
      </c>
      <c r="F1">
        <v>-480</v>
      </c>
      <c r="G1">
        <v>16430</v>
      </c>
      <c r="H1">
        <v>-2103</v>
      </c>
      <c r="I1">
        <v>541</v>
      </c>
      <c r="J1">
        <v>-4376</v>
      </c>
      <c r="K1" t="s">
        <v>25</v>
      </c>
    </row>
    <row r="2" spans="1:11" x14ac:dyDescent="0.25">
      <c r="A2">
        <v>35.76</v>
      </c>
      <c r="B2">
        <v>-0.19</v>
      </c>
      <c r="C2">
        <v>-0.48</v>
      </c>
      <c r="D2" t="s">
        <v>21</v>
      </c>
      <c r="E2">
        <v>85</v>
      </c>
      <c r="F2">
        <v>-301</v>
      </c>
      <c r="G2">
        <v>16453</v>
      </c>
      <c r="H2">
        <v>-2171</v>
      </c>
      <c r="I2">
        <v>1292</v>
      </c>
      <c r="J2">
        <v>-4356</v>
      </c>
      <c r="K2" t="s">
        <v>26</v>
      </c>
    </row>
    <row r="3" spans="1:11" x14ac:dyDescent="0.25">
      <c r="A3">
        <v>60.42</v>
      </c>
      <c r="B3">
        <v>1.33</v>
      </c>
      <c r="C3">
        <v>-0.45</v>
      </c>
      <c r="D3" t="s">
        <v>21</v>
      </c>
      <c r="E3">
        <v>501</v>
      </c>
      <c r="F3">
        <v>-293</v>
      </c>
      <c r="G3">
        <v>16439</v>
      </c>
      <c r="H3">
        <v>-2758</v>
      </c>
      <c r="I3">
        <v>1759</v>
      </c>
      <c r="J3">
        <v>-4375</v>
      </c>
      <c r="K3" t="s">
        <v>27</v>
      </c>
    </row>
    <row r="4" spans="1:11" x14ac:dyDescent="0.25">
      <c r="A4">
        <v>86.04</v>
      </c>
      <c r="B4">
        <v>1.57</v>
      </c>
      <c r="C4">
        <v>0.04</v>
      </c>
      <c r="D4" t="s">
        <v>21</v>
      </c>
      <c r="E4">
        <v>565</v>
      </c>
      <c r="F4">
        <v>-156</v>
      </c>
      <c r="G4">
        <v>16465</v>
      </c>
      <c r="H4">
        <v>-3571</v>
      </c>
      <c r="I4">
        <v>1883</v>
      </c>
      <c r="J4">
        <v>-4364</v>
      </c>
      <c r="K4" t="s">
        <v>28</v>
      </c>
    </row>
    <row r="5" spans="1:11" x14ac:dyDescent="0.25">
      <c r="A5">
        <v>113.31</v>
      </c>
      <c r="B5">
        <v>0.71</v>
      </c>
      <c r="C5">
        <v>-0.56000000000000005</v>
      </c>
      <c r="D5" t="s">
        <v>21</v>
      </c>
      <c r="E5">
        <v>332</v>
      </c>
      <c r="F5">
        <v>-323</v>
      </c>
      <c r="G5">
        <v>16451</v>
      </c>
      <c r="H5">
        <v>-4429</v>
      </c>
      <c r="I5">
        <v>1657</v>
      </c>
      <c r="J5">
        <v>-4324</v>
      </c>
      <c r="K5" t="s">
        <v>29</v>
      </c>
    </row>
    <row r="6" spans="1:11" x14ac:dyDescent="0.25">
      <c r="A6">
        <v>142.21</v>
      </c>
      <c r="B6">
        <v>0.63</v>
      </c>
      <c r="C6">
        <v>0.4</v>
      </c>
      <c r="D6" t="s">
        <v>21</v>
      </c>
      <c r="E6">
        <v>305</v>
      </c>
      <c r="F6">
        <v>-55</v>
      </c>
      <c r="G6">
        <v>16399</v>
      </c>
      <c r="H6">
        <v>-5164</v>
      </c>
      <c r="I6">
        <v>999</v>
      </c>
      <c r="J6">
        <v>-4321</v>
      </c>
      <c r="K6" t="s">
        <v>30</v>
      </c>
    </row>
    <row r="7" spans="1:11" x14ac:dyDescent="0.25">
      <c r="A7">
        <v>171.76</v>
      </c>
      <c r="B7">
        <v>1.25</v>
      </c>
      <c r="C7">
        <v>-0.69</v>
      </c>
      <c r="D7" t="s">
        <v>21</v>
      </c>
      <c r="E7">
        <v>479</v>
      </c>
      <c r="F7">
        <v>-359</v>
      </c>
      <c r="G7">
        <v>16394</v>
      </c>
      <c r="H7">
        <v>-5535</v>
      </c>
      <c r="I7">
        <v>282</v>
      </c>
      <c r="J7">
        <v>-4272</v>
      </c>
      <c r="K7" t="s">
        <v>31</v>
      </c>
    </row>
    <row r="8" spans="1:11" x14ac:dyDescent="0.25">
      <c r="A8">
        <v>205.37</v>
      </c>
      <c r="B8">
        <v>-0.7</v>
      </c>
      <c r="C8">
        <v>-0.81</v>
      </c>
      <c r="D8" t="s">
        <v>21</v>
      </c>
      <c r="E8">
        <v>-51</v>
      </c>
      <c r="F8">
        <v>-393</v>
      </c>
      <c r="G8">
        <v>16386</v>
      </c>
      <c r="H8">
        <v>-5333</v>
      </c>
      <c r="I8">
        <v>-465</v>
      </c>
      <c r="J8">
        <v>-4316</v>
      </c>
      <c r="K8" t="s">
        <v>32</v>
      </c>
    </row>
    <row r="9" spans="1:11" x14ac:dyDescent="0.25">
      <c r="A9">
        <v>239.66</v>
      </c>
      <c r="B9">
        <v>-0.66</v>
      </c>
      <c r="C9">
        <v>-0.55000000000000004</v>
      </c>
      <c r="D9" t="s">
        <v>21</v>
      </c>
      <c r="E9">
        <v>-43</v>
      </c>
      <c r="F9">
        <v>-320</v>
      </c>
      <c r="G9">
        <v>16408</v>
      </c>
      <c r="H9">
        <v>-4812</v>
      </c>
      <c r="I9">
        <v>-984</v>
      </c>
      <c r="J9">
        <v>-4312</v>
      </c>
      <c r="K9" t="s">
        <v>33</v>
      </c>
    </row>
    <row r="10" spans="1:11" x14ac:dyDescent="0.25">
      <c r="A10">
        <v>273.75</v>
      </c>
      <c r="B10">
        <v>-0.16</v>
      </c>
      <c r="C10">
        <v>-0.74</v>
      </c>
      <c r="D10" t="s">
        <v>21</v>
      </c>
      <c r="E10">
        <v>92</v>
      </c>
      <c r="F10">
        <v>-373</v>
      </c>
      <c r="G10">
        <v>16441</v>
      </c>
      <c r="H10">
        <v>-4042</v>
      </c>
      <c r="I10">
        <v>-1122</v>
      </c>
      <c r="J10">
        <v>-4315</v>
      </c>
      <c r="K10" t="s">
        <v>34</v>
      </c>
    </row>
    <row r="11" spans="1:11" x14ac:dyDescent="0.25">
      <c r="A11">
        <v>308.29000000000002</v>
      </c>
      <c r="B11">
        <v>0.05</v>
      </c>
      <c r="C11">
        <v>-1.07</v>
      </c>
      <c r="D11" t="s">
        <v>21</v>
      </c>
      <c r="E11">
        <v>152</v>
      </c>
      <c r="F11">
        <v>-468</v>
      </c>
      <c r="G11">
        <v>16519</v>
      </c>
      <c r="H11">
        <v>-3136</v>
      </c>
      <c r="I11">
        <v>-843</v>
      </c>
      <c r="J11">
        <v>-4336</v>
      </c>
      <c r="K11" t="s">
        <v>35</v>
      </c>
    </row>
    <row r="12" spans="1:11" x14ac:dyDescent="0.25">
      <c r="A12">
        <v>338.11</v>
      </c>
      <c r="B12">
        <v>-0.41</v>
      </c>
      <c r="C12">
        <v>-0.3</v>
      </c>
      <c r="D12" t="s">
        <v>21</v>
      </c>
      <c r="E12">
        <v>23</v>
      </c>
      <c r="F12">
        <v>-250</v>
      </c>
      <c r="G12">
        <v>16391</v>
      </c>
      <c r="H12">
        <v>-2411</v>
      </c>
      <c r="I12">
        <v>-300</v>
      </c>
      <c r="J12">
        <v>-4324</v>
      </c>
      <c r="K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12"/>
  <sheetViews>
    <sheetView workbookViewId="0">
      <selection activeCell="C17" sqref="C17"/>
    </sheetView>
  </sheetViews>
  <sheetFormatPr defaultColWidth="8.85546875" defaultRowHeight="15" x14ac:dyDescent="0.25"/>
  <sheetData>
    <row r="1" spans="1:11" x14ac:dyDescent="0.25">
      <c r="A1">
        <v>355.78</v>
      </c>
      <c r="B1">
        <v>0.34</v>
      </c>
      <c r="C1">
        <v>175.92</v>
      </c>
      <c r="D1" t="s">
        <v>21</v>
      </c>
      <c r="E1">
        <v>289</v>
      </c>
      <c r="F1">
        <v>39</v>
      </c>
      <c r="G1">
        <v>-15327</v>
      </c>
      <c r="H1">
        <v>-2292</v>
      </c>
      <c r="I1">
        <v>353</v>
      </c>
      <c r="J1">
        <v>56</v>
      </c>
      <c r="K1" t="s">
        <v>37</v>
      </c>
    </row>
    <row r="2" spans="1:11" x14ac:dyDescent="0.25">
      <c r="A2">
        <v>25.26</v>
      </c>
      <c r="B2">
        <v>-0.44</v>
      </c>
      <c r="C2">
        <v>148.47999999999999</v>
      </c>
      <c r="D2" t="s">
        <v>21</v>
      </c>
      <c r="E2">
        <v>76</v>
      </c>
      <c r="F2">
        <v>-1</v>
      </c>
      <c r="G2">
        <v>-15347</v>
      </c>
      <c r="H2">
        <v>-2662</v>
      </c>
      <c r="I2">
        <v>-438</v>
      </c>
      <c r="J2">
        <v>43</v>
      </c>
      <c r="K2" t="s">
        <v>38</v>
      </c>
    </row>
    <row r="3" spans="1:11" x14ac:dyDescent="0.25">
      <c r="A3">
        <v>53.76</v>
      </c>
      <c r="B3">
        <v>0.94</v>
      </c>
      <c r="C3">
        <v>168.75</v>
      </c>
      <c r="D3" t="s">
        <v>21</v>
      </c>
      <c r="E3">
        <v>455</v>
      </c>
      <c r="F3">
        <v>33</v>
      </c>
      <c r="G3">
        <v>-15312</v>
      </c>
      <c r="H3">
        <v>-3429</v>
      </c>
      <c r="I3">
        <v>-1001</v>
      </c>
      <c r="J3">
        <v>77</v>
      </c>
      <c r="K3" t="s">
        <v>39</v>
      </c>
    </row>
    <row r="4" spans="1:11" x14ac:dyDescent="0.25">
      <c r="A4">
        <v>85.26</v>
      </c>
      <c r="B4">
        <v>1.1100000000000001</v>
      </c>
      <c r="C4">
        <v>167.56</v>
      </c>
      <c r="D4" t="s">
        <v>21</v>
      </c>
      <c r="E4">
        <v>501</v>
      </c>
      <c r="F4">
        <v>29</v>
      </c>
      <c r="G4">
        <v>-15278</v>
      </c>
      <c r="H4">
        <v>-4312</v>
      </c>
      <c r="I4">
        <v>-1237</v>
      </c>
      <c r="J4">
        <v>80</v>
      </c>
      <c r="K4" t="s">
        <v>40</v>
      </c>
    </row>
    <row r="5" spans="1:11" x14ac:dyDescent="0.25">
      <c r="A5">
        <v>118.65</v>
      </c>
      <c r="B5">
        <v>0.32</v>
      </c>
      <c r="C5">
        <v>-34.72</v>
      </c>
      <c r="D5" t="s">
        <v>21</v>
      </c>
      <c r="E5">
        <v>284</v>
      </c>
      <c r="F5">
        <v>-114</v>
      </c>
      <c r="G5">
        <v>-15297</v>
      </c>
      <c r="H5">
        <v>-5082</v>
      </c>
      <c r="I5">
        <v>-1060</v>
      </c>
      <c r="J5">
        <v>96</v>
      </c>
      <c r="K5" t="s">
        <v>41</v>
      </c>
    </row>
    <row r="6" spans="1:11" x14ac:dyDescent="0.25">
      <c r="A6">
        <v>153.79</v>
      </c>
      <c r="B6">
        <v>-0.09</v>
      </c>
      <c r="C6">
        <v>-152.05000000000001</v>
      </c>
      <c r="D6" t="s">
        <v>21</v>
      </c>
      <c r="E6">
        <v>173</v>
      </c>
      <c r="F6">
        <v>-191</v>
      </c>
      <c r="G6">
        <v>-15353</v>
      </c>
      <c r="H6">
        <v>-5594</v>
      </c>
      <c r="I6">
        <v>-499</v>
      </c>
      <c r="J6">
        <v>100</v>
      </c>
      <c r="K6" t="s">
        <v>42</v>
      </c>
    </row>
    <row r="7" spans="1:11" x14ac:dyDescent="0.25">
      <c r="A7">
        <v>185.47</v>
      </c>
      <c r="B7">
        <v>0.76</v>
      </c>
      <c r="C7">
        <v>-178.73</v>
      </c>
      <c r="D7" t="s">
        <v>21</v>
      </c>
      <c r="E7">
        <v>412</v>
      </c>
      <c r="F7">
        <v>-448</v>
      </c>
      <c r="G7">
        <v>-15278</v>
      </c>
      <c r="H7">
        <v>-5701</v>
      </c>
      <c r="I7">
        <v>259</v>
      </c>
      <c r="J7">
        <v>73</v>
      </c>
      <c r="K7" t="s">
        <v>43</v>
      </c>
    </row>
    <row r="8" spans="1:11" x14ac:dyDescent="0.25">
      <c r="A8">
        <v>217.3</v>
      </c>
      <c r="B8">
        <v>-1.21</v>
      </c>
      <c r="C8">
        <v>-179.09</v>
      </c>
      <c r="D8" t="s">
        <v>21</v>
      </c>
      <c r="E8">
        <v>-132</v>
      </c>
      <c r="F8">
        <v>-346</v>
      </c>
      <c r="G8">
        <v>-15359</v>
      </c>
      <c r="H8">
        <v>-5226</v>
      </c>
      <c r="I8">
        <v>1041</v>
      </c>
      <c r="J8">
        <v>91</v>
      </c>
      <c r="K8" t="s">
        <v>44</v>
      </c>
    </row>
    <row r="9" spans="1:11" x14ac:dyDescent="0.25">
      <c r="A9">
        <v>246.23</v>
      </c>
      <c r="B9">
        <v>-1.1200000000000001</v>
      </c>
      <c r="C9">
        <v>-179.44</v>
      </c>
      <c r="D9" t="s">
        <v>21</v>
      </c>
      <c r="E9">
        <v>-107</v>
      </c>
      <c r="F9">
        <v>-247</v>
      </c>
      <c r="G9">
        <v>-15285</v>
      </c>
      <c r="H9">
        <v>-4515</v>
      </c>
      <c r="I9">
        <v>1602</v>
      </c>
      <c r="J9">
        <v>64</v>
      </c>
      <c r="K9" t="s">
        <v>45</v>
      </c>
    </row>
    <row r="10" spans="1:11" x14ac:dyDescent="0.25">
      <c r="A10">
        <v>273.32</v>
      </c>
      <c r="B10">
        <v>-0.72</v>
      </c>
      <c r="C10">
        <v>-105.48</v>
      </c>
      <c r="D10" t="s">
        <v>21</v>
      </c>
      <c r="E10">
        <v>0</v>
      </c>
      <c r="F10">
        <v>-125</v>
      </c>
      <c r="G10">
        <v>-15339</v>
      </c>
      <c r="H10">
        <v>-3679</v>
      </c>
      <c r="I10">
        <v>1827</v>
      </c>
      <c r="J10">
        <v>44</v>
      </c>
      <c r="K10" t="s">
        <v>46</v>
      </c>
    </row>
    <row r="11" spans="1:11" x14ac:dyDescent="0.25">
      <c r="A11">
        <v>301.73</v>
      </c>
      <c r="B11">
        <v>-0.73</v>
      </c>
      <c r="C11">
        <v>179.53</v>
      </c>
      <c r="D11" t="s">
        <v>21</v>
      </c>
      <c r="E11">
        <v>-4</v>
      </c>
      <c r="F11">
        <v>39</v>
      </c>
      <c r="G11">
        <v>-15296</v>
      </c>
      <c r="H11">
        <v>-2829</v>
      </c>
      <c r="I11">
        <v>1646</v>
      </c>
      <c r="J11">
        <v>45</v>
      </c>
      <c r="K11" t="s">
        <v>47</v>
      </c>
    </row>
    <row r="12" spans="1:11" x14ac:dyDescent="0.25">
      <c r="A12">
        <v>327.91</v>
      </c>
      <c r="B12">
        <v>-1.17</v>
      </c>
      <c r="C12">
        <v>147.19999999999999</v>
      </c>
      <c r="D12" t="s">
        <v>21</v>
      </c>
      <c r="E12">
        <v>-125</v>
      </c>
      <c r="F12">
        <v>20</v>
      </c>
      <c r="G12">
        <v>-15338</v>
      </c>
      <c r="H12">
        <v>-2309</v>
      </c>
      <c r="I12">
        <v>1133</v>
      </c>
      <c r="J12">
        <v>18</v>
      </c>
      <c r="K1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11"/>
  <sheetViews>
    <sheetView workbookViewId="0">
      <selection activeCell="J17" sqref="J17"/>
    </sheetView>
  </sheetViews>
  <sheetFormatPr defaultColWidth="8.85546875" defaultRowHeight="15" x14ac:dyDescent="0.25"/>
  <cols>
    <col min="1" max="1" width="12.42578125" customWidth="1"/>
    <col min="2" max="2" width="12.28515625" customWidth="1"/>
    <col min="3" max="3" width="13.140625" customWidth="1"/>
  </cols>
  <sheetData>
    <row r="1" spans="1:9" ht="15.75" thickBot="1" x14ac:dyDescent="0.3">
      <c r="A1" s="7" t="s">
        <v>19</v>
      </c>
    </row>
    <row r="2" spans="1:9" x14ac:dyDescent="0.25">
      <c r="A2" s="25">
        <v>-3958.2839355000001</v>
      </c>
      <c r="B2" s="26">
        <v>165.4176636</v>
      </c>
      <c r="C2" s="27">
        <v>-2106.6088866999999</v>
      </c>
    </row>
    <row r="3" spans="1:9" x14ac:dyDescent="0.25">
      <c r="A3" s="28">
        <v>0.82113159999999996</v>
      </c>
      <c r="B3" s="14">
        <v>-9.8519399999999993E-2</v>
      </c>
      <c r="C3" s="29">
        <v>1.8988399999999999E-2</v>
      </c>
    </row>
    <row r="4" spans="1:9" x14ac:dyDescent="0.25">
      <c r="A4" s="28">
        <v>-9.8519499999999996E-2</v>
      </c>
      <c r="B4" s="14">
        <v>0.92883590000000005</v>
      </c>
      <c r="C4" s="29">
        <v>1.2465199999999999E-2</v>
      </c>
    </row>
    <row r="5" spans="1:9" ht="15.75" thickBot="1" x14ac:dyDescent="0.3">
      <c r="A5" s="30">
        <v>1.8988399999999999E-2</v>
      </c>
      <c r="B5" s="31">
        <v>1.2465199999999999E-2</v>
      </c>
      <c r="C5" s="32">
        <v>0.99774600000000002</v>
      </c>
    </row>
    <row r="6" spans="1:9" x14ac:dyDescent="0.25">
      <c r="A6" s="1"/>
      <c r="B6" s="1"/>
      <c r="C6" s="1"/>
    </row>
    <row r="7" spans="1:9" ht="15.75" thickBot="1" x14ac:dyDescent="0.3">
      <c r="A7" s="7" t="s">
        <v>20</v>
      </c>
      <c r="B7" s="1"/>
      <c r="C7" s="1"/>
      <c r="G7" s="1"/>
      <c r="H7" s="1"/>
      <c r="I7" s="1"/>
    </row>
    <row r="8" spans="1:9" x14ac:dyDescent="0.25">
      <c r="A8" s="33">
        <v>-1.04878E-2</v>
      </c>
      <c r="B8" s="34">
        <v>8.08328E-3</v>
      </c>
      <c r="C8" s="35">
        <v>-3.6736600000000001E-2</v>
      </c>
      <c r="G8" s="1"/>
      <c r="H8" s="1"/>
      <c r="I8" s="1"/>
    </row>
    <row r="9" spans="1:9" x14ac:dyDescent="0.25">
      <c r="A9" s="36">
        <v>6.3471299999999997E-5</v>
      </c>
      <c r="B9" s="15">
        <v>9.3210000000000004E-7</v>
      </c>
      <c r="C9" s="37">
        <v>1.28277E-7</v>
      </c>
      <c r="G9" s="1"/>
      <c r="H9" s="1"/>
      <c r="I9" s="1"/>
    </row>
    <row r="10" spans="1:9" x14ac:dyDescent="0.25">
      <c r="A10" s="36">
        <v>6.6894599999999996E-8</v>
      </c>
      <c r="B10" s="15">
        <v>6.2677399999999997E-5</v>
      </c>
      <c r="C10" s="37">
        <v>1.48671E-7</v>
      </c>
    </row>
    <row r="11" spans="1:9" ht="15.75" thickBot="1" x14ac:dyDescent="0.3">
      <c r="A11" s="38">
        <v>-1.97437E-7</v>
      </c>
      <c r="B11" s="39">
        <v>8.9722199999999999E-9</v>
      </c>
      <c r="C11" s="40">
        <v>6.3029199999999996E-5</v>
      </c>
    </row>
  </sheetData>
  <sheetProtection sheet="1" objects="1" scenario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opLeftCell="B1" workbookViewId="0">
      <selection activeCell="O2" sqref="O2"/>
    </sheetView>
  </sheetViews>
  <sheetFormatPr defaultColWidth="8.85546875" defaultRowHeight="15" x14ac:dyDescent="0.25"/>
  <cols>
    <col min="9" max="9" width="10.42578125" customWidth="1"/>
    <col min="14" max="14" width="11.7109375" customWidth="1"/>
    <col min="15" max="15" width="10.42578125" customWidth="1"/>
    <col min="21" max="21" width="10.7109375" customWidth="1"/>
    <col min="22" max="22" width="10.85546875" customWidth="1"/>
  </cols>
  <sheetData>
    <row r="1" spans="1:22" x14ac:dyDescent="0.25">
      <c r="A1" t="s">
        <v>7</v>
      </c>
      <c r="B1" t="s">
        <v>6</v>
      </c>
      <c r="C1" t="s">
        <v>8</v>
      </c>
      <c r="D1" t="s">
        <v>5</v>
      </c>
      <c r="E1" t="s">
        <v>9</v>
      </c>
      <c r="F1" t="s">
        <v>10</v>
      </c>
      <c r="N1" t="s">
        <v>11</v>
      </c>
      <c r="O1" t="s">
        <v>12</v>
      </c>
    </row>
    <row r="2" spans="1:22" x14ac:dyDescent="0.25">
      <c r="A2">
        <f>'UP MEASUREMENTS'!E1</f>
        <v>411</v>
      </c>
      <c r="B2">
        <f>'UP MEASUREMENTS'!F1</f>
        <v>-480</v>
      </c>
      <c r="C2">
        <f>'UP MEASUREMENTS'!G1</f>
        <v>16430</v>
      </c>
      <c r="D2">
        <f>'UP MEASUREMENTS'!H1</f>
        <v>-2103</v>
      </c>
      <c r="E2">
        <f>'UP MEASUREMENTS'!I1</f>
        <v>541</v>
      </c>
      <c r="F2">
        <f>'UP MEASUREMENTS'!J1</f>
        <v>-4376</v>
      </c>
      <c r="I2" s="1">
        <f>'CAL PARAMETERS'!$A$9*'Up Calcs'!$A2+'CAL PARAMETERS'!$B$9*'Up Calcs'!$B2+'CAL PARAMETERS'!$C$9*'Up Calcs'!$C2+'CAL PARAMETERS'!$A$8</f>
        <v>1.7259087409999999E-2</v>
      </c>
      <c r="J2" s="1">
        <f>'CAL PARAMETERS'!$A$10*'Up Calcs'!$A2+'CAL PARAMETERS'!$B$10*'Up Calcs'!$B2+'CAL PARAMETERS'!$C$10*'Up Calcs'!$C2+'CAL PARAMETERS'!$B$8</f>
        <v>-1.9531713789399996E-2</v>
      </c>
      <c r="K2" s="1">
        <f>'CAL PARAMETERS'!$A$11*'Up Calcs'!$A2+'CAL PARAMETERS'!$B$11*'Up Calcs'!$B2+'CAL PARAMETERS'!$C$11*'Up Calcs'!$C2+'CAL PARAMETERS'!$C$8</f>
        <v>0.99874770272739988</v>
      </c>
      <c r="L2" s="1">
        <f t="shared" ref="L2:L13" si="0">SQRT(I2^2+J2^2+K2^2)</f>
        <v>0.99908775272497252</v>
      </c>
      <c r="N2" s="2">
        <f t="shared" ref="N2:N13" si="1">ATAN2(K2/L2, J2/L2)</f>
        <v>-1.9553711483995772E-2</v>
      </c>
      <c r="O2" s="2">
        <f t="shared" ref="O2:O13" si="2">ATAN2((J2*SIN(N2)+K2*COS(N2))/L2, -I2/L2)</f>
        <v>-1.7275705651086871E-2</v>
      </c>
      <c r="Q2">
        <f>'CAL PARAMETERS'!$A$3*('Up Calcs'!$D2-'CAL PARAMETERS'!$A$2)+'CAL PARAMETERS'!$B$3*('Up Calcs'!$E2-'CAL PARAMETERS'!$B$2)+'CAL PARAMETERS'!$C$3*('Up Calcs'!$F2-'CAL PARAMETERS'!$C$2)+PLOT!$D$3</f>
        <v>1353.3380137628999</v>
      </c>
      <c r="R2">
        <f>'CAL PARAMETERS'!$A$4*('Up Calcs'!$D2-'CAL PARAMETERS'!$A$2)+'CAL PARAMETERS'!$B$4*('Up Calcs'!$E2-'CAL PARAMETERS'!$B$2)+'CAL PARAMETERS'!$C$4*('Up Calcs'!$F2-'CAL PARAMETERS'!$C$2)+PLOT!$D$4</f>
        <v>-12.215702334802614</v>
      </c>
      <c r="S2">
        <f>'CAL PARAMETERS'!$A$5*('Up Calcs'!$D2-'CAL PARAMETERS'!$A$2)+'CAL PARAMETERS'!$B$5*('Up Calcs'!$E2-'CAL PARAMETERS'!$B$2)+'CAL PARAMETERS'!$C$5*('Up Calcs'!$F2-'CAL PARAMETERS'!$C$2)+PLOT!$D$5</f>
        <v>-2224.3653233100804</v>
      </c>
      <c r="U2" s="2">
        <f t="shared" ref="U2:U13" si="3">Q2*COS(O2)+R2*SIN(O2)*SIN(N2)+S2*SIN(O2)*COS(N2)</f>
        <v>1391.5501643085531</v>
      </c>
      <c r="V2" s="2">
        <f t="shared" ref="V2:V13" si="4">R2*COS(N2)-S2*SIN(N2)</f>
        <v>-55.705193230689439</v>
      </c>
    </row>
    <row r="3" spans="1:22" x14ac:dyDescent="0.25">
      <c r="A3">
        <f>'UP MEASUREMENTS'!E2</f>
        <v>85</v>
      </c>
      <c r="B3">
        <f>'UP MEASUREMENTS'!F2</f>
        <v>-301</v>
      </c>
      <c r="C3">
        <f>'UP MEASUREMENTS'!G2</f>
        <v>16453</v>
      </c>
      <c r="D3">
        <f>'UP MEASUREMENTS'!H2</f>
        <v>-2171</v>
      </c>
      <c r="E3">
        <f>'UP MEASUREMENTS'!I2</f>
        <v>1292</v>
      </c>
      <c r="F3">
        <f>'UP MEASUREMENTS'!J2</f>
        <v>-4356</v>
      </c>
      <c r="I3" s="1">
        <f>'CAL PARAMETERS'!$A$9*'Up Calcs'!$A3+'CAL PARAMETERS'!$B$9*'Up Calcs'!$B3+'CAL PARAMETERS'!$C$9*'Up Calcs'!$C3+'CAL PARAMETERS'!$A$8</f>
        <v>-3.2627601190000008E-3</v>
      </c>
      <c r="J3" s="1">
        <f>'CAL PARAMETERS'!$A$10*'Up Calcs'!$A3+'CAL PARAMETERS'!$B$10*'Up Calcs'!$B3+'CAL PARAMETERS'!$C$10*'Up Calcs'!$C3+'CAL PARAMETERS'!$B$8</f>
        <v>-8.3308473959999973E-3</v>
      </c>
      <c r="K3" s="1">
        <f>'CAL PARAMETERS'!$A$11*'Up Calcs'!$A3+'CAL PARAMETERS'!$B$11*'Up Calcs'!$B3+'CAL PARAMETERS'!$C$11*'Up Calcs'!$C3+'CAL PARAMETERS'!$C$8</f>
        <v>1.0002633448167799</v>
      </c>
      <c r="L3" s="1">
        <f t="shared" si="0"/>
        <v>1.0003033577900167</v>
      </c>
      <c r="N3" s="2">
        <f t="shared" si="1"/>
        <v>-8.3284615196603431E-3</v>
      </c>
      <c r="O3" s="2">
        <f t="shared" si="2"/>
        <v>3.261776419239421E-3</v>
      </c>
      <c r="Q3">
        <f>'CAL PARAMETERS'!$A$3*('Up Calcs'!$D3-'CAL PARAMETERS'!$A$2)+'CAL PARAMETERS'!$B$3*('Up Calcs'!$E3-'CAL PARAMETERS'!$B$2)+'CAL PARAMETERS'!$C$3*('Up Calcs'!$F3-'CAL PARAMETERS'!$C$2)+PLOT!$D$3</f>
        <v>1223.8927635629</v>
      </c>
      <c r="R3">
        <f>'CAL PARAMETERS'!$A$4*('Up Calcs'!$D3-'CAL PARAMETERS'!$A$2)+'CAL PARAMETERS'!$B$4*('Up Calcs'!$E3-'CAL PARAMETERS'!$B$2)+'CAL PARAMETERS'!$C$4*('Up Calcs'!$F3-'CAL PARAMETERS'!$C$2)+PLOT!$D$4</f>
        <v>692.2886885651975</v>
      </c>
      <c r="S3">
        <f>'CAL PARAMETERS'!$A$5*('Up Calcs'!$D3-'CAL PARAMETERS'!$A$2)+'CAL PARAMETERS'!$B$5*('Up Calcs'!$E3-'CAL PARAMETERS'!$B$2)+'CAL PARAMETERS'!$C$5*('Up Calcs'!$F3-'CAL PARAMETERS'!$C$2)+PLOT!$D$5</f>
        <v>-2196.3402493100803</v>
      </c>
      <c r="U3" s="2">
        <f t="shared" si="3"/>
        <v>1216.7037371107349</v>
      </c>
      <c r="V3" s="2">
        <f t="shared" si="4"/>
        <v>673.97275521578672</v>
      </c>
    </row>
    <row r="4" spans="1:22" x14ac:dyDescent="0.25">
      <c r="A4">
        <f>'UP MEASUREMENTS'!E3</f>
        <v>501</v>
      </c>
      <c r="B4">
        <f>'UP MEASUREMENTS'!F3</f>
        <v>-293</v>
      </c>
      <c r="C4">
        <f>'UP MEASUREMENTS'!G3</f>
        <v>16439</v>
      </c>
      <c r="D4">
        <f>'UP MEASUREMENTS'!H3</f>
        <v>-2758</v>
      </c>
      <c r="E4">
        <f>'UP MEASUREMENTS'!I3</f>
        <v>1759</v>
      </c>
      <c r="F4">
        <f>'UP MEASUREMENTS'!J3</f>
        <v>-4375</v>
      </c>
      <c r="I4" s="1">
        <f>'CAL PARAMETERS'!$A$9*'Up Calcs'!$A4+'CAL PARAMETERS'!$B$9*'Up Calcs'!$B4+'CAL PARAMETERS'!$C$9*'Up Calcs'!$C4+'CAL PARAMETERS'!$A$8</f>
        <v>2.3146961602999998E-2</v>
      </c>
      <c r="J4" s="1">
        <f>'CAL PARAMETERS'!$A$10*'Up Calcs'!$A4+'CAL PARAMETERS'!$B$10*'Up Calcs'!$B4+'CAL PARAMETERS'!$C$10*'Up Calcs'!$C4+'CAL PARAMETERS'!$B$8</f>
        <v>-7.8036814363999975E-3</v>
      </c>
      <c r="K4" s="1">
        <f>'CAL PARAMETERS'!$A$11*'Up Calcs'!$A4+'CAL PARAMETERS'!$B$11*'Up Calcs'!$B4+'CAL PARAMETERS'!$C$11*'Up Calcs'!$C4+'CAL PARAMETERS'!$C$8</f>
        <v>0.99929887400253992</v>
      </c>
      <c r="L4" s="1">
        <f t="shared" si="0"/>
        <v>0.99959737837699214</v>
      </c>
      <c r="N4" s="2">
        <f t="shared" si="1"/>
        <v>-7.8089979032018387E-3</v>
      </c>
      <c r="O4" s="2">
        <f t="shared" si="2"/>
        <v>-2.3158354775681178E-2</v>
      </c>
      <c r="Q4">
        <f>'CAL PARAMETERS'!$A$3*('Up Calcs'!$D4-'CAL PARAMETERS'!$A$2)+'CAL PARAMETERS'!$B$3*('Up Calcs'!$E4-'CAL PARAMETERS'!$B$2)+'CAL PARAMETERS'!$C$3*('Up Calcs'!$F4-'CAL PARAMETERS'!$C$2)+PLOT!$D$3</f>
        <v>695.51917496289991</v>
      </c>
      <c r="R4">
        <f>'CAL PARAMETERS'!$A$4*('Up Calcs'!$D4-'CAL PARAMETERS'!$A$2)+'CAL PARAMETERS'!$B$4*('Up Calcs'!$E4-'CAL PARAMETERS'!$B$2)+'CAL PARAMETERS'!$C$4*('Up Calcs'!$F4-'CAL PARAMETERS'!$C$2)+PLOT!$D$4</f>
        <v>1183.6491615651973</v>
      </c>
      <c r="S4">
        <f>'CAL PARAMETERS'!$A$5*('Up Calcs'!$D4-'CAL PARAMETERS'!$A$2)+'CAL PARAMETERS'!$B$5*('Up Calcs'!$E4-'CAL PARAMETERS'!$B$2)+'CAL PARAMETERS'!$C$5*('Up Calcs'!$F4-'CAL PARAMETERS'!$C$2)+PLOT!$D$5</f>
        <v>-2220.6223657100804</v>
      </c>
      <c r="U4" s="2">
        <f t="shared" si="3"/>
        <v>746.96650671080624</v>
      </c>
      <c r="V4" s="2">
        <f t="shared" si="4"/>
        <v>1166.2724128641869</v>
      </c>
    </row>
    <row r="5" spans="1:22" x14ac:dyDescent="0.25">
      <c r="A5">
        <f>'UP MEASUREMENTS'!E4</f>
        <v>565</v>
      </c>
      <c r="B5">
        <f>'UP MEASUREMENTS'!F4</f>
        <v>-156</v>
      </c>
      <c r="C5">
        <f>'UP MEASUREMENTS'!G4</f>
        <v>16465</v>
      </c>
      <c r="D5">
        <f>'UP MEASUREMENTS'!H4</f>
        <v>-3571</v>
      </c>
      <c r="E5">
        <f>'UP MEASUREMENTS'!I4</f>
        <v>1883</v>
      </c>
      <c r="F5">
        <f>'UP MEASUREMENTS'!J4</f>
        <v>-4364</v>
      </c>
      <c r="I5" s="1">
        <f>'CAL PARAMETERS'!$A$9*'Up Calcs'!$A5+'CAL PARAMETERS'!$B$9*'Up Calcs'!$B5+'CAL PARAMETERS'!$C$9*'Up Calcs'!$C5+'CAL PARAMETERS'!$A$8</f>
        <v>2.7340157705E-2</v>
      </c>
      <c r="J5" s="1">
        <f>'CAL PARAMETERS'!$A$10*'Up Calcs'!$A5+'CAL PARAMETERS'!$B$10*'Up Calcs'!$B5+'CAL PARAMETERS'!$C$10*'Up Calcs'!$C5+'CAL PARAMETERS'!$B$8</f>
        <v>7.9126906400000044E-4</v>
      </c>
      <c r="K5" s="1">
        <f>'CAL PARAMETERS'!$A$11*'Up Calcs'!$A5+'CAL PARAMETERS'!$B$11*'Up Calcs'!$B5+'CAL PARAMETERS'!$C$11*'Up Calcs'!$C5+'CAL PARAMETERS'!$C$8</f>
        <v>1.0009262264286798</v>
      </c>
      <c r="L5" s="1">
        <f t="shared" si="0"/>
        <v>1.0012998657159715</v>
      </c>
      <c r="N5" s="2">
        <f t="shared" si="1"/>
        <v>7.9053668319710392E-4</v>
      </c>
      <c r="O5" s="2">
        <f t="shared" si="2"/>
        <v>-2.7308059253758159E-2</v>
      </c>
      <c r="Q5">
        <f>'CAL PARAMETERS'!$A$3*('Up Calcs'!$D5-'CAL PARAMETERS'!$A$2)+'CAL PARAMETERS'!$B$3*('Up Calcs'!$E5-'CAL PARAMETERS'!$B$2)+'CAL PARAMETERS'!$C$3*('Up Calcs'!$F5-'CAL PARAMETERS'!$C$2)+PLOT!$D$3</f>
        <v>15.931650962899994</v>
      </c>
      <c r="R5">
        <f>'CAL PARAMETERS'!$A$4*('Up Calcs'!$D5-'CAL PARAMETERS'!$A$2)+'CAL PARAMETERS'!$B$4*('Up Calcs'!$E5-'CAL PARAMETERS'!$B$2)+'CAL PARAMETERS'!$C$4*('Up Calcs'!$F5-'CAL PARAMETERS'!$C$2)+PLOT!$D$4</f>
        <v>1379.0582838651974</v>
      </c>
      <c r="S5">
        <f>'CAL PARAMETERS'!$A$5*('Up Calcs'!$D5-'CAL PARAMETERS'!$A$2)+'CAL PARAMETERS'!$B$5*('Up Calcs'!$E5-'CAL PARAMETERS'!$B$2)+'CAL PARAMETERS'!$C$5*('Up Calcs'!$F5-'CAL PARAMETERS'!$C$2)+PLOT!$D$5</f>
        <v>-2223.5390441100803</v>
      </c>
      <c r="U5" s="2">
        <f t="shared" si="3"/>
        <v>76.608913962530181</v>
      </c>
      <c r="V5" s="2">
        <f t="shared" si="4"/>
        <v>1380.8156419429931</v>
      </c>
    </row>
    <row r="6" spans="1:22" x14ac:dyDescent="0.25">
      <c r="A6">
        <f>'UP MEASUREMENTS'!E5</f>
        <v>332</v>
      </c>
      <c r="B6">
        <f>'UP MEASUREMENTS'!F5</f>
        <v>-323</v>
      </c>
      <c r="C6">
        <f>'UP MEASUREMENTS'!G5</f>
        <v>16451</v>
      </c>
      <c r="D6">
        <f>'UP MEASUREMENTS'!H5</f>
        <v>-4429</v>
      </c>
      <c r="E6">
        <f>'UP MEASUREMENTS'!I5</f>
        <v>1657</v>
      </c>
      <c r="F6">
        <f>'UP MEASUREMENTS'!J5</f>
        <v>-4324</v>
      </c>
      <c r="I6" s="1">
        <f>'CAL PARAMETERS'!$A$9*'Up Calcs'!$A6+'CAL PARAMETERS'!$B$9*'Up Calcs'!$B6+'CAL PARAMETERS'!$C$9*'Up Calcs'!$C6+'CAL PARAMETERS'!$A$8</f>
        <v>1.2393888227000003E-2</v>
      </c>
      <c r="J6" s="1">
        <f>'CAL PARAMETERS'!$A$10*'Up Calcs'!$A6+'CAL PARAMETERS'!$B$10*'Up Calcs'!$B6+'CAL PARAMETERS'!$C$10*'Up Calcs'!$C6+'CAL PARAMETERS'!$B$8</f>
        <v>-9.6935245717999999E-3</v>
      </c>
      <c r="K6" s="1">
        <f>'CAL PARAMETERS'!$A$11*'Up Calcs'!$A6+'CAL PARAMETERS'!$B$11*'Up Calcs'!$B6+'CAL PARAMETERS'!$C$11*'Up Calcs'!$C6+'CAL PARAMETERS'!$C$8</f>
        <v>1.0000883220889401</v>
      </c>
      <c r="L6" s="1">
        <f t="shared" si="0"/>
        <v>1.000212089940268</v>
      </c>
      <c r="N6" s="2">
        <f t="shared" si="1"/>
        <v>-9.6923649771465496E-3</v>
      </c>
      <c r="O6" s="2">
        <f t="shared" si="2"/>
        <v>-1.2391577286505152E-2</v>
      </c>
      <c r="Q6">
        <f>'CAL PARAMETERS'!$A$3*('Up Calcs'!$D6-'CAL PARAMETERS'!$A$2)+'CAL PARAMETERS'!$B$3*('Up Calcs'!$E6-'CAL PARAMETERS'!$B$2)+'CAL PARAMETERS'!$C$3*('Up Calcs'!$F6-'CAL PARAMETERS'!$C$2)+PLOT!$D$3</f>
        <v>-665.57434143709997</v>
      </c>
      <c r="R6">
        <f>'CAL PARAMETERS'!$A$4*('Up Calcs'!$D6-'CAL PARAMETERS'!$A$2)+'CAL PARAMETERS'!$B$4*('Up Calcs'!$E6-'CAL PARAMETERS'!$B$2)+'CAL PARAMETERS'!$C$4*('Up Calcs'!$F6-'CAL PARAMETERS'!$C$2)+PLOT!$D$4</f>
        <v>1254.1697094651975</v>
      </c>
      <c r="S6">
        <f>'CAL PARAMETERS'!$A$5*('Up Calcs'!$D6-'CAL PARAMETERS'!$A$2)+'CAL PARAMETERS'!$B$5*('Up Calcs'!$E6-'CAL PARAMETERS'!$B$2)+'CAL PARAMETERS'!$C$5*('Up Calcs'!$F6-'CAL PARAMETERS'!$C$2)+PLOT!$D$5</f>
        <v>-2202.7383865100805</v>
      </c>
      <c r="U6" s="2">
        <f t="shared" si="3"/>
        <v>-638.07919565447219</v>
      </c>
      <c r="V6" s="2">
        <f t="shared" si="4"/>
        <v>1232.7613902392259</v>
      </c>
    </row>
    <row r="7" spans="1:22" x14ac:dyDescent="0.25">
      <c r="A7">
        <f>'UP MEASUREMENTS'!E6</f>
        <v>305</v>
      </c>
      <c r="B7">
        <f>'UP MEASUREMENTS'!F6</f>
        <v>-55</v>
      </c>
      <c r="C7">
        <f>'UP MEASUREMENTS'!G6</f>
        <v>16399</v>
      </c>
      <c r="D7">
        <f>'UP MEASUREMENTS'!H6</f>
        <v>-5164</v>
      </c>
      <c r="E7">
        <f>'UP MEASUREMENTS'!I6</f>
        <v>999</v>
      </c>
      <c r="F7">
        <f>'UP MEASUREMENTS'!J6</f>
        <v>-4321</v>
      </c>
      <c r="I7" s="1">
        <f>'CAL PARAMETERS'!$A$9*'Up Calcs'!$A7+'CAL PARAMETERS'!$B$9*'Up Calcs'!$B7+'CAL PARAMETERS'!$C$9*'Up Calcs'!$C7+'CAL PARAMETERS'!$A$8</f>
        <v>1.0923295522999999E-2</v>
      </c>
      <c r="J7" s="1">
        <f>'CAL PARAMETERS'!$A$10*'Up Calcs'!$A7+'CAL PARAMETERS'!$B$10*'Up Calcs'!$B7+'CAL PARAMETERS'!$C$10*'Up Calcs'!$C7+'CAL PARAMETERS'!$B$8</f>
        <v>7.094481582E-3</v>
      </c>
      <c r="K7" s="1">
        <f>'CAL PARAMETERS'!$A$11*'Up Calcs'!$A7+'CAL PARAMETERS'!$B$11*'Up Calcs'!$B7+'CAL PARAMETERS'!$C$11*'Up Calcs'!$C7+'CAL PARAMETERS'!$C$8</f>
        <v>0.99681853904289985</v>
      </c>
      <c r="L7" s="1">
        <f t="shared" si="0"/>
        <v>0.99690363116683522</v>
      </c>
      <c r="N7" s="2">
        <f t="shared" si="1"/>
        <v>7.1170042701772952E-3</v>
      </c>
      <c r="O7" s="2">
        <f t="shared" si="2"/>
        <v>-1.0957442394419406E-2</v>
      </c>
      <c r="Q7">
        <f>'CAL PARAMETERS'!$A$3*('Up Calcs'!$D7-'CAL PARAMETERS'!$A$2)+'CAL PARAMETERS'!$B$3*('Up Calcs'!$E7-'CAL PARAMETERS'!$B$2)+'CAL PARAMETERS'!$C$3*('Up Calcs'!$F7-'CAL PARAMETERS'!$C$2)+PLOT!$D$3</f>
        <v>-1204.2233370371</v>
      </c>
      <c r="R7">
        <f>'CAL PARAMETERS'!$A$4*('Up Calcs'!$D7-'CAL PARAMETERS'!$A$2)+'CAL PARAMETERS'!$B$4*('Up Calcs'!$E7-'CAL PARAMETERS'!$B$2)+'CAL PARAMETERS'!$C$4*('Up Calcs'!$F7-'CAL PARAMETERS'!$C$2)+PLOT!$D$4</f>
        <v>715.4449153651974</v>
      </c>
      <c r="S7">
        <f>'CAL PARAMETERS'!$A$5*('Up Calcs'!$D7-'CAL PARAMETERS'!$A$2)+'CAL PARAMETERS'!$B$5*('Up Calcs'!$E7-'CAL PARAMETERS'!$B$2)+'CAL PARAMETERS'!$C$5*('Up Calcs'!$F7-'CAL PARAMETERS'!$C$2)+PLOT!$D$5</f>
        <v>-2221.9037241100805</v>
      </c>
      <c r="U7" s="2">
        <f t="shared" si="3"/>
        <v>-1179.8615583881447</v>
      </c>
      <c r="V7" s="2">
        <f t="shared" si="4"/>
        <v>731.23996097080806</v>
      </c>
    </row>
    <row r="8" spans="1:22" x14ac:dyDescent="0.25">
      <c r="A8">
        <f>'UP MEASUREMENTS'!E7</f>
        <v>479</v>
      </c>
      <c r="B8">
        <f>'UP MEASUREMENTS'!F7</f>
        <v>-359</v>
      </c>
      <c r="C8">
        <f>'UP MEASUREMENTS'!G7</f>
        <v>16394</v>
      </c>
      <c r="D8">
        <f>'UP MEASUREMENTS'!H7</f>
        <v>-5535</v>
      </c>
      <c r="E8">
        <f>'UP MEASUREMENTS'!I7</f>
        <v>282</v>
      </c>
      <c r="F8">
        <f>'UP MEASUREMENTS'!J7</f>
        <v>-4272</v>
      </c>
      <c r="I8" s="1">
        <f>'CAL PARAMETERS'!$A$9*'Up Calcs'!$A8+'CAL PARAMETERS'!$B$9*'Up Calcs'!$B8+'CAL PARAMETERS'!$C$9*'Up Calcs'!$C8+'CAL PARAMETERS'!$A$8</f>
        <v>2.1683301937999999E-2</v>
      </c>
      <c r="J8" s="1">
        <f>'CAL PARAMETERS'!$A$10*'Up Calcs'!$A8+'CAL PARAMETERS'!$B$10*'Up Calcs'!$B8+'CAL PARAMETERS'!$C$10*'Up Calcs'!$C8+'CAL PARAMETERS'!$B$8</f>
        <v>-1.19485517126E-2</v>
      </c>
      <c r="K8" s="1">
        <f>'CAL PARAMETERS'!$A$11*'Up Calcs'!$A8+'CAL PARAMETERS'!$B$11*'Up Calcs'!$B8+'CAL PARAMETERS'!$C$11*'Up Calcs'!$C8+'CAL PARAMETERS'!$C$8</f>
        <v>0.99646631145002007</v>
      </c>
      <c r="L8" s="1">
        <f t="shared" si="0"/>
        <v>0.99677381753624106</v>
      </c>
      <c r="N8" s="2">
        <f t="shared" si="1"/>
        <v>-1.1990349258643153E-2</v>
      </c>
      <c r="O8" s="2">
        <f t="shared" si="2"/>
        <v>-2.1755198683123853E-2</v>
      </c>
      <c r="Q8">
        <f>'CAL PARAMETERS'!$A$3*('Up Calcs'!$D8-'CAL PARAMETERS'!$A$2)+'CAL PARAMETERS'!$B$3*('Up Calcs'!$E8-'CAL PARAMETERS'!$B$2)+'CAL PARAMETERS'!$C$3*('Up Calcs'!$F8-'CAL PARAMETERS'!$C$2)+PLOT!$D$3</f>
        <v>-1437.2943192370999</v>
      </c>
      <c r="R8">
        <f>'CAL PARAMETERS'!$A$4*('Up Calcs'!$D8-'CAL PARAMETERS'!$A$2)+'CAL PARAMETERS'!$B$4*('Up Calcs'!$E8-'CAL PARAMETERS'!$B$2)+'CAL PARAMETERS'!$C$4*('Up Calcs'!$F8-'CAL PARAMETERS'!$C$2)+PLOT!$D$4</f>
        <v>86.631104365197359</v>
      </c>
      <c r="S8">
        <f>'CAL PARAMETERS'!$A$5*('Up Calcs'!$D8-'CAL PARAMETERS'!$A$2)+'CAL PARAMETERS'!$B$5*('Up Calcs'!$E8-'CAL PARAMETERS'!$B$2)+'CAL PARAMETERS'!$C$5*('Up Calcs'!$F8-'CAL PARAMETERS'!$C$2)+PLOT!$D$5</f>
        <v>-2188.9964149100801</v>
      </c>
      <c r="U8" s="2">
        <f t="shared" si="3"/>
        <v>-1389.3167369316216</v>
      </c>
      <c r="V8" s="2">
        <f t="shared" si="4"/>
        <v>60.378674394858194</v>
      </c>
    </row>
    <row r="9" spans="1:22" x14ac:dyDescent="0.25">
      <c r="A9">
        <f>'UP MEASUREMENTS'!E8</f>
        <v>-51</v>
      </c>
      <c r="B9">
        <f>'UP MEASUREMENTS'!F8</f>
        <v>-393</v>
      </c>
      <c r="C9">
        <f>'UP MEASUREMENTS'!G8</f>
        <v>16386</v>
      </c>
      <c r="D9">
        <f>'UP MEASUREMENTS'!H8</f>
        <v>-5333</v>
      </c>
      <c r="E9">
        <f>'UP MEASUREMENTS'!I8</f>
        <v>-465</v>
      </c>
      <c r="F9">
        <f>'UP MEASUREMENTS'!J8</f>
        <v>-4316</v>
      </c>
      <c r="I9" s="1">
        <f>'CAL PARAMETERS'!$A$9*'Up Calcs'!$A9+'CAL PARAMETERS'!$B$9*'Up Calcs'!$B9+'CAL PARAMETERS'!$C$9*'Up Calcs'!$C9+'CAL PARAMETERS'!$A$8</f>
        <v>-1.1989204678E-2</v>
      </c>
      <c r="J9" s="1">
        <f>'CAL PARAMETERS'!$A$10*'Up Calcs'!$A9+'CAL PARAMETERS'!$B$10*'Up Calcs'!$B9+'CAL PARAMETERS'!$C$10*'Up Calcs'!$C9+'CAL PARAMETERS'!$B$8</f>
        <v>-1.4116226818599998E-2</v>
      </c>
      <c r="K9" s="1">
        <f>'CAL PARAMETERS'!$A$11*'Up Calcs'!$A9+'CAL PARAMETERS'!$B$11*'Up Calcs'!$B9+'CAL PARAMETERS'!$C$11*'Up Calcs'!$C9+'CAL PARAMETERS'!$C$8</f>
        <v>0.99606641440453991</v>
      </c>
      <c r="L9" s="1">
        <f t="shared" si="0"/>
        <v>0.99623858126109621</v>
      </c>
      <c r="N9" s="2">
        <f t="shared" si="1"/>
        <v>-1.4171024814482016E-2</v>
      </c>
      <c r="O9" s="2">
        <f t="shared" si="2"/>
        <v>1.2034761872110051E-2</v>
      </c>
      <c r="Q9">
        <f>'CAL PARAMETERS'!$A$3*('Up Calcs'!$D9-'CAL PARAMETERS'!$A$2)+'CAL PARAMETERS'!$B$3*('Up Calcs'!$E9-'CAL PARAMETERS'!$B$2)+'CAL PARAMETERS'!$C$3*('Up Calcs'!$F9-'CAL PARAMETERS'!$C$2)+PLOT!$D$3</f>
        <v>-1198.6672338371002</v>
      </c>
      <c r="R9">
        <f>'CAL PARAMETERS'!$A$4*('Up Calcs'!$D9-'CAL PARAMETERS'!$A$2)+'CAL PARAMETERS'!$B$4*('Up Calcs'!$E9-'CAL PARAMETERS'!$B$2)+'CAL PARAMETERS'!$C$4*('Up Calcs'!$F9-'CAL PARAMETERS'!$C$2)+PLOT!$D$4</f>
        <v>-627.65872073480261</v>
      </c>
      <c r="S9">
        <f>'CAL PARAMETERS'!$A$5*('Up Calcs'!$D9-'CAL PARAMETERS'!$A$2)+'CAL PARAMETERS'!$B$5*('Up Calcs'!$E9-'CAL PARAMETERS'!$B$2)+'CAL PARAMETERS'!$C$5*('Up Calcs'!$F9-'CAL PARAMETERS'!$C$2)+PLOT!$D$5</f>
        <v>-2238.3730865100806</v>
      </c>
      <c r="U9" s="2">
        <f t="shared" si="3"/>
        <v>-1225.4083243484051</v>
      </c>
      <c r="V9" s="2">
        <f t="shared" si="4"/>
        <v>-659.31467812723326</v>
      </c>
    </row>
    <row r="10" spans="1:22" x14ac:dyDescent="0.25">
      <c r="A10">
        <f>'UP MEASUREMENTS'!E9</f>
        <v>-43</v>
      </c>
      <c r="B10">
        <f>'UP MEASUREMENTS'!F9</f>
        <v>-320</v>
      </c>
      <c r="C10">
        <f>'UP MEASUREMENTS'!G9</f>
        <v>16408</v>
      </c>
      <c r="D10">
        <f>'UP MEASUREMENTS'!H9</f>
        <v>-4812</v>
      </c>
      <c r="E10">
        <f>'UP MEASUREMENTS'!I9</f>
        <v>-984</v>
      </c>
      <c r="F10">
        <f>'UP MEASUREMENTS'!J9</f>
        <v>-4312</v>
      </c>
      <c r="I10" s="1">
        <f>'CAL PARAMETERS'!$A$9*'Up Calcs'!$A10+'CAL PARAMETERS'!$B$9*'Up Calcs'!$B10+'CAL PARAMETERS'!$C$9*'Up Calcs'!$C10+'CAL PARAMETERS'!$A$8</f>
        <v>-1.1410568883999999E-2</v>
      </c>
      <c r="J10" s="1">
        <f>'CAL PARAMETERS'!$A$10*'Up Calcs'!$A10+'CAL PARAMETERS'!$B$10*'Up Calcs'!$B10+'CAL PARAMETERS'!$C$10*'Up Calcs'!$C10+'CAL PARAMETERS'!$B$8</f>
        <v>-9.5369706997999997E-3</v>
      </c>
      <c r="K10" s="1">
        <f>'CAL PARAMETERS'!$A$11*'Up Calcs'!$A10+'CAL PARAMETERS'!$B$11*'Up Calcs'!$B10+'CAL PARAMETERS'!$C$11*'Up Calcs'!$C10+'CAL PARAMETERS'!$C$8</f>
        <v>0.99745213228059981</v>
      </c>
      <c r="L10" s="1">
        <f t="shared" si="0"/>
        <v>0.99756298602318871</v>
      </c>
      <c r="N10" s="2">
        <f t="shared" si="1"/>
        <v>-9.5610403615292248E-3</v>
      </c>
      <c r="O10" s="2">
        <f t="shared" si="2"/>
        <v>1.1438693978447019E-2</v>
      </c>
      <c r="Q10">
        <f>'CAL PARAMETERS'!$A$3*('Up Calcs'!$D10-'CAL PARAMETERS'!$A$2)+'CAL PARAMETERS'!$B$3*('Up Calcs'!$E10-'CAL PARAMETERS'!$B$2)+'CAL PARAMETERS'!$C$3*('Up Calcs'!$F10-'CAL PARAMETERS'!$C$2)+PLOT!$D$3</f>
        <v>-719.65014803710005</v>
      </c>
      <c r="R10">
        <f>'CAL PARAMETERS'!$A$4*('Up Calcs'!$D10-'CAL PARAMETERS'!$A$2)+'CAL PARAMETERS'!$B$4*('Up Calcs'!$E10-'CAL PARAMETERS'!$B$2)+'CAL PARAMETERS'!$C$4*('Up Calcs'!$F10-'CAL PARAMETERS'!$C$2)+PLOT!$D$4</f>
        <v>-1161.0033515348027</v>
      </c>
      <c r="S10">
        <f>'CAL PARAMETERS'!$A$5*('Up Calcs'!$D10-'CAL PARAMETERS'!$A$2)+'CAL PARAMETERS'!$B$5*('Up Calcs'!$E10-'CAL PARAMETERS'!$B$2)+'CAL PARAMETERS'!$C$5*('Up Calcs'!$F10-'CAL PARAMETERS'!$C$2)+PLOT!$D$5</f>
        <v>-2230.9585849100808</v>
      </c>
      <c r="U10" s="2">
        <f t="shared" si="3"/>
        <v>-744.99362798679556</v>
      </c>
      <c r="V10" s="2">
        <f t="shared" si="4"/>
        <v>-1182.2802463506903</v>
      </c>
    </row>
    <row r="11" spans="1:22" x14ac:dyDescent="0.25">
      <c r="A11">
        <f>'UP MEASUREMENTS'!E10</f>
        <v>92</v>
      </c>
      <c r="B11">
        <f>'UP MEASUREMENTS'!F10</f>
        <v>-373</v>
      </c>
      <c r="C11">
        <f>'UP MEASUREMENTS'!G10</f>
        <v>16441</v>
      </c>
      <c r="D11">
        <f>'UP MEASUREMENTS'!H10</f>
        <v>-4042</v>
      </c>
      <c r="E11">
        <f>'UP MEASUREMENTS'!I10</f>
        <v>-1122</v>
      </c>
      <c r="F11">
        <f>'UP MEASUREMENTS'!J10</f>
        <v>-4315</v>
      </c>
      <c r="I11" s="1">
        <f>'CAL PARAMETERS'!$A$9*'Up Calcs'!$A11+'CAL PARAMETERS'!$B$9*'Up Calcs'!$B11+'CAL PARAMETERS'!$C$9*'Up Calcs'!$C11+'CAL PARAMETERS'!$A$8</f>
        <v>-2.8871115430000004E-3</v>
      </c>
      <c r="J11" s="1">
        <f>'CAL PARAMETERS'!$A$10*'Up Calcs'!$A11+'CAL PARAMETERS'!$B$10*'Up Calcs'!$B11+'CAL PARAMETERS'!$C$10*'Up Calcs'!$C11+'CAL PARAMETERS'!$B$8</f>
        <v>-1.2844935985799997E-2</v>
      </c>
      <c r="K11" s="1">
        <f>'CAL PARAMETERS'!$A$11*'Up Calcs'!$A11+'CAL PARAMETERS'!$B$11*'Up Calcs'!$B11+'CAL PARAMETERS'!$C$11*'Up Calcs'!$C11+'CAL PARAMETERS'!$C$8</f>
        <v>0.99950496635793984</v>
      </c>
      <c r="L11" s="1">
        <f t="shared" si="0"/>
        <v>0.99959166941693123</v>
      </c>
      <c r="N11" s="2">
        <f t="shared" si="1"/>
        <v>-1.2850590391631962E-2</v>
      </c>
      <c r="O11" s="2">
        <f t="shared" si="2"/>
        <v>2.8882949363259075E-3</v>
      </c>
      <c r="Q11">
        <f>'CAL PARAMETERS'!$A$3*('Up Calcs'!$D11-'CAL PARAMETERS'!$A$2)+'CAL PARAMETERS'!$B$3*('Up Calcs'!$E11-'CAL PARAMETERS'!$B$2)+'CAL PARAMETERS'!$C$3*('Up Calcs'!$F11-'CAL PARAMETERS'!$C$2)+PLOT!$D$3</f>
        <v>-73.840104037100019</v>
      </c>
      <c r="R11">
        <f>'CAL PARAMETERS'!$A$4*('Up Calcs'!$D11-'CAL PARAMETERS'!$A$2)+'CAL PARAMETERS'!$B$4*('Up Calcs'!$E11-'CAL PARAMETERS'!$B$2)+'CAL PARAMETERS'!$C$4*('Up Calcs'!$F11-'CAL PARAMETERS'!$C$2)+PLOT!$D$4</f>
        <v>-1365.0801163348028</v>
      </c>
      <c r="S11">
        <f>'CAL PARAMETERS'!$A$5*('Up Calcs'!$D11-'CAL PARAMETERS'!$A$2)+'CAL PARAMETERS'!$B$5*('Up Calcs'!$E11-'CAL PARAMETERS'!$B$2)+'CAL PARAMETERS'!$C$5*('Up Calcs'!$F11-'CAL PARAMETERS'!$C$2)+PLOT!$D$5</f>
        <v>-2221.0509525100806</v>
      </c>
      <c r="U11" s="2">
        <f t="shared" si="3"/>
        <v>-80.203642414445184</v>
      </c>
      <c r="V11" s="2">
        <f t="shared" si="4"/>
        <v>-1393.5084352899632</v>
      </c>
    </row>
    <row r="12" spans="1:22" x14ac:dyDescent="0.25">
      <c r="A12">
        <f>'UP MEASUREMENTS'!E11</f>
        <v>152</v>
      </c>
      <c r="B12">
        <f>'UP MEASUREMENTS'!F11</f>
        <v>-468</v>
      </c>
      <c r="C12">
        <f>'UP MEASUREMENTS'!G11</f>
        <v>16519</v>
      </c>
      <c r="D12">
        <f>'UP MEASUREMENTS'!H11</f>
        <v>-3136</v>
      </c>
      <c r="E12">
        <f>'UP MEASUREMENTS'!I11</f>
        <v>-843</v>
      </c>
      <c r="F12">
        <f>'UP MEASUREMENTS'!J11</f>
        <v>-4336</v>
      </c>
      <c r="I12" s="1">
        <f>'CAL PARAMETERS'!$A$9*'Up Calcs'!$A12+'CAL PARAMETERS'!$B$9*'Up Calcs'!$B12+'CAL PARAMETERS'!$C$9*'Up Calcs'!$C12+'CAL PARAMETERS'!$A$8</f>
        <v>8.4262256300000025E-4</v>
      </c>
      <c r="J12" s="1">
        <f>'CAL PARAMETERS'!$A$10*'Up Calcs'!$A12+'CAL PARAMETERS'!$B$10*'Up Calcs'!$B12+'CAL PARAMETERS'!$C$10*'Up Calcs'!$C12+'CAL PARAMETERS'!$B$8</f>
        <v>-1.87836789718E-2</v>
      </c>
      <c r="K12" s="1">
        <f>'CAL PARAMETERS'!$A$11*'Up Calcs'!$A12+'CAL PARAMETERS'!$B$11*'Up Calcs'!$B12+'CAL PARAMETERS'!$C$11*'Up Calcs'!$C12+'CAL PARAMETERS'!$C$8</f>
        <v>1.0044085453770399</v>
      </c>
      <c r="L12" s="1">
        <f t="shared" si="0"/>
        <v>1.0045845223946668</v>
      </c>
      <c r="N12" s="2">
        <f t="shared" si="1"/>
        <v>-1.8699054025864886E-2</v>
      </c>
      <c r="O12" s="2">
        <f t="shared" si="2"/>
        <v>-8.3877726863196679E-4</v>
      </c>
      <c r="Q12">
        <f>'CAL PARAMETERS'!$A$3*('Up Calcs'!$D12-'CAL PARAMETERS'!$A$2)+'CAL PARAMETERS'!$B$3*('Up Calcs'!$E12-'CAL PARAMETERS'!$B$2)+'CAL PARAMETERS'!$C$3*('Up Calcs'!$F12-'CAL PARAMETERS'!$C$2)+PLOT!$D$3</f>
        <v>642.21945656289995</v>
      </c>
      <c r="R12">
        <f>'CAL PARAMETERS'!$A$4*('Up Calcs'!$D12-'CAL PARAMETERS'!$A$2)+'CAL PARAMETERS'!$B$4*('Up Calcs'!$E12-'CAL PARAMETERS'!$B$2)+'CAL PARAMETERS'!$C$4*('Up Calcs'!$F12-'CAL PARAMETERS'!$C$2)+PLOT!$D$4</f>
        <v>-1195.4553364348026</v>
      </c>
      <c r="S12">
        <f>'CAL PARAMETERS'!$A$5*('Up Calcs'!$D12-'CAL PARAMETERS'!$A$2)+'CAL PARAMETERS'!$B$5*('Up Calcs'!$E12-'CAL PARAMETERS'!$B$2)+'CAL PARAMETERS'!$C$5*('Up Calcs'!$F12-'CAL PARAMETERS'!$C$2)+PLOT!$D$5</f>
        <v>-2221.3223373100805</v>
      </c>
      <c r="U12" s="2">
        <f t="shared" si="3"/>
        <v>644.06335054875524</v>
      </c>
      <c r="V12" s="2">
        <f t="shared" si="4"/>
        <v>-1236.7805501405735</v>
      </c>
    </row>
    <row r="13" spans="1:22" x14ac:dyDescent="0.25">
      <c r="A13">
        <f>'UP MEASUREMENTS'!E12</f>
        <v>23</v>
      </c>
      <c r="B13">
        <f>'UP MEASUREMENTS'!F12</f>
        <v>-250</v>
      </c>
      <c r="C13">
        <f>'UP MEASUREMENTS'!G12</f>
        <v>16391</v>
      </c>
      <c r="D13">
        <f>'UP MEASUREMENTS'!H12</f>
        <v>-2411</v>
      </c>
      <c r="E13">
        <f>'UP MEASUREMENTS'!I12</f>
        <v>-300</v>
      </c>
      <c r="F13">
        <f>'UP MEASUREMENTS'!J12</f>
        <v>-4324</v>
      </c>
      <c r="I13" s="1">
        <f>'CAL PARAMETERS'!$A$9*'Up Calcs'!$A13+'CAL PARAMETERS'!$B$9*'Up Calcs'!$B13+'CAL PARAMETERS'!$C$9*'Up Calcs'!$C13+'CAL PARAMETERS'!$A$8</f>
        <v>-7.1583967929999999E-3</v>
      </c>
      <c r="J13" s="1">
        <f>'CAL PARAMETERS'!$A$10*'Up Calcs'!$A13+'CAL PARAMETERS'!$B$10*'Up Calcs'!$B13+'CAL PARAMETERS'!$C$10*'Up Calcs'!$C13+'CAL PARAMETERS'!$B$8</f>
        <v>-5.1476650631999982E-3</v>
      </c>
      <c r="K13" s="1">
        <f>'CAL PARAMETERS'!$A$11*'Up Calcs'!$A13+'CAL PARAMETERS'!$B$11*'Up Calcs'!$B13+'CAL PARAMETERS'!$C$11*'Up Calcs'!$C13+'CAL PARAMETERS'!$C$8</f>
        <v>0.9963682330939998</v>
      </c>
      <c r="L13" s="1">
        <f t="shared" si="0"/>
        <v>0.99640724456374163</v>
      </c>
      <c r="N13" s="2">
        <f t="shared" si="1"/>
        <v>-5.1663823599516264E-3</v>
      </c>
      <c r="O13" s="2">
        <f t="shared" si="2"/>
        <v>7.1842696959710369E-3</v>
      </c>
      <c r="Q13">
        <f>'CAL PARAMETERS'!$A$3*('Up Calcs'!$D13-'CAL PARAMETERS'!$A$2)+'CAL PARAMETERS'!$B$3*('Up Calcs'!$E13-'CAL PARAMETERS'!$B$2)+'CAL PARAMETERS'!$C$3*('Up Calcs'!$F13-'CAL PARAMETERS'!$C$2)+PLOT!$D$3</f>
        <v>1184.2716931629</v>
      </c>
      <c r="R13">
        <f>'CAL PARAMETERS'!$A$4*('Up Calcs'!$D13-'CAL PARAMETERS'!$A$2)+'CAL PARAMETERS'!$B$4*('Up Calcs'!$E13-'CAL PARAMETERS'!$B$2)+'CAL PARAMETERS'!$C$4*('Up Calcs'!$F13-'CAL PARAMETERS'!$C$2)+PLOT!$D$4</f>
        <v>-762.3744978348027</v>
      </c>
      <c r="S13">
        <f>'CAL PARAMETERS'!$A$5*('Up Calcs'!$D13-'CAL PARAMETERS'!$A$2)+'CAL PARAMETERS'!$B$5*('Up Calcs'!$E13-'CAL PARAMETERS'!$B$2)+'CAL PARAMETERS'!$C$5*('Up Calcs'!$F13-'CAL PARAMETERS'!$C$2)+PLOT!$D$5</f>
        <v>-2188.8141917100806</v>
      </c>
      <c r="U13" s="2">
        <f t="shared" si="3"/>
        <v>1168.5447410616293</v>
      </c>
      <c r="V13" s="2">
        <f t="shared" si="4"/>
        <v>-773.67252411904951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K2" sqref="K2"/>
    </sheetView>
  </sheetViews>
  <sheetFormatPr defaultColWidth="8.85546875" defaultRowHeight="15" x14ac:dyDescent="0.25"/>
  <cols>
    <col min="11" max="11" width="9.42578125" customWidth="1"/>
    <col min="14" max="14" width="10.140625" customWidth="1"/>
    <col min="15" max="15" width="10" customWidth="1"/>
    <col min="21" max="21" width="10.42578125" customWidth="1"/>
    <col min="22" max="22" width="10.85546875" customWidth="1"/>
  </cols>
  <sheetData>
    <row r="1" spans="1:22" x14ac:dyDescent="0.25">
      <c r="A1" t="s">
        <v>7</v>
      </c>
      <c r="B1" t="s">
        <v>6</v>
      </c>
      <c r="C1" t="s">
        <v>8</v>
      </c>
      <c r="D1" t="s">
        <v>5</v>
      </c>
      <c r="E1" t="s">
        <v>9</v>
      </c>
      <c r="F1" t="s">
        <v>10</v>
      </c>
      <c r="N1" t="s">
        <v>11</v>
      </c>
      <c r="O1" t="s">
        <v>12</v>
      </c>
    </row>
    <row r="2" spans="1:22" x14ac:dyDescent="0.25">
      <c r="A2">
        <f>'DOWN MEASUREMENTS'!E1</f>
        <v>289</v>
      </c>
      <c r="B2">
        <f>'DOWN MEASUREMENTS'!F1</f>
        <v>39</v>
      </c>
      <c r="C2">
        <f>'DOWN MEASUREMENTS'!G1</f>
        <v>-15327</v>
      </c>
      <c r="D2">
        <f>'DOWN MEASUREMENTS'!H1</f>
        <v>-2292</v>
      </c>
      <c r="E2">
        <f>'DOWN MEASUREMENTS'!I1</f>
        <v>353</v>
      </c>
      <c r="F2">
        <f>'DOWN MEASUREMENTS'!J1</f>
        <v>56</v>
      </c>
      <c r="I2" s="1">
        <f>'CAL PARAMETERS'!$A$9*'Dn Calcs'!$A2+'CAL PARAMETERS'!$B$9*'Dn Calcs'!$B2+'CAL PARAMETERS'!$C$9*'Dn Calcs'!$C2+'CAL PARAMETERS'!$A$8</f>
        <v>5.925656021E-3</v>
      </c>
      <c r="J2" s="1">
        <f>'CAL PARAMETERS'!$A$10*'Dn Calcs'!$A2+'CAL PARAMETERS'!$B$10*'Dn Calcs'!$B2+'CAL PARAMETERS'!$C$10*'Dn Calcs'!$C2+'CAL PARAMETERS'!$B$8</f>
        <v>8.2683507223999999E-3</v>
      </c>
      <c r="K2" s="1">
        <f>'CAL PARAMETERS'!$A$11*'Dn Calcs'!$A2+'CAL PARAMETERS'!$B$11*'Dn Calcs'!$B2+'CAL PARAMETERS'!$C$11*'Dn Calcs'!$C2+'CAL PARAMETERS'!$C$8</f>
        <v>-1.00284185777642</v>
      </c>
      <c r="L2" s="1">
        <f t="shared" ref="L2:L13" si="0">SQRT(I2^2+J2^2+K2^2)</f>
        <v>1.0028934493411596</v>
      </c>
      <c r="N2" s="2">
        <f t="shared" ref="N2:N13" si="1">ATAN2(K2/L2, J2/L2)</f>
        <v>3.1333479205756354</v>
      </c>
      <c r="O2" s="2">
        <f t="shared" ref="O2:O13" si="2">ATAN2((J2*SIN(N2)+K2*COS(N2))/L2, -I2/L2)</f>
        <v>-5.9085942818184441E-3</v>
      </c>
      <c r="Q2">
        <f>'CAL PARAMETERS'!$A$3*('Dn Calcs'!$D2-'CAL PARAMETERS'!$A$2)+'CAL PARAMETERS'!$B$3*('Dn Calcs'!$E2-'CAL PARAMETERS'!$B$2)+'CAL PARAMETERS'!$C$3*('Dn Calcs'!$F2-'CAL PARAMETERS'!$C$2)+PLOT!$E$3</f>
        <v>1380.8223773629002</v>
      </c>
      <c r="R2">
        <f>'CAL PARAMETERS'!$A$4*('Dn Calcs'!$D2-'CAL PARAMETERS'!$A$2)+'CAL PARAMETERS'!$B$4*('Dn Calcs'!$E2-'CAL PARAMETERS'!$B$2)+'CAL PARAMETERS'!$C$4*('Dn Calcs'!$F2-'CAL PARAMETERS'!$C$2)+PLOT!$E$4</f>
        <v>-112.97089963480266</v>
      </c>
      <c r="S2">
        <f>'CAL PARAMETERS'!$A$5*('Dn Calcs'!$D2-'CAL PARAMETERS'!$A$2)+'CAL PARAMETERS'!$B$5*('Dn Calcs'!$E2-'CAL PARAMETERS'!$B$2)+'CAL PARAMETERS'!$C$5*('Dn Calcs'!$F2-'CAL PARAMETERS'!$C$2)+PLOT!$E$5</f>
        <v>2191.7126834899195</v>
      </c>
      <c r="U2" s="2">
        <f t="shared" ref="U2:U13" si="3">Q2*COS(O2)+R2*SIN(O2)*SIN(N2)+S2*SIN(O2)*COS(N2)</f>
        <v>1393.7532029544352</v>
      </c>
      <c r="V2" s="2">
        <f t="shared" ref="V2:V13" si="4">R2*COS(N2)-S2*SIN(N2)</f>
        <v>94.897178824016748</v>
      </c>
    </row>
    <row r="3" spans="1:22" x14ac:dyDescent="0.25">
      <c r="A3">
        <f>'DOWN MEASUREMENTS'!E2</f>
        <v>76</v>
      </c>
      <c r="B3">
        <f>'DOWN MEASUREMENTS'!F2</f>
        <v>-1</v>
      </c>
      <c r="C3">
        <f>'DOWN MEASUREMENTS'!G2</f>
        <v>-15347</v>
      </c>
      <c r="D3">
        <f>'DOWN MEASUREMENTS'!H2</f>
        <v>-2662</v>
      </c>
      <c r="E3">
        <f>'DOWN MEASUREMENTS'!I2</f>
        <v>-438</v>
      </c>
      <c r="F3">
        <f>'DOWN MEASUREMENTS'!J2</f>
        <v>43</v>
      </c>
      <c r="I3" s="1">
        <f>'CAL PARAMETERS'!$A$9*'Dn Calcs'!$A3+'CAL PARAMETERS'!$B$9*'Dn Calcs'!$B3+'CAL PARAMETERS'!$C$9*'Dn Calcs'!$C3+'CAL PARAMETERS'!$A$8</f>
        <v>-7.6335804190000005E-3</v>
      </c>
      <c r="J3" s="1">
        <f>'CAL PARAMETERS'!$A$10*'Dn Calcs'!$A3+'CAL PARAMETERS'!$B$10*'Dn Calcs'!$B3+'CAL PARAMETERS'!$C$10*'Dn Calcs'!$C3+'CAL PARAMETERS'!$B$8</f>
        <v>5.7440327526000002E-3</v>
      </c>
      <c r="K3" s="1">
        <f>'CAL PARAMETERS'!$A$11*'Dn Calcs'!$A3+'CAL PARAMETERS'!$B$11*'Dn Calcs'!$B3+'CAL PARAMETERS'!$C$11*'Dn Calcs'!$C3+'CAL PARAMETERS'!$C$8</f>
        <v>-1.00406074658422</v>
      </c>
      <c r="L3" s="1">
        <f t="shared" si="0"/>
        <v>1.0041061937332811</v>
      </c>
      <c r="N3" s="2">
        <f t="shared" si="1"/>
        <v>3.1358719139725784</v>
      </c>
      <c r="O3" s="2">
        <f t="shared" si="2"/>
        <v>7.6024368739134821E-3</v>
      </c>
      <c r="Q3">
        <f>'CAL PARAMETERS'!$A$3*('Dn Calcs'!$D3-'CAL PARAMETERS'!$A$2)+'CAL PARAMETERS'!$B$3*('Dn Calcs'!$E3-'CAL PARAMETERS'!$B$2)+'CAL PARAMETERS'!$C$3*('Dn Calcs'!$F3-'CAL PARAMETERS'!$C$2)+PLOT!$E$3</f>
        <v>1154.6856815629001</v>
      </c>
      <c r="R3">
        <f>'CAL PARAMETERS'!$A$4*('Dn Calcs'!$D3-'CAL PARAMETERS'!$A$2)+'CAL PARAMETERS'!$B$4*('Dn Calcs'!$E3-'CAL PARAMETERS'!$B$2)+'CAL PARAMETERS'!$C$4*('Dn Calcs'!$F3-'CAL PARAMETERS'!$C$2)+PLOT!$E$4</f>
        <v>-811.38992913480263</v>
      </c>
      <c r="S3">
        <f>'CAL PARAMETERS'!$A$5*('Dn Calcs'!$D3-'CAL PARAMETERS'!$A$2)+'CAL PARAMETERS'!$B$5*('Dn Calcs'!$E3-'CAL PARAMETERS'!$B$2)+'CAL PARAMETERS'!$C$5*('Dn Calcs'!$F3-'CAL PARAMETERS'!$C$2)+PLOT!$E$5</f>
        <v>2161.85630428992</v>
      </c>
      <c r="U3" s="2">
        <f t="shared" si="3"/>
        <v>1138.182076100687</v>
      </c>
      <c r="V3" s="2">
        <f t="shared" si="4"/>
        <v>799.00930249899068</v>
      </c>
    </row>
    <row r="4" spans="1:22" x14ac:dyDescent="0.25">
      <c r="A4">
        <f>'DOWN MEASUREMENTS'!E3</f>
        <v>455</v>
      </c>
      <c r="B4">
        <f>'DOWN MEASUREMENTS'!F3</f>
        <v>33</v>
      </c>
      <c r="C4">
        <f>'DOWN MEASUREMENTS'!G3</f>
        <v>-15312</v>
      </c>
      <c r="D4">
        <f>'DOWN MEASUREMENTS'!H3</f>
        <v>-3429</v>
      </c>
      <c r="E4">
        <f>'DOWN MEASUREMENTS'!I3</f>
        <v>-1001</v>
      </c>
      <c r="F4">
        <f>'DOWN MEASUREMENTS'!J3</f>
        <v>77</v>
      </c>
      <c r="I4" s="1">
        <f>'CAL PARAMETERS'!$A$9*'Dn Calcs'!$A4+'CAL PARAMETERS'!$B$9*'Dn Calcs'!$B4+'CAL PARAMETERS'!$C$9*'Dn Calcs'!$C4+'CAL PARAMETERS'!$A$8</f>
        <v>1.6458223375999996E-2</v>
      </c>
      <c r="J4" s="1">
        <f>'CAL PARAMETERS'!$A$10*'Dn Calcs'!$A4+'CAL PARAMETERS'!$B$10*'Dn Calcs'!$B4+'CAL PARAMETERS'!$C$10*'Dn Calcs'!$C4+'CAL PARAMETERS'!$B$8</f>
        <v>7.9056208909999998E-3</v>
      </c>
      <c r="K4" s="1">
        <f>'CAL PARAMETERS'!$A$11*'Dn Calcs'!$A4+'CAL PARAMETERS'!$B$11*'Dn Calcs'!$B4+'CAL PARAMETERS'!$C$11*'Dn Calcs'!$C4+'CAL PARAMETERS'!$C$8</f>
        <v>-1.0019292481517399</v>
      </c>
      <c r="L4" s="1">
        <f t="shared" si="0"/>
        <v>1.0020955993617962</v>
      </c>
      <c r="N4" s="2">
        <f t="shared" si="1"/>
        <v>3.1337024189769411</v>
      </c>
      <c r="O4" s="2">
        <f t="shared" si="2"/>
        <v>-1.6424544112349299E-2</v>
      </c>
      <c r="Q4">
        <f>'CAL PARAMETERS'!$A$3*('Dn Calcs'!$D4-'CAL PARAMETERS'!$A$2)+'CAL PARAMETERS'!$B$3*('Dn Calcs'!$E4-'CAL PARAMETERS'!$B$2)+'CAL PARAMETERS'!$C$3*('Dn Calcs'!$F4-'CAL PARAMETERS'!$C$2)+PLOT!$E$3</f>
        <v>580.98977216289995</v>
      </c>
      <c r="R4">
        <f>'CAL PARAMETERS'!$A$4*('Dn Calcs'!$D4-'CAL PARAMETERS'!$A$2)+'CAL PARAMETERS'!$B$4*('Dn Calcs'!$E4-'CAL PARAMETERS'!$B$2)+'CAL PARAMETERS'!$C$4*('Dn Calcs'!$F4-'CAL PARAMETERS'!$C$2)+PLOT!$E$4</f>
        <v>-1258.3362675348026</v>
      </c>
      <c r="S4">
        <f>'CAL PARAMETERS'!$A$5*('Dn Calcs'!$D4-'CAL PARAMETERS'!$A$2)+'CAL PARAMETERS'!$B$5*('Dn Calcs'!$E4-'CAL PARAMETERS'!$B$2)+'CAL PARAMETERS'!$C$5*('Dn Calcs'!$F4-'CAL PARAMETERS'!$C$2)+PLOT!$E$5</f>
        <v>2174.1976578899194</v>
      </c>
      <c r="U4" s="2">
        <f t="shared" si="3"/>
        <v>616.78195983867852</v>
      </c>
      <c r="V4" s="2">
        <f t="shared" si="4"/>
        <v>1241.1423467540621</v>
      </c>
    </row>
    <row r="5" spans="1:22" x14ac:dyDescent="0.25">
      <c r="A5">
        <f>'DOWN MEASUREMENTS'!E4</f>
        <v>501</v>
      </c>
      <c r="B5">
        <f>'DOWN MEASUREMENTS'!F4</f>
        <v>29</v>
      </c>
      <c r="C5">
        <f>'DOWN MEASUREMENTS'!G4</f>
        <v>-15278</v>
      </c>
      <c r="D5">
        <f>'DOWN MEASUREMENTS'!H4</f>
        <v>-4312</v>
      </c>
      <c r="E5">
        <f>'DOWN MEASUREMENTS'!I4</f>
        <v>-1237</v>
      </c>
      <c r="F5">
        <f>'DOWN MEASUREMENTS'!J4</f>
        <v>80</v>
      </c>
      <c r="I5" s="1">
        <f>'CAL PARAMETERS'!$A$9*'Dn Calcs'!$A5+'CAL PARAMETERS'!$B$9*'Dn Calcs'!$B5+'CAL PARAMETERS'!$C$9*'Dn Calcs'!$C5+'CAL PARAMETERS'!$A$8</f>
        <v>1.9378536193999998E-2</v>
      </c>
      <c r="J5" s="1">
        <f>'CAL PARAMETERS'!$A$10*'Dn Calcs'!$A5+'CAL PARAMETERS'!$B$10*'Dn Calcs'!$B5+'CAL PARAMETERS'!$C$10*'Dn Calcs'!$C5+'CAL PARAMETERS'!$B$8</f>
        <v>7.6630432566000004E-3</v>
      </c>
      <c r="K5" s="1">
        <f>'CAL PARAMETERS'!$A$11*'Dn Calcs'!$A5+'CAL PARAMETERS'!$B$11*'Dn Calcs'!$B5+'CAL PARAMETERS'!$C$11*'Dn Calcs'!$C5+'CAL PARAMETERS'!$C$8</f>
        <v>-0.99979537334261992</v>
      </c>
      <c r="L5" s="1">
        <f t="shared" si="0"/>
        <v>1.0000125191487772</v>
      </c>
      <c r="N5" s="2">
        <f t="shared" si="1"/>
        <v>3.1339281920331619</v>
      </c>
      <c r="O5" s="2">
        <f t="shared" si="2"/>
        <v>-1.9379506616441548E-2</v>
      </c>
      <c r="Q5">
        <f>'CAL PARAMETERS'!$A$3*('Dn Calcs'!$D5-'CAL PARAMETERS'!$A$2)+'CAL PARAMETERS'!$B$3*('Dn Calcs'!$E5-'CAL PARAMETERS'!$B$2)+'CAL PARAMETERS'!$C$3*('Dn Calcs'!$F5-'CAL PARAMETERS'!$C$2)+PLOT!$E$3</f>
        <v>-120.7618870371</v>
      </c>
      <c r="R5">
        <f>'CAL PARAMETERS'!$A$4*('Dn Calcs'!$D5-'CAL PARAMETERS'!$A$2)+'CAL PARAMETERS'!$B$4*('Dn Calcs'!$E5-'CAL PARAMETERS'!$B$2)+'CAL PARAMETERS'!$C$4*('Dn Calcs'!$F5-'CAL PARAMETERS'!$C$2)+PLOT!$E$4</f>
        <v>-1390.5114258348026</v>
      </c>
      <c r="S5">
        <f>'CAL PARAMETERS'!$A$5*('Dn Calcs'!$D5-'CAL PARAMETERS'!$A$2)+'CAL PARAMETERS'!$B$5*('Dn Calcs'!$E5-'CAL PARAMETERS'!$B$2)+'CAL PARAMETERS'!$C$5*('Dn Calcs'!$F5-'CAL PARAMETERS'!$C$2)+PLOT!$E$5</f>
        <v>2157.4823514899194</v>
      </c>
      <c r="U5" s="2">
        <f t="shared" si="3"/>
        <v>-78.725589760958215</v>
      </c>
      <c r="V5" s="2">
        <f t="shared" si="4"/>
        <v>1373.9348053085541</v>
      </c>
    </row>
    <row r="6" spans="1:22" x14ac:dyDescent="0.25">
      <c r="A6">
        <f>'DOWN MEASUREMENTS'!E5</f>
        <v>284</v>
      </c>
      <c r="B6">
        <f>'DOWN MEASUREMENTS'!F5</f>
        <v>-114</v>
      </c>
      <c r="C6">
        <f>'DOWN MEASUREMENTS'!G5</f>
        <v>-15297</v>
      </c>
      <c r="D6">
        <f>'DOWN MEASUREMENTS'!H5</f>
        <v>-5082</v>
      </c>
      <c r="E6">
        <f>'DOWN MEASUREMENTS'!I5</f>
        <v>-1060</v>
      </c>
      <c r="F6">
        <f>'DOWN MEASUREMENTS'!J5</f>
        <v>96</v>
      </c>
      <c r="I6" s="1">
        <f>'CAL PARAMETERS'!$A$9*'Dn Calcs'!$A6+'CAL PARAMETERS'!$B$9*'Dn Calcs'!$B6+'CAL PARAMETERS'!$C$9*'Dn Calcs'!$C6+'CAL PARAMETERS'!$A$8</f>
        <v>5.4695365309999997E-3</v>
      </c>
      <c r="J6" s="1">
        <f>'CAL PARAMETERS'!$A$10*'Dn Calcs'!$A6+'CAL PARAMETERS'!$B$10*'Dn Calcs'!$B6+'CAL PARAMETERS'!$C$10*'Dn Calcs'!$C6+'CAL PARAMETERS'!$B$8</f>
        <v>-1.3171658205999998E-3</v>
      </c>
      <c r="K6" s="1">
        <f>'CAL PARAMETERS'!$A$11*'Dn Calcs'!$A6+'CAL PARAMETERS'!$B$11*'Dn Calcs'!$B6+'CAL PARAMETERS'!$C$11*'Dn Calcs'!$C6+'CAL PARAMETERS'!$C$8</f>
        <v>-1.0009513673410799</v>
      </c>
      <c r="L6" s="1">
        <f t="shared" si="0"/>
        <v>1.000967177552611</v>
      </c>
      <c r="N6" s="2">
        <f t="shared" si="1"/>
        <v>-3.1402767404462617</v>
      </c>
      <c r="O6" s="2">
        <f t="shared" si="2"/>
        <v>-5.4642788218268066E-3</v>
      </c>
      <c r="Q6">
        <f>'CAL PARAMETERS'!$A$3*('Dn Calcs'!$D6-'CAL PARAMETERS'!$A$2)+'CAL PARAMETERS'!$B$3*('Dn Calcs'!$E6-'CAL PARAMETERS'!$B$2)+'CAL PARAMETERS'!$C$3*('Dn Calcs'!$F6-'CAL PARAMETERS'!$C$2)+PLOT!$E$3</f>
        <v>-770.16733843709994</v>
      </c>
      <c r="R6">
        <f>'CAL PARAMETERS'!$A$4*('Dn Calcs'!$D6-'CAL PARAMETERS'!$A$2)+'CAL PARAMETERS'!$B$4*('Dn Calcs'!$E6-'CAL PARAMETERS'!$B$2)+'CAL PARAMETERS'!$C$4*('Dn Calcs'!$F6-'CAL PARAMETERS'!$C$2)+PLOT!$E$4</f>
        <v>-1150.0480133348028</v>
      </c>
      <c r="S6">
        <f>'CAL PARAMETERS'!$A$5*('Dn Calcs'!$D6-'CAL PARAMETERS'!$A$2)+'CAL PARAMETERS'!$B$5*('Dn Calcs'!$E6-'CAL PARAMETERS'!$B$2)+'CAL PARAMETERS'!$C$5*('Dn Calcs'!$F6-'CAL PARAMETERS'!$C$2)+PLOT!$E$5</f>
        <v>2161.0315598899197</v>
      </c>
      <c r="U6" s="2">
        <f t="shared" si="3"/>
        <v>-758.3556999022851</v>
      </c>
      <c r="V6" s="2">
        <f t="shared" si="4"/>
        <v>1152.8907466201524</v>
      </c>
    </row>
    <row r="7" spans="1:22" x14ac:dyDescent="0.25">
      <c r="A7">
        <f>'DOWN MEASUREMENTS'!E6</f>
        <v>173</v>
      </c>
      <c r="B7">
        <f>'DOWN MEASUREMENTS'!F6</f>
        <v>-191</v>
      </c>
      <c r="C7">
        <f>'DOWN MEASUREMENTS'!G6</f>
        <v>-15353</v>
      </c>
      <c r="D7">
        <f>'DOWN MEASUREMENTS'!H6</f>
        <v>-5594</v>
      </c>
      <c r="E7">
        <f>'DOWN MEASUREMENTS'!I6</f>
        <v>-499</v>
      </c>
      <c r="F7">
        <f>'DOWN MEASUREMENTS'!J6</f>
        <v>100</v>
      </c>
      <c r="I7" s="1">
        <f>'CAL PARAMETERS'!$A$9*'Dn Calcs'!$A7+'CAL PARAMETERS'!$B$9*'Dn Calcs'!$B7+'CAL PARAMETERS'!$C$9*'Dn Calcs'!$C7+'CAL PARAMETERS'!$A$8</f>
        <v>-1.6547329810000008E-3</v>
      </c>
      <c r="J7" s="1">
        <f>'CAL PARAMETERS'!$A$10*'Dn Calcs'!$A7+'CAL PARAMETERS'!$B$10*'Dn Calcs'!$B7+'CAL PARAMETERS'!$C$10*'Dn Calcs'!$C7+'CAL PARAMETERS'!$B$8</f>
        <v>-6.1590764971999994E-3</v>
      </c>
      <c r="K7" s="1">
        <f>'CAL PARAMETERS'!$A$11*'Dn Calcs'!$A7+'CAL PARAMETERS'!$B$11*'Dn Calcs'!$B7+'CAL PARAMETERS'!$C$11*'Dn Calcs'!$C7+'CAL PARAMETERS'!$C$8</f>
        <v>-1.0044597778950199</v>
      </c>
      <c r="L7" s="1">
        <f t="shared" si="0"/>
        <v>1.0044800235810813</v>
      </c>
      <c r="N7" s="2">
        <f t="shared" si="1"/>
        <v>-3.1354610000934677</v>
      </c>
      <c r="O7" s="2">
        <f t="shared" si="2"/>
        <v>1.6473535466931509E-3</v>
      </c>
      <c r="Q7">
        <f>'CAL PARAMETERS'!$A$3*('Dn Calcs'!$D7-'CAL PARAMETERS'!$A$2)+'CAL PARAMETERS'!$B$3*('Dn Calcs'!$E7-'CAL PARAMETERS'!$B$2)+'CAL PARAMETERS'!$C$3*('Dn Calcs'!$F7-'CAL PARAMETERS'!$C$2)+PLOT!$E$3</f>
        <v>-1245.7801474371001</v>
      </c>
      <c r="R7">
        <f>'CAL PARAMETERS'!$A$4*('Dn Calcs'!$D7-'CAL PARAMETERS'!$A$2)+'CAL PARAMETERS'!$B$4*('Dn Calcs'!$E7-'CAL PARAMETERS'!$B$2)+'CAL PARAMETERS'!$C$4*('Dn Calcs'!$F7-'CAL PARAMETERS'!$C$2)+PLOT!$E$4</f>
        <v>-578.47922863480267</v>
      </c>
      <c r="S7">
        <f>'CAL PARAMETERS'!$A$5*('Dn Calcs'!$D7-'CAL PARAMETERS'!$A$2)+'CAL PARAMETERS'!$B$5*('Dn Calcs'!$E7-'CAL PARAMETERS'!$B$2)+'CAL PARAMETERS'!$C$5*('Dn Calcs'!$F7-'CAL PARAMETERS'!$C$2)+PLOT!$E$5</f>
        <v>2162.2934602899195</v>
      </c>
      <c r="U7" s="2">
        <f t="shared" si="3"/>
        <v>-1249.3346071028961</v>
      </c>
      <c r="V7" s="2">
        <f t="shared" si="4"/>
        <v>591.72670525267336</v>
      </c>
    </row>
    <row r="8" spans="1:22" x14ac:dyDescent="0.25">
      <c r="A8">
        <f>'DOWN MEASUREMENTS'!E7</f>
        <v>412</v>
      </c>
      <c r="B8">
        <f>'DOWN MEASUREMENTS'!F7</f>
        <v>-448</v>
      </c>
      <c r="C8">
        <f>'DOWN MEASUREMENTS'!G7</f>
        <v>-15278</v>
      </c>
      <c r="D8">
        <f>'DOWN MEASUREMENTS'!H7</f>
        <v>-5701</v>
      </c>
      <c r="E8">
        <f>'DOWN MEASUREMENTS'!I7</f>
        <v>259</v>
      </c>
      <c r="F8">
        <f>'DOWN MEASUREMENTS'!J7</f>
        <v>73</v>
      </c>
      <c r="I8" s="1">
        <f>'CAL PARAMETERS'!$A$9*'Dn Calcs'!$A8+'CAL PARAMETERS'!$B$9*'Dn Calcs'!$B8+'CAL PARAMETERS'!$C$9*'Dn Calcs'!$C8+'CAL PARAMETERS'!$A$8</f>
        <v>1.3284978793999999E-2</v>
      </c>
      <c r="J8" s="1">
        <f>'CAL PARAMETERS'!$A$10*'Dn Calcs'!$A8+'CAL PARAMETERS'!$B$10*'Dn Calcs'!$B8+'CAL PARAMETERS'!$C$10*'Dn Calcs'!$C8+'CAL PARAMETERS'!$B$8</f>
        <v>-2.2240030162799997E-2</v>
      </c>
      <c r="K8" s="1">
        <f>'CAL PARAMETERS'!$A$11*'Dn Calcs'!$A8+'CAL PARAMETERS'!$B$11*'Dn Calcs'!$B8+'CAL PARAMETERS'!$C$11*'Dn Calcs'!$C8+'CAL PARAMETERS'!$C$8</f>
        <v>-0.99978208119855994</v>
      </c>
      <c r="L8" s="1">
        <f t="shared" si="0"/>
        <v>1.0001176528233682</v>
      </c>
      <c r="N8" s="2">
        <f t="shared" si="1"/>
        <v>-3.1193514439391876</v>
      </c>
      <c r="O8" s="2">
        <f t="shared" si="2"/>
        <v>-1.3283806634848693E-2</v>
      </c>
      <c r="Q8">
        <f>'CAL PARAMETERS'!$A$3*('Dn Calcs'!$D8-'CAL PARAMETERS'!$A$2)+'CAL PARAMETERS'!$B$3*('Dn Calcs'!$E8-'CAL PARAMETERS'!$B$2)+'CAL PARAMETERS'!$C$3*('Dn Calcs'!$F8-'CAL PARAMETERS'!$C$2)+PLOT!$E$3</f>
        <v>-1408.8316206371001</v>
      </c>
      <c r="R8">
        <f>'CAL PARAMETERS'!$A$4*('Dn Calcs'!$D8-'CAL PARAMETERS'!$A$2)+'CAL PARAMETERS'!$B$4*('Dn Calcs'!$E8-'CAL PARAMETERS'!$B$2)+'CAL PARAMETERS'!$C$4*('Dn Calcs'!$F8-'CAL PARAMETERS'!$C$2)+PLOT!$E$4</f>
        <v>135.78340966519733</v>
      </c>
      <c r="S8">
        <f>'CAL PARAMETERS'!$A$5*('Dn Calcs'!$D8-'CAL PARAMETERS'!$A$2)+'CAL PARAMETERS'!$B$5*('Dn Calcs'!$E8-'CAL PARAMETERS'!$B$2)+'CAL PARAMETERS'!$C$5*('Dn Calcs'!$F8-'CAL PARAMETERS'!$C$2)+PLOT!$E$5</f>
        <v>2142.7711810899195</v>
      </c>
      <c r="U8" s="2">
        <f t="shared" si="3"/>
        <v>-1380.2109279442652</v>
      </c>
      <c r="V8" s="2">
        <f t="shared" si="4"/>
        <v>-88.095932955783042</v>
      </c>
    </row>
    <row r="9" spans="1:22" x14ac:dyDescent="0.25">
      <c r="A9">
        <f>'DOWN MEASUREMENTS'!E8</f>
        <v>-132</v>
      </c>
      <c r="B9">
        <f>'DOWN MEASUREMENTS'!F8</f>
        <v>-346</v>
      </c>
      <c r="C9">
        <f>'DOWN MEASUREMENTS'!G8</f>
        <v>-15359</v>
      </c>
      <c r="D9">
        <f>'DOWN MEASUREMENTS'!H8</f>
        <v>-5226</v>
      </c>
      <c r="E9">
        <f>'DOWN MEASUREMENTS'!I8</f>
        <v>1041</v>
      </c>
      <c r="F9">
        <f>'DOWN MEASUREMENTS'!J8</f>
        <v>91</v>
      </c>
      <c r="I9" s="1">
        <f>'CAL PARAMETERS'!$A$9*'Dn Calcs'!$A9+'CAL PARAMETERS'!$B$9*'Dn Calcs'!$B9+'CAL PARAMETERS'!$C$9*'Dn Calcs'!$C9+'CAL PARAMETERS'!$A$8</f>
        <v>-2.1158724642999997E-2</v>
      </c>
      <c r="J9" s="1">
        <f>'CAL PARAMETERS'!$A$10*'Dn Calcs'!$A9+'CAL PARAMETERS'!$B$10*'Dn Calcs'!$B9+'CAL PARAMETERS'!$C$10*'Dn Calcs'!$C9+'CAL PARAMETERS'!$B$8</f>
        <v>-1.5895368376200002E-2</v>
      </c>
      <c r="K9" s="1">
        <f>'CAL PARAMETERS'!$A$11*'Dn Calcs'!$A9+'CAL PARAMETERS'!$B$11*'Dn Calcs'!$B9+'CAL PARAMETERS'!$C$11*'Dn Calcs'!$C9+'CAL PARAMETERS'!$C$8</f>
        <v>-1.0047791255041199</v>
      </c>
      <c r="L9" s="1">
        <f t="shared" si="0"/>
        <v>1.005127576685247</v>
      </c>
      <c r="N9" s="2">
        <f t="shared" si="1"/>
        <v>-3.1257742093624814</v>
      </c>
      <c r="O9" s="2">
        <f t="shared" si="2"/>
        <v>2.105234016330618E-2</v>
      </c>
      <c r="Q9">
        <f>'CAL PARAMETERS'!$A$3*('Dn Calcs'!$D9-'CAL PARAMETERS'!$A$2)+'CAL PARAMETERS'!$B$3*('Dn Calcs'!$E9-'CAL PARAMETERS'!$B$2)+'CAL PARAMETERS'!$C$3*('Dn Calcs'!$F9-'CAL PARAMETERS'!$C$2)+PLOT!$E$3</f>
        <v>-1095.4944902370999</v>
      </c>
      <c r="R9">
        <f>'CAL PARAMETERS'!$A$4*('Dn Calcs'!$D9-'CAL PARAMETERS'!$A$2)+'CAL PARAMETERS'!$B$4*('Dn Calcs'!$E9-'CAL PARAMETERS'!$B$2)+'CAL PARAMETERS'!$C$4*('Dn Calcs'!$F9-'CAL PARAMETERS'!$C$2)+PLOT!$E$4</f>
        <v>815.56069456519742</v>
      </c>
      <c r="S9">
        <f>'CAL PARAMETERS'!$A$5*('Dn Calcs'!$D9-'CAL PARAMETERS'!$A$2)+'CAL PARAMETERS'!$B$5*('Dn Calcs'!$E9-'CAL PARAMETERS'!$B$2)+'CAL PARAMETERS'!$C$5*('Dn Calcs'!$F9-'CAL PARAMETERS'!$C$2)+PLOT!$E$5</f>
        <v>2179.4978854899196</v>
      </c>
      <c r="U9" s="2">
        <f t="shared" si="3"/>
        <v>-1141.3977014953305</v>
      </c>
      <c r="V9" s="2">
        <f t="shared" si="4"/>
        <v>-780.98383262880634</v>
      </c>
    </row>
    <row r="10" spans="1:22" x14ac:dyDescent="0.25">
      <c r="A10">
        <f>'DOWN MEASUREMENTS'!E9</f>
        <v>-107</v>
      </c>
      <c r="B10">
        <f>'DOWN MEASUREMENTS'!F9</f>
        <v>-247</v>
      </c>
      <c r="C10">
        <f>'DOWN MEASUREMENTS'!G9</f>
        <v>-15285</v>
      </c>
      <c r="D10">
        <f>'DOWN MEASUREMENTS'!H9</f>
        <v>-4515</v>
      </c>
      <c r="E10">
        <f>'DOWN MEASUREMENTS'!I9</f>
        <v>1602</v>
      </c>
      <c r="F10">
        <f>'DOWN MEASUREMENTS'!J9</f>
        <v>64</v>
      </c>
      <c r="I10" s="1">
        <f>'CAL PARAMETERS'!$A$9*'Dn Calcs'!$A10+'CAL PARAMETERS'!$B$9*'Dn Calcs'!$B10+'CAL PARAMETERS'!$C$9*'Dn Calcs'!$C10+'CAL PARAMETERS'!$A$8</f>
        <v>-1.9470171745000001E-2</v>
      </c>
      <c r="J10" s="1">
        <f>'CAL PARAMETERS'!$A$10*'Dn Calcs'!$A10+'CAL PARAMETERS'!$B$10*'Dn Calcs'!$B10+'CAL PARAMETERS'!$C$10*'Dn Calcs'!$C10+'CAL PARAMETERS'!$B$8</f>
        <v>-9.6776317572000014E-3</v>
      </c>
      <c r="K10" s="1">
        <f>'CAL PARAMETERS'!$A$11*'Dn Calcs'!$A10+'CAL PARAMETERS'!$B$11*'Dn Calcs'!$B10+'CAL PARAMETERS'!$C$11*'Dn Calcs'!$C10+'CAL PARAMETERS'!$C$8</f>
        <v>-1.00011901237934</v>
      </c>
      <c r="L10" s="1">
        <f t="shared" si="0"/>
        <v>1.0003553284042797</v>
      </c>
      <c r="N10" s="2">
        <f t="shared" si="1"/>
        <v>-3.1319164754532625</v>
      </c>
      <c r="O10" s="2">
        <f t="shared" si="2"/>
        <v>1.9464484946548281E-2</v>
      </c>
      <c r="Q10">
        <f>'CAL PARAMETERS'!$A$3*('Dn Calcs'!$D10-'CAL PARAMETERS'!$A$2)+'CAL PARAMETERS'!$B$3*('Dn Calcs'!$E10-'CAL PARAMETERS'!$B$2)+'CAL PARAMETERS'!$C$3*('Dn Calcs'!$F10-'CAL PARAMETERS'!$C$2)+PLOT!$E$3</f>
        <v>-567.45199283709997</v>
      </c>
      <c r="R10">
        <f>'CAL PARAMETERS'!$A$4*('Dn Calcs'!$D10-'CAL PARAMETERS'!$A$2)+'CAL PARAMETERS'!$B$4*('Dn Calcs'!$E10-'CAL PARAMETERS'!$B$2)+'CAL PARAMETERS'!$C$4*('Dn Calcs'!$F10-'CAL PARAMETERS'!$C$2)+PLOT!$E$4</f>
        <v>1266.2537095651974</v>
      </c>
      <c r="S10">
        <f>'CAL PARAMETERS'!$A$5*('Dn Calcs'!$D10-'CAL PARAMETERS'!$A$2)+'CAL PARAMETERS'!$B$5*('Dn Calcs'!$E10-'CAL PARAMETERS'!$B$2)+'CAL PARAMETERS'!$C$5*('Dn Calcs'!$F10-'CAL PARAMETERS'!$C$2)+PLOT!$E$5</f>
        <v>2173.0524730899197</v>
      </c>
      <c r="U10" s="2">
        <f t="shared" si="3"/>
        <v>-609.87566818638231</v>
      </c>
      <c r="V10" s="2">
        <f t="shared" si="4"/>
        <v>-1245.1679166457029</v>
      </c>
    </row>
    <row r="11" spans="1:22" x14ac:dyDescent="0.25">
      <c r="A11">
        <f>'DOWN MEASUREMENTS'!E10</f>
        <v>0</v>
      </c>
      <c r="B11">
        <f>'DOWN MEASUREMENTS'!F10</f>
        <v>-125</v>
      </c>
      <c r="C11">
        <f>'DOWN MEASUREMENTS'!G10</f>
        <v>-15339</v>
      </c>
      <c r="D11">
        <f>'DOWN MEASUREMENTS'!H10</f>
        <v>-3679</v>
      </c>
      <c r="E11">
        <f>'DOWN MEASUREMENTS'!I10</f>
        <v>1827</v>
      </c>
      <c r="F11">
        <f>'DOWN MEASUREMENTS'!J10</f>
        <v>44</v>
      </c>
      <c r="I11" s="1">
        <f>'CAL PARAMETERS'!$A$9*'Dn Calcs'!$A11+'CAL PARAMETERS'!$B$9*'Dn Calcs'!$B11+'CAL PARAMETERS'!$C$9*'Dn Calcs'!$C11+'CAL PARAMETERS'!$A$8</f>
        <v>-1.2571953403E-2</v>
      </c>
      <c r="J11" s="1">
        <f>'CAL PARAMETERS'!$A$10*'Dn Calcs'!$A11+'CAL PARAMETERS'!$B$10*'Dn Calcs'!$B11+'CAL PARAMETERS'!$C$10*'Dn Calcs'!$C11+'CAL PARAMETERS'!$B$8</f>
        <v>-2.031859468999999E-3</v>
      </c>
      <c r="K11" s="1">
        <f>'CAL PARAMETERS'!$A$11*'Dn Calcs'!$A11+'CAL PARAMETERS'!$B$11*'Dn Calcs'!$B11+'CAL PARAMETERS'!$C$11*'Dn Calcs'!$C11+'CAL PARAMETERS'!$C$8</f>
        <v>-1.0035426203275</v>
      </c>
      <c r="L11" s="1">
        <f t="shared" si="0"/>
        <v>1.0036234220458655</v>
      </c>
      <c r="N11" s="2">
        <f t="shared" si="1"/>
        <v>-3.1395679695839411</v>
      </c>
      <c r="O11" s="2">
        <f t="shared" si="2"/>
        <v>1.2526891997213272E-2</v>
      </c>
      <c r="Q11">
        <f>'CAL PARAMETERS'!$A$3*('Dn Calcs'!$D11-'CAL PARAMETERS'!$A$2)+'CAL PARAMETERS'!$B$3*('Dn Calcs'!$E11-'CAL PARAMETERS'!$B$2)+'CAL PARAMETERS'!$C$3*('Dn Calcs'!$F11-'CAL PARAMETERS'!$C$2)+PLOT!$E$3</f>
        <v>96.467391762899993</v>
      </c>
      <c r="R11">
        <f>'CAL PARAMETERS'!$A$4*('Dn Calcs'!$D11-'CAL PARAMETERS'!$A$2)+'CAL PARAMETERS'!$B$4*('Dn Calcs'!$E11-'CAL PARAMETERS'!$B$2)+'CAL PARAMETERS'!$C$4*('Dn Calcs'!$F11-'CAL PARAMETERS'!$C$2)+PLOT!$E$4</f>
        <v>1392.6301810651973</v>
      </c>
      <c r="S11">
        <f>'CAL PARAMETERS'!$A$5*('Dn Calcs'!$D11-'CAL PARAMETERS'!$A$2)+'CAL PARAMETERS'!$B$5*('Dn Calcs'!$E11-'CAL PARAMETERS'!$B$2)+'CAL PARAMETERS'!$C$5*('Dn Calcs'!$F11-'CAL PARAMETERS'!$C$2)+PLOT!$E$5</f>
        <v>2171.7765254899195</v>
      </c>
      <c r="U11" s="2">
        <f t="shared" si="3"/>
        <v>69.219659865833862</v>
      </c>
      <c r="V11" s="2">
        <f t="shared" si="4"/>
        <v>-1388.2301684389643</v>
      </c>
    </row>
    <row r="12" spans="1:22" x14ac:dyDescent="0.25">
      <c r="A12">
        <f>'DOWN MEASUREMENTS'!E11</f>
        <v>-4</v>
      </c>
      <c r="B12">
        <f>'DOWN MEASUREMENTS'!F11</f>
        <v>39</v>
      </c>
      <c r="C12">
        <f>'DOWN MEASUREMENTS'!G11</f>
        <v>-15296</v>
      </c>
      <c r="D12">
        <f>'DOWN MEASUREMENTS'!H11</f>
        <v>-2829</v>
      </c>
      <c r="E12">
        <f>'DOWN MEASUREMENTS'!I11</f>
        <v>1646</v>
      </c>
      <c r="F12">
        <f>'DOWN MEASUREMENTS'!J11</f>
        <v>45</v>
      </c>
      <c r="I12" s="1">
        <f>'CAL PARAMETERS'!$A$9*'Dn Calcs'!$A12+'CAL PARAMETERS'!$B$9*'Dn Calcs'!$B12+'CAL PARAMETERS'!$C$9*'Dn Calcs'!$C12+'CAL PARAMETERS'!$A$8</f>
        <v>-1.2667458292E-2</v>
      </c>
      <c r="J12" s="1">
        <f>'CAL PARAMETERS'!$A$10*'Dn Calcs'!$A12+'CAL PARAMETERS'!$B$10*'Dn Calcs'!$B12+'CAL PARAMETERS'!$C$10*'Dn Calcs'!$C12+'CAL PARAMETERS'!$B$8</f>
        <v>8.2533594055999998E-3</v>
      </c>
      <c r="K12" s="1">
        <f>'CAL PARAMETERS'!$A$11*'Dn Calcs'!$A12+'CAL PARAMETERS'!$B$11*'Dn Calcs'!$B12+'CAL PARAMETERS'!$C$11*'Dn Calcs'!$C12+'CAL PARAMETERS'!$C$8</f>
        <v>-1.0008301035354199</v>
      </c>
      <c r="L12" s="1">
        <f t="shared" si="0"/>
        <v>1.0009442934468316</v>
      </c>
      <c r="N12" s="2">
        <f t="shared" si="1"/>
        <v>3.1333463265716524</v>
      </c>
      <c r="O12" s="2">
        <f t="shared" si="2"/>
        <v>1.2655845624935122E-2</v>
      </c>
      <c r="Q12">
        <f>'CAL PARAMETERS'!$A$3*('Dn Calcs'!$D12-'CAL PARAMETERS'!$A$2)+'CAL PARAMETERS'!$B$3*('Dn Calcs'!$E12-'CAL PARAMETERS'!$B$2)+'CAL PARAMETERS'!$C$3*('Dn Calcs'!$F12-'CAL PARAMETERS'!$C$2)+PLOT!$E$3</f>
        <v>812.28025156289993</v>
      </c>
      <c r="R12">
        <f>'CAL PARAMETERS'!$A$4*('Dn Calcs'!$D12-'CAL PARAMETERS'!$A$2)+'CAL PARAMETERS'!$B$4*('Dn Calcs'!$E12-'CAL PARAMETERS'!$B$2)+'CAL PARAMETERS'!$C$4*('Dn Calcs'!$F12-'CAL PARAMETERS'!$C$2)+PLOT!$E$4</f>
        <v>1140.7817733651973</v>
      </c>
      <c r="S12">
        <f>'CAL PARAMETERS'!$A$5*('Dn Calcs'!$D12-'CAL PARAMETERS'!$A$2)+'CAL PARAMETERS'!$B$5*('Dn Calcs'!$E12-'CAL PARAMETERS'!$B$2)+'CAL PARAMETERS'!$C$5*('Dn Calcs'!$F12-'CAL PARAMETERS'!$C$2)+PLOT!$E$5</f>
        <v>2186.6582102899197</v>
      </c>
      <c r="U12" s="2">
        <f t="shared" si="3"/>
        <v>784.66192401249293</v>
      </c>
      <c r="V12" s="2">
        <f t="shared" si="4"/>
        <v>-1158.7746802280556</v>
      </c>
    </row>
    <row r="13" spans="1:22" x14ac:dyDescent="0.25">
      <c r="A13">
        <f>'DOWN MEASUREMENTS'!E12</f>
        <v>-125</v>
      </c>
      <c r="B13">
        <f>'DOWN MEASUREMENTS'!F12</f>
        <v>20</v>
      </c>
      <c r="C13">
        <f>'DOWN MEASUREMENTS'!G12</f>
        <v>-15338</v>
      </c>
      <c r="D13">
        <f>'DOWN MEASUREMENTS'!H12</f>
        <v>-2309</v>
      </c>
      <c r="E13">
        <f>'DOWN MEASUREMENTS'!I12</f>
        <v>1133</v>
      </c>
      <c r="F13">
        <f>'DOWN MEASUREMENTS'!J12</f>
        <v>18</v>
      </c>
      <c r="I13" s="1">
        <f>'CAL PARAMETERS'!$A$9*'Dn Calcs'!$A13+'CAL PARAMETERS'!$B$9*'Dn Calcs'!$B13+'CAL PARAMETERS'!$C$9*'Dn Calcs'!$C13+'CAL PARAMETERS'!$A$8</f>
        <v>-2.0370583126E-2</v>
      </c>
      <c r="J13" s="1">
        <f>'CAL PARAMETERS'!$A$10*'Dn Calcs'!$A13+'CAL PARAMETERS'!$B$10*'Dn Calcs'!$B13+'CAL PARAMETERS'!$C$10*'Dn Calcs'!$C13+'CAL PARAMETERS'!$B$8</f>
        <v>7.0481503770000002E-3</v>
      </c>
      <c r="K13" s="1">
        <f>'CAL PARAMETERS'!$A$11*'Dn Calcs'!$A13+'CAL PARAMETERS'!$B$11*'Dn Calcs'!$B13+'CAL PARAMETERS'!$C$11*'Dn Calcs'!$C13+'CAL PARAMETERS'!$C$8</f>
        <v>-1.0034536105306</v>
      </c>
      <c r="L13" s="1">
        <f t="shared" si="0"/>
        <v>1.003685102792468</v>
      </c>
      <c r="N13" s="2">
        <f t="shared" si="1"/>
        <v>3.1345688765068509</v>
      </c>
      <c r="O13" s="2">
        <f t="shared" si="2"/>
        <v>2.0297184678850864E-2</v>
      </c>
      <c r="Q13">
        <f>'CAL PARAMETERS'!$A$3*('Dn Calcs'!$D13-'CAL PARAMETERS'!$A$2)+'CAL PARAMETERS'!$B$3*('Dn Calcs'!$E13-'CAL PARAMETERS'!$B$2)+'CAL PARAMETERS'!$C$3*('Dn Calcs'!$F13-'CAL PARAMETERS'!$C$2)+PLOT!$E$3</f>
        <v>1289.2964489629001</v>
      </c>
      <c r="R13">
        <f>'CAL PARAMETERS'!$A$4*('Dn Calcs'!$D13-'CAL PARAMETERS'!$A$2)+'CAL PARAMETERS'!$B$4*('Dn Calcs'!$E13-'CAL PARAMETERS'!$B$2)+'CAL PARAMETERS'!$C$4*('Dn Calcs'!$F13-'CAL PARAMETERS'!$C$2)+PLOT!$E$4</f>
        <v>612.72225626519742</v>
      </c>
      <c r="S13">
        <f>'CAL PARAMETERS'!$A$5*('Dn Calcs'!$D13-'CAL PARAMETERS'!$A$2)+'CAL PARAMETERS'!$B$5*('Dn Calcs'!$E13-'CAL PARAMETERS'!$B$2)+'CAL PARAMETERS'!$C$5*('Dn Calcs'!$F13-'CAL PARAMETERS'!$C$2)+PLOT!$E$5</f>
        <v>2163.1983886899197</v>
      </c>
      <c r="U13" s="2">
        <f t="shared" si="3"/>
        <v>1245.2154838824019</v>
      </c>
      <c r="V13" s="2">
        <f t="shared" si="4"/>
        <v>-627.90084081899045</v>
      </c>
    </row>
  </sheetData>
  <sheetProtection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PLOT</vt:lpstr>
      <vt:lpstr>UP MEASUREMENTS</vt:lpstr>
      <vt:lpstr>DOWN MEASUREMENTS</vt:lpstr>
      <vt:lpstr>CAL PARAMETERS</vt:lpstr>
      <vt:lpstr>Up Calcs</vt:lpstr>
      <vt:lpstr>Dn Calcs</vt:lpstr>
      <vt:lpstr>mpitch</vt:lpstr>
      <vt:lpstr>mroll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jmitchell</dc:creator>
  <cp:lastModifiedBy>Joe Mitchell</cp:lastModifiedBy>
  <dcterms:created xsi:type="dcterms:W3CDTF">2014-03-11T17:34:27Z</dcterms:created>
  <dcterms:modified xsi:type="dcterms:W3CDTF">2018-04-24T15:18:03Z</dcterms:modified>
</cp:coreProperties>
</file>