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宋体"/>
      <charset val="238"/>
      <b val="1"/>
      <sz val="11"/>
    </font>
    <font>
      <name val="宋体"/>
      <charset val="134"/>
      <b val="1"/>
      <sz val="11"/>
    </font>
    <font>
      <name val="Times New Roman"/>
      <charset val="238"/>
      <sz val="11"/>
    </font>
    <font>
      <name val="宋体"/>
      <charset val="134"/>
      <sz val="11"/>
      <scheme val="major"/>
    </font>
    <font>
      <name val="宋体"/>
      <charset val="238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10"/>
  <sheetViews>
    <sheetView workbookViewId="0">
      <selection activeCell="A1" sqref="A1"/>
    </sheetView>
  </sheetViews>
  <sheetFormatPr baseColWidth="8" defaultRowHeight="15"/>
  <cols>
    <col width="23.625" customWidth="1" min="1" max="1"/>
    <col width="23.375" customWidth="1" min="2" max="2"/>
    <col width="25.275" customWidth="1" min="3" max="3"/>
    <col width="14.1666666666667" customWidth="1" min="4" max="4"/>
    <col width="9.375" customWidth="1" min="5" max="5"/>
    <col width="13" customWidth="1" min="6" max="6"/>
    <col width="8.625" customWidth="1" min="7" max="7"/>
    <col width="9.625" customWidth="1" min="8" max="8"/>
    <col width="8.625" customWidth="1" min="9" max="9"/>
    <col width="13" customWidth="1" min="10" max="10"/>
    <col width="10.625" customWidth="1" min="11" max="11"/>
    <col width="9.375" customWidth="1" min="12" max="12"/>
    <col width="6.625" customWidth="1" min="13" max="13"/>
    <col width="8.625" customWidth="1" min="14" max="14"/>
    <col width="6.625" customWidth="1" min="15" max="15"/>
    <col width="13" customWidth="1" min="16" max="16"/>
    <col width="13" customWidth="1" min="17" max="17"/>
    <col width="13" customWidth="1" min="18" max="18"/>
    <col width="10.625" customWidth="1" min="19" max="19"/>
    <col width="8.46666666666667" customWidth="1" min="20" max="20"/>
    <col width="16.625" customWidth="1" min="21" max="21"/>
  </cols>
  <sheetData>
    <row r="1" ht="20" customHeight="1">
      <c r="A1" s="1" t="inlineStr">
        <is>
          <t>唛头</t>
        </is>
      </c>
      <c r="B1" s="1" t="inlineStr">
        <is>
          <t>快递单号</t>
        </is>
      </c>
      <c r="C1" s="1" t="inlineStr">
        <is>
          <t>FBA入仓号</t>
        </is>
      </c>
      <c r="D1" s="1" t="inlineStr">
        <is>
          <t>箱号</t>
        </is>
      </c>
      <c r="E1" s="1" t="inlineStr">
        <is>
          <t>中文品名</t>
        </is>
      </c>
      <c r="F1" s="1" t="inlineStr">
        <is>
          <t>英文品名</t>
        </is>
      </c>
      <c r="G1" s="1" t="inlineStr">
        <is>
          <t>品牌</t>
        </is>
      </c>
      <c r="H1" s="1" t="inlineStr">
        <is>
          <t>型号</t>
        </is>
      </c>
      <c r="I1" s="1" t="inlineStr">
        <is>
          <t>材质</t>
        </is>
      </c>
      <c r="J1" s="1" t="inlineStr">
        <is>
          <t>用途</t>
        </is>
      </c>
      <c r="K1" s="1" t="inlineStr">
        <is>
          <t>海关编码</t>
        </is>
      </c>
      <c r="L1" s="1" t="inlineStr">
        <is>
          <t>货物单价</t>
        </is>
      </c>
      <c r="M1" s="1" t="inlineStr">
        <is>
          <t>件数</t>
        </is>
      </c>
      <c r="N1" s="1" t="inlineStr">
        <is>
          <t>装箱数</t>
        </is>
      </c>
      <c r="O1" s="1" t="inlineStr">
        <is>
          <t>重量</t>
        </is>
      </c>
      <c r="P1" s="1" t="inlineStr">
        <is>
          <t>长</t>
        </is>
      </c>
      <c r="Q1" s="1" t="inlineStr">
        <is>
          <t>宽</t>
        </is>
      </c>
      <c r="R1" s="1" t="inlineStr">
        <is>
          <t>高</t>
        </is>
      </c>
      <c r="S1" s="2" t="inlineStr">
        <is>
          <t>链接</t>
        </is>
      </c>
      <c r="T1" s="2" t="inlineStr">
        <is>
          <t>图片</t>
        </is>
      </c>
      <c r="U1" s="2" t="inlineStr">
        <is>
          <t>国家</t>
        </is>
      </c>
    </row>
    <row r="2" ht="20" customHeight="1">
      <c r="A2" s="3" t="inlineStr">
        <is>
          <t>DSA240357348</t>
        </is>
      </c>
      <c r="B2" s="3" t="inlineStr">
        <is>
          <t>1ZB57B46DK33156585</t>
        </is>
      </c>
      <c r="C2" s="3" t="inlineStr">
        <is>
          <t>FBA15HWXYT39</t>
        </is>
      </c>
      <c r="D2" s="3" t="inlineStr">
        <is>
          <t>BN24032201426</t>
        </is>
      </c>
      <c r="E2" s="4" t="inlineStr">
        <is>
          <t>钥匙灯</t>
        </is>
      </c>
      <c r="F2" s="4" t="inlineStr">
        <is>
          <t>Key lamp</t>
        </is>
      </c>
      <c r="G2" s="4" t="inlineStr">
        <is>
          <t>无</t>
        </is>
      </c>
      <c r="H2" s="4" t="inlineStr">
        <is>
          <t>无</t>
        </is>
      </c>
      <c r="I2" s="4" t="inlineStr">
        <is>
          <t>plastic</t>
        </is>
      </c>
      <c r="J2" s="4" t="inlineStr">
        <is>
          <t>lighting</t>
        </is>
      </c>
      <c r="K2" s="4" t="inlineStr">
        <is>
          <t>8513100000</t>
        </is>
      </c>
      <c r="L2" s="4" t="n">
        <v>3.5</v>
      </c>
      <c r="M2" s="5" t="n">
        <v>1</v>
      </c>
      <c r="N2" s="4" t="n">
        <v>50</v>
      </c>
      <c r="O2" s="5" t="n">
        <v>5.38</v>
      </c>
      <c r="P2" s="3" t="n">
        <v>42</v>
      </c>
      <c r="Q2" s="3" t="n">
        <v>49</v>
      </c>
      <c r="R2" s="3" t="n">
        <v>38</v>
      </c>
      <c r="S2" s="4" t="inlineStr">
        <is>
          <t>https://www.amazon.de/dp/B0CW12CQF5?ref=myi_title_dp</t>
        </is>
      </c>
      <c r="T2" s="5">
        <f>_xlfn.DISPIMG("ID_F8E3ADC6480A442B856BA1E391D357C7",1)</f>
        <v/>
      </c>
      <c r="U2" s="5" t="n"/>
    </row>
    <row r="3" ht="20" customHeight="1">
      <c r="A3" s="3" t="inlineStr">
        <is>
          <t>DSA240357348</t>
        </is>
      </c>
      <c r="B3" s="3" t="inlineStr">
        <is>
          <t>1ZB57B46DK33156585</t>
        </is>
      </c>
      <c r="C3" s="3" t="inlineStr">
        <is>
          <t>FBA15HWXYT39</t>
        </is>
      </c>
      <c r="D3" s="5" t="inlineStr">
        <is>
          <t>BN24032201426</t>
        </is>
      </c>
      <c r="E3" s="4" t="inlineStr">
        <is>
          <t>渔捞</t>
        </is>
      </c>
      <c r="F3" s="4" t="inlineStr">
        <is>
          <t>Fish net</t>
        </is>
      </c>
      <c r="G3" s="4" t="inlineStr">
        <is>
          <t>无</t>
        </is>
      </c>
      <c r="H3" s="4" t="inlineStr">
        <is>
          <t>无</t>
        </is>
      </c>
      <c r="I3" s="4" t="inlineStr">
        <is>
          <t>iron</t>
        </is>
      </c>
      <c r="J3" s="4" t="inlineStr">
        <is>
          <t>fish catcher</t>
        </is>
      </c>
      <c r="K3" s="4" t="inlineStr">
        <is>
          <t>9507900000</t>
        </is>
      </c>
      <c r="L3" s="4" t="n">
        <v>2.3</v>
      </c>
      <c r="M3" s="5" t="n">
        <v>0</v>
      </c>
      <c r="N3" s="4" t="n">
        <v>30</v>
      </c>
      <c r="O3" s="5" t="n">
        <v>3.23</v>
      </c>
      <c r="P3" s="5" t="n">
        <v>42</v>
      </c>
      <c r="Q3" s="5" t="n">
        <v>49</v>
      </c>
      <c r="R3" s="5" t="n">
        <v>38</v>
      </c>
      <c r="S3" s="4" t="inlineStr">
        <is>
          <t>https://www.amazon.de/dp/B0CCNHPX6W?ref=myi_title_dp</t>
        </is>
      </c>
      <c r="T3" s="5">
        <f>_xlfn.DISPIMG("ID_57285AF527F94AB99EAC433832775A76",1)</f>
        <v/>
      </c>
      <c r="U3" s="5" t="n"/>
    </row>
    <row r="4" ht="20" customHeight="1">
      <c r="A4" s="3" t="inlineStr">
        <is>
          <t>DSA240357348</t>
        </is>
      </c>
      <c r="B4" s="3" t="inlineStr">
        <is>
          <t>1ZB57B46DK33156585</t>
        </is>
      </c>
      <c r="C4" s="3" t="inlineStr">
        <is>
          <t>FBA15HWXYT39</t>
        </is>
      </c>
      <c r="D4" s="5" t="inlineStr">
        <is>
          <t>BN24032201426</t>
        </is>
      </c>
      <c r="E4" s="4" t="inlineStr">
        <is>
          <t>渔捞</t>
        </is>
      </c>
      <c r="F4" s="4" t="inlineStr">
        <is>
          <t>Fish net</t>
        </is>
      </c>
      <c r="G4" s="4" t="inlineStr">
        <is>
          <t>无</t>
        </is>
      </c>
      <c r="H4" s="4" t="inlineStr">
        <is>
          <t>无</t>
        </is>
      </c>
      <c r="I4" s="4" t="inlineStr">
        <is>
          <t>iron</t>
        </is>
      </c>
      <c r="J4" s="4" t="inlineStr">
        <is>
          <t>fish catcher</t>
        </is>
      </c>
      <c r="K4" s="4" t="inlineStr">
        <is>
          <t>9507900000</t>
        </is>
      </c>
      <c r="L4" s="4" t="n">
        <v>2.7</v>
      </c>
      <c r="M4" s="5" t="n">
        <v>0</v>
      </c>
      <c r="N4" s="4" t="n">
        <v>50</v>
      </c>
      <c r="O4" s="5" t="n">
        <v>5.38</v>
      </c>
      <c r="P4" s="5" t="n">
        <v>42</v>
      </c>
      <c r="Q4" s="5" t="n">
        <v>49</v>
      </c>
      <c r="R4" s="5" t="n">
        <v>38</v>
      </c>
      <c r="S4" s="4" t="inlineStr">
        <is>
          <t>https://www.amazon.de/dp/B0CJDX3LBX?ref=myi_title_dp</t>
        </is>
      </c>
      <c r="T4" s="5">
        <f>_xlfn.DISPIMG("ID_286D97B5C0424AC9A50253D15CC0E6BF",1)</f>
        <v/>
      </c>
      <c r="U4" s="5" t="n"/>
    </row>
    <row r="5" ht="20" customHeight="1">
      <c r="A5" s="3" t="inlineStr">
        <is>
          <t>DSA240357348</t>
        </is>
      </c>
      <c r="B5" s="3" t="inlineStr">
        <is>
          <t>1ZB57B46DK29972399</t>
        </is>
      </c>
      <c r="C5" s="3" t="inlineStr">
        <is>
          <t>FBA15HWXYT39</t>
        </is>
      </c>
      <c r="D5" s="3" t="inlineStr">
        <is>
          <t>BN24032201427</t>
        </is>
      </c>
      <c r="E5" s="4" t="inlineStr">
        <is>
          <t>水族气泡石</t>
        </is>
      </c>
      <c r="F5" s="4" t="inlineStr">
        <is>
          <t>Aquarium Air stone</t>
        </is>
      </c>
      <c r="G5" s="4" t="inlineStr">
        <is>
          <t>无</t>
        </is>
      </c>
      <c r="H5" s="4" t="inlineStr">
        <is>
          <t>无</t>
        </is>
      </c>
      <c r="I5" s="4" t="inlineStr">
        <is>
          <t>carborundum</t>
        </is>
      </c>
      <c r="J5" s="4" t="inlineStr">
        <is>
          <t>bubble maker</t>
        </is>
      </c>
      <c r="K5" s="4" t="inlineStr">
        <is>
          <t>6802999090</t>
        </is>
      </c>
      <c r="L5" s="4" t="n">
        <v>4.2</v>
      </c>
      <c r="M5" s="5" t="n">
        <v>1</v>
      </c>
      <c r="N5" s="4" t="n">
        <v>30</v>
      </c>
      <c r="O5" s="5" t="n">
        <v>4.19</v>
      </c>
      <c r="P5" s="3" t="n">
        <v>42</v>
      </c>
      <c r="Q5" s="3" t="n">
        <v>51</v>
      </c>
      <c r="R5" s="3" t="n">
        <v>42</v>
      </c>
      <c r="S5" s="4" t="inlineStr">
        <is>
          <t>https://www.amazon.de/dp/B0CKNYSBHP?ref=myi_title_dp</t>
        </is>
      </c>
      <c r="T5" s="5">
        <f>_xlfn.DISPIMG("ID_C24CA5278A9F4959A49BF5717C9A085A",1)</f>
        <v/>
      </c>
      <c r="U5" s="5" t="n"/>
    </row>
    <row r="6" ht="20" customHeight="1">
      <c r="A6" s="3" t="inlineStr">
        <is>
          <t>DSA240357348</t>
        </is>
      </c>
      <c r="B6" s="3" t="inlineStr">
        <is>
          <t>1ZB57B46DK29972399</t>
        </is>
      </c>
      <c r="C6" s="3" t="inlineStr">
        <is>
          <t>FBA15HWXYT39</t>
        </is>
      </c>
      <c r="D6" s="5" t="inlineStr">
        <is>
          <t>BN24032201427</t>
        </is>
      </c>
      <c r="E6" s="4" t="inlineStr">
        <is>
          <t>水族刷</t>
        </is>
      </c>
      <c r="F6" s="4" t="inlineStr">
        <is>
          <t>Aquarium brush</t>
        </is>
      </c>
      <c r="G6" s="4" t="inlineStr">
        <is>
          <t>XINYOU</t>
        </is>
      </c>
      <c r="H6" s="4" t="inlineStr">
        <is>
          <t>XY-2320</t>
        </is>
      </c>
      <c r="I6" s="4" t="inlineStr">
        <is>
          <t>plastic, sponge</t>
        </is>
      </c>
      <c r="J6" s="4" t="inlineStr">
        <is>
          <t>cleaner</t>
        </is>
      </c>
      <c r="K6" s="4" t="inlineStr">
        <is>
          <t>9603298000</t>
        </is>
      </c>
      <c r="L6" s="4" t="n">
        <v>2.5</v>
      </c>
      <c r="M6" s="5" t="n">
        <v>0</v>
      </c>
      <c r="N6" s="4" t="n">
        <v>50</v>
      </c>
      <c r="O6" s="5" t="n">
        <v>6.98</v>
      </c>
      <c r="P6" s="5" t="n">
        <v>42</v>
      </c>
      <c r="Q6" s="5" t="n">
        <v>51</v>
      </c>
      <c r="R6" s="5" t="n">
        <v>42</v>
      </c>
      <c r="S6" s="4" t="inlineStr">
        <is>
          <t>https://www.amazon.de/dp/B09BNCBQGH?ref=myi_title_dp</t>
        </is>
      </c>
      <c r="T6" s="5">
        <f>_xlfn.DISPIMG("ID_07878254A9F24F40A500AC7D709F10E4",1)</f>
        <v/>
      </c>
      <c r="U6" s="5" t="n"/>
    </row>
    <row r="7" ht="20" customHeight="1">
      <c r="A7" s="3" t="inlineStr">
        <is>
          <t>DSA240357348</t>
        </is>
      </c>
      <c r="B7" s="3" t="inlineStr">
        <is>
          <t>1ZB57B46DK29972399</t>
        </is>
      </c>
      <c r="C7" s="3" t="inlineStr">
        <is>
          <t>FBA15HWXYT39</t>
        </is>
      </c>
      <c r="D7" s="5" t="inlineStr">
        <is>
          <t>BN24032201427</t>
        </is>
      </c>
      <c r="E7" s="4" t="inlineStr">
        <is>
          <t>水族过滤器</t>
        </is>
      </c>
      <c r="F7" s="4" t="inlineStr">
        <is>
          <t>Aquarium Sponge filter</t>
        </is>
      </c>
      <c r="G7" s="4" t="inlineStr">
        <is>
          <t>XINYOU</t>
        </is>
      </c>
      <c r="H7" s="4" t="inlineStr">
        <is>
          <t>XY-2836</t>
        </is>
      </c>
      <c r="I7" s="4" t="inlineStr">
        <is>
          <t>plastic, sponge</t>
        </is>
      </c>
      <c r="J7" s="4" t="inlineStr">
        <is>
          <t>filter</t>
        </is>
      </c>
      <c r="K7" s="4" t="inlineStr">
        <is>
          <t>8421210020</t>
        </is>
      </c>
      <c r="L7" s="4" t="n">
        <v>2.5</v>
      </c>
      <c r="M7" s="5" t="n">
        <v>0</v>
      </c>
      <c r="N7" s="4" t="n">
        <v>30</v>
      </c>
      <c r="O7" s="5" t="n">
        <v>4.19</v>
      </c>
      <c r="P7" s="5" t="n">
        <v>42</v>
      </c>
      <c r="Q7" s="5" t="n">
        <v>51</v>
      </c>
      <c r="R7" s="5" t="n">
        <v>42</v>
      </c>
      <c r="S7" s="4" t="inlineStr">
        <is>
          <t>https://www.amazon.de/dp/B09TP6FR2H?ref=myi_title_dp</t>
        </is>
      </c>
      <c r="T7" s="5">
        <f>_xlfn.DISPIMG("ID_57E4C9D15A0242C982A5C8A763BD9835",1)</f>
        <v/>
      </c>
      <c r="U7" s="5" t="n"/>
    </row>
    <row r="8" ht="20" customHeight="1">
      <c r="A8" s="3" t="inlineStr">
        <is>
          <t>DSA240357348</t>
        </is>
      </c>
      <c r="B8" s="3" t="inlineStr">
        <is>
          <t>1ZB57B46DK24716602</t>
        </is>
      </c>
      <c r="C8" s="3" t="inlineStr">
        <is>
          <t>FBA15HWXYT39</t>
        </is>
      </c>
      <c r="D8" s="3" t="inlineStr">
        <is>
          <t>BN24032201428</t>
        </is>
      </c>
      <c r="E8" s="4" t="inlineStr">
        <is>
          <t>氧气泵配件</t>
        </is>
      </c>
      <c r="F8" s="4" t="inlineStr">
        <is>
          <t>Air pump accessories</t>
        </is>
      </c>
      <c r="G8" s="4" t="inlineStr">
        <is>
          <t>无</t>
        </is>
      </c>
      <c r="H8" s="4" t="inlineStr">
        <is>
          <t>无</t>
        </is>
      </c>
      <c r="I8" s="4" t="inlineStr">
        <is>
          <t>plastic</t>
        </is>
      </c>
      <c r="J8" s="4" t="inlineStr">
        <is>
          <t>Air mover</t>
        </is>
      </c>
      <c r="K8" s="4" t="inlineStr">
        <is>
          <t>3926909790</t>
        </is>
      </c>
      <c r="L8" s="4" t="n">
        <v>4.8</v>
      </c>
      <c r="M8" s="5" t="n">
        <v>1</v>
      </c>
      <c r="N8" s="4" t="n">
        <v>30</v>
      </c>
      <c r="O8" s="5" t="n">
        <v>5.13</v>
      </c>
      <c r="P8" s="3" t="n">
        <v>42</v>
      </c>
      <c r="Q8" s="3" t="n">
        <v>52</v>
      </c>
      <c r="R8" s="3" t="n">
        <v>42</v>
      </c>
      <c r="S8" s="4" t="inlineStr">
        <is>
          <t>https://www.amazon.de/dp/B09BVFDWX9?ref=myi_title_dp</t>
        </is>
      </c>
      <c r="T8" s="5">
        <f>_xlfn.DISPIMG("ID_E00CE8A8D2D24557A977940C75214555",1)</f>
        <v/>
      </c>
      <c r="U8" s="5" t="n"/>
    </row>
    <row r="9" ht="20" customHeight="1">
      <c r="A9" s="3" t="inlineStr">
        <is>
          <t>DSA240357348</t>
        </is>
      </c>
      <c r="B9" s="3" t="inlineStr">
        <is>
          <t>1ZB57B46DK24716602</t>
        </is>
      </c>
      <c r="C9" s="3" t="inlineStr">
        <is>
          <t>FBA15HWXYT39</t>
        </is>
      </c>
      <c r="D9" s="5" t="inlineStr">
        <is>
          <t>BN24032201428</t>
        </is>
      </c>
      <c r="E9" s="4" t="inlineStr">
        <is>
          <t>塑料吸盘</t>
        </is>
      </c>
      <c r="F9" s="4" t="inlineStr">
        <is>
          <t>Plastic suction cups</t>
        </is>
      </c>
      <c r="G9" s="4" t="inlineStr">
        <is>
          <t>无</t>
        </is>
      </c>
      <c r="H9" s="4" t="inlineStr">
        <is>
          <t>无</t>
        </is>
      </c>
      <c r="I9" s="4" t="inlineStr">
        <is>
          <t>plastic</t>
        </is>
      </c>
      <c r="J9" s="4" t="inlineStr">
        <is>
          <t>hose clamp</t>
        </is>
      </c>
      <c r="K9" s="4" t="inlineStr">
        <is>
          <t>3926909790</t>
        </is>
      </c>
      <c r="L9" s="4" t="n">
        <v>2.8</v>
      </c>
      <c r="M9" s="5" t="n">
        <v>0</v>
      </c>
      <c r="N9" s="4" t="n">
        <v>30</v>
      </c>
      <c r="O9" s="5" t="n">
        <v>5.13</v>
      </c>
      <c r="P9" s="5" t="n">
        <v>42</v>
      </c>
      <c r="Q9" s="5" t="n">
        <v>52</v>
      </c>
      <c r="R9" s="5" t="n">
        <v>42</v>
      </c>
      <c r="S9" s="4" t="inlineStr">
        <is>
          <t>https://www.amazon.de/dp/B0CNR42XTM?ref=myi_title_dp</t>
        </is>
      </c>
      <c r="T9" s="5">
        <f>_xlfn.DISPIMG("ID_670D567BD9AE48C8A6F5058DF136D8F1",1)</f>
        <v/>
      </c>
      <c r="U9" s="5" t="n"/>
    </row>
    <row r="10" ht="20" customHeight="1">
      <c r="A10" s="3" t="inlineStr">
        <is>
          <t>DSA240357348</t>
        </is>
      </c>
      <c r="B10" s="3" t="inlineStr">
        <is>
          <t>1ZB57B46DK24716602</t>
        </is>
      </c>
      <c r="C10" s="3" t="inlineStr">
        <is>
          <t>FBA15HWXYT39</t>
        </is>
      </c>
      <c r="D10" s="5" t="inlineStr">
        <is>
          <t>BN24032201428</t>
        </is>
      </c>
      <c r="E10" s="4" t="inlineStr">
        <is>
          <t>塑料吸盘</t>
        </is>
      </c>
      <c r="F10" s="4" t="inlineStr">
        <is>
          <t>Plastic suction cups</t>
        </is>
      </c>
      <c r="G10" s="4" t="inlineStr">
        <is>
          <t>无</t>
        </is>
      </c>
      <c r="H10" s="4" t="inlineStr">
        <is>
          <t>无</t>
        </is>
      </c>
      <c r="I10" s="4" t="inlineStr">
        <is>
          <t>plastic</t>
        </is>
      </c>
      <c r="J10" s="4" t="inlineStr">
        <is>
          <t>hose clamp</t>
        </is>
      </c>
      <c r="K10" s="4" t="inlineStr">
        <is>
          <t>3926909790</t>
        </is>
      </c>
      <c r="L10" s="4" t="n">
        <v>2.8</v>
      </c>
      <c r="M10" s="5" t="n">
        <v>0</v>
      </c>
      <c r="N10" s="4" t="n">
        <v>30</v>
      </c>
      <c r="O10" s="5" t="n">
        <v>5.13</v>
      </c>
      <c r="P10" s="5" t="n">
        <v>42</v>
      </c>
      <c r="Q10" s="5" t="n">
        <v>52</v>
      </c>
      <c r="R10" s="5" t="n">
        <v>42</v>
      </c>
      <c r="S10" s="4" t="inlineStr">
        <is>
          <t>https://www.amazon.de/dp/B0CNR2YCZ5?ref=myi_title_dp</t>
        </is>
      </c>
      <c r="T10" s="5">
        <f>_xlfn.DISPIMG("ID_15ED01DA3D7348F7BA7E3949FC116B27",1)</f>
        <v/>
      </c>
      <c r="U10" s="5" t="n"/>
    </row>
    <row r="11" ht="20" customHeight="1">
      <c r="A11" s="3" t="inlineStr">
        <is>
          <t>D917968</t>
        </is>
      </c>
      <c r="B11" s="3" t="inlineStr">
        <is>
          <t>1ZB57B46DK12807296</t>
        </is>
      </c>
      <c r="C11" s="3" t="inlineStr">
        <is>
          <t>FBA15HWP38K5</t>
        </is>
      </c>
      <c r="D11" s="3" t="inlineStr">
        <is>
          <t>BN24032301929</t>
        </is>
      </c>
      <c r="E11" s="4" t="inlineStr">
        <is>
          <t>颜料</t>
        </is>
      </c>
      <c r="F11" s="4" t="inlineStr">
        <is>
          <t>pigment</t>
        </is>
      </c>
      <c r="G11" s="4" t="inlineStr">
        <is>
          <t>无</t>
        </is>
      </c>
      <c r="H11" s="4" t="inlineStr">
        <is>
          <t>无</t>
        </is>
      </c>
      <c r="I11" s="4" t="inlineStr">
        <is>
          <t>颜料</t>
        </is>
      </c>
      <c r="J11" s="4" t="inlineStr">
        <is>
          <t>绘画陶瓷</t>
        </is>
      </c>
      <c r="K11" s="4" t="inlineStr">
        <is>
          <t>3213100000</t>
        </is>
      </c>
      <c r="L11" s="4" t="n">
        <v>6</v>
      </c>
      <c r="M11" s="3" t="n">
        <v>1</v>
      </c>
      <c r="N11" s="4" t="n">
        <v>40</v>
      </c>
      <c r="O11" s="3" t="n">
        <v>17.35</v>
      </c>
      <c r="P11" s="3" t="n">
        <v>48</v>
      </c>
      <c r="Q11" s="3" t="n">
        <v>30</v>
      </c>
      <c r="R11" s="3" t="n">
        <v>46</v>
      </c>
      <c r="S11" s="4" t="inlineStr">
        <is>
          <t>https://www.amazon.de/-/en/Porcelain-Paint-12-Waterproof-Painting/dp/B08NJV15GW/ref=sr_1_1?keywords=RATEL+Porcelain+Paint+Set%2C+12+x+22+ml+Waterproof+Ceramic+Paints+%2B+3+Brush+Pens%2C+Ideal+Ceramic+Paints+for+Painting+DIY+Cups%2C+Cups%2C+Plates%2C+Ceramic%2C+Ceramic%2C+High+Coverage+Acrylic+Paint+Set&amp;qid=1693796569&amp;sr=8-1</t>
        </is>
      </c>
      <c r="T11" s="5">
        <f>_xlfn.DISPIMG("ID_A9148EEB2410492089C6F4A68012B669",1)</f>
        <v/>
      </c>
      <c r="U11" s="5" t="n"/>
    </row>
    <row r="12" ht="20" customHeight="1">
      <c r="A12" s="3" t="inlineStr">
        <is>
          <t>D917968</t>
        </is>
      </c>
      <c r="B12" s="3" t="inlineStr">
        <is>
          <t>1ZB57B46DK18651309</t>
        </is>
      </c>
      <c r="C12" s="3" t="inlineStr">
        <is>
          <t>FBA15HWP38K5</t>
        </is>
      </c>
      <c r="D12" s="3" t="inlineStr">
        <is>
          <t>BN24032301930</t>
        </is>
      </c>
      <c r="E12" s="4" t="inlineStr">
        <is>
          <t>颜料</t>
        </is>
      </c>
      <c r="F12" s="4" t="inlineStr">
        <is>
          <t>pigment</t>
        </is>
      </c>
      <c r="G12" s="4" t="inlineStr">
        <is>
          <t>无</t>
        </is>
      </c>
      <c r="H12" s="4" t="inlineStr">
        <is>
          <t>无</t>
        </is>
      </c>
      <c r="I12" s="4" t="inlineStr">
        <is>
          <t>颜料</t>
        </is>
      </c>
      <c r="J12" s="4" t="inlineStr">
        <is>
          <t>绘画陶瓷</t>
        </is>
      </c>
      <c r="K12" s="4" t="inlineStr">
        <is>
          <t>3213100000</t>
        </is>
      </c>
      <c r="L12" s="4" t="n">
        <v>6</v>
      </c>
      <c r="M12" s="3" t="n">
        <v>1</v>
      </c>
      <c r="N12" s="4" t="n">
        <v>40</v>
      </c>
      <c r="O12" s="3" t="n">
        <v>17.4</v>
      </c>
      <c r="P12" s="3" t="n">
        <v>48</v>
      </c>
      <c r="Q12" s="3" t="n">
        <v>31</v>
      </c>
      <c r="R12" s="3" t="n">
        <v>46</v>
      </c>
      <c r="S12" s="4" t="inlineStr">
        <is>
          <t>https://www.amazon.de/-/en/Porcelain-Paint-12-Waterproof-Painting/dp/B08NJV15GW/ref=sr_1_1?keywords=RATEL+Porcelain+Paint+Set%2C+12+x+22+ml+Waterproof+Ceramic+Paints+%2B+3+Brush+Pens%2C+Ideal+Ceramic+Paints+for+Painting+DIY+Cups%2C+Cups%2C+Plates%2C+Ceramic%2C+Ceramic%2C+High+Coverage+Acrylic+Paint+Set&amp;qid=1693796569&amp;sr=8-1</t>
        </is>
      </c>
      <c r="T12" s="5">
        <f>_xlfn.DISPIMG("ID_31CE7C1E742A4A22977969198F58D79C",1)</f>
        <v/>
      </c>
      <c r="U12" s="5" t="n"/>
    </row>
    <row r="13" ht="20" customHeight="1">
      <c r="A13" s="3" t="inlineStr">
        <is>
          <t>D917968</t>
        </is>
      </c>
      <c r="B13" s="3" t="inlineStr">
        <is>
          <t>1ZB57B46DK19703313</t>
        </is>
      </c>
      <c r="C13" s="3" t="inlineStr">
        <is>
          <t>FBA15HWP38K5</t>
        </is>
      </c>
      <c r="D13" s="3" t="inlineStr">
        <is>
          <t>BN24032301931</t>
        </is>
      </c>
      <c r="E13" s="4" t="inlineStr">
        <is>
          <t>颜料</t>
        </is>
      </c>
      <c r="F13" s="4" t="inlineStr">
        <is>
          <t>pigment</t>
        </is>
      </c>
      <c r="G13" s="4" t="inlineStr">
        <is>
          <t>无</t>
        </is>
      </c>
      <c r="H13" s="4" t="inlineStr">
        <is>
          <t>无</t>
        </is>
      </c>
      <c r="I13" s="4" t="inlineStr">
        <is>
          <t>颜料</t>
        </is>
      </c>
      <c r="J13" s="4" t="inlineStr">
        <is>
          <t>绘画陶瓷</t>
        </is>
      </c>
      <c r="K13" s="4" t="inlineStr">
        <is>
          <t>3213100000</t>
        </is>
      </c>
      <c r="L13" s="4" t="n">
        <v>6</v>
      </c>
      <c r="M13" s="3" t="n">
        <v>1</v>
      </c>
      <c r="N13" s="4" t="n">
        <v>40</v>
      </c>
      <c r="O13" s="3" t="n">
        <v>17.25</v>
      </c>
      <c r="P13" s="3" t="n">
        <v>47</v>
      </c>
      <c r="Q13" s="3" t="n">
        <v>31</v>
      </c>
      <c r="R13" s="3" t="n">
        <v>47</v>
      </c>
      <c r="S13" s="4" t="inlineStr">
        <is>
          <t>https://www.amazon.de/-/en/Porcelain-Paint-12-Waterproof-Painting/dp/B08NJV15GW/ref=sr_1_1?keywords=RATEL+Porcelain+Paint+Set%2C+12+x+22+ml+Waterproof+Ceramic+Paints+%2B+3+Brush+Pens%2C+Ideal+Ceramic+Paints+for+Painting+DIY+Cups%2C+Cups%2C+Plates%2C+Ceramic%2C+Ceramic%2C+High+Coverage+Acrylic+Paint+Set&amp;qid=1693796569&amp;sr=8-1</t>
        </is>
      </c>
      <c r="T13" s="5">
        <f>_xlfn.DISPIMG("ID_5F532EECE6B343D49A097326FED47944",1)</f>
        <v/>
      </c>
      <c r="U13" s="5" t="n"/>
    </row>
    <row r="14" ht="20" customHeight="1">
      <c r="A14" s="3" t="inlineStr">
        <is>
          <t>D917968</t>
        </is>
      </c>
      <c r="B14" s="3" t="inlineStr">
        <is>
          <t>1ZB57B46DK02363329</t>
        </is>
      </c>
      <c r="C14" s="3" t="inlineStr">
        <is>
          <t>FBA15HWP38K5</t>
        </is>
      </c>
      <c r="D14" s="3" t="inlineStr">
        <is>
          <t>BN24032301932</t>
        </is>
      </c>
      <c r="E14" s="4" t="inlineStr">
        <is>
          <t>颜料</t>
        </is>
      </c>
      <c r="F14" s="4" t="inlineStr">
        <is>
          <t>pigment</t>
        </is>
      </c>
      <c r="G14" s="4" t="inlineStr">
        <is>
          <t>无</t>
        </is>
      </c>
      <c r="H14" s="4" t="inlineStr">
        <is>
          <t>无</t>
        </is>
      </c>
      <c r="I14" s="4" t="inlineStr">
        <is>
          <t>颜料</t>
        </is>
      </c>
      <c r="J14" s="4" t="inlineStr">
        <is>
          <t>绘画陶瓷</t>
        </is>
      </c>
      <c r="K14" s="4" t="inlineStr">
        <is>
          <t>3213100000</t>
        </is>
      </c>
      <c r="L14" s="4" t="n">
        <v>6</v>
      </c>
      <c r="M14" s="3" t="n">
        <v>1</v>
      </c>
      <c r="N14" s="4" t="n">
        <v>40</v>
      </c>
      <c r="O14" s="3" t="n">
        <v>17.4</v>
      </c>
      <c r="P14" s="3" t="n">
        <v>48</v>
      </c>
      <c r="Q14" s="3" t="n">
        <v>30</v>
      </c>
      <c r="R14" s="3" t="n">
        <v>46</v>
      </c>
      <c r="S14" s="4" t="inlineStr">
        <is>
          <t>https://www.amazon.de/-/en/Porcelain-Paint-12-Waterproof-Painting/dp/B08NJV15GW/ref=sr_1_1?keywords=RATEL+Porcelain+Paint+Set%2C+12+x+22+ml+Waterproof+Ceramic+Paints+%2B+3+Brush+Pens%2C+Ideal+Ceramic+Paints+for+Painting+DIY+Cups%2C+Cups%2C+Plates%2C+Ceramic%2C+Ceramic%2C+High+Coverage+Acrylic+Paint+Set&amp;qid=1693796569&amp;sr=8-1</t>
        </is>
      </c>
      <c r="T14" s="5">
        <f>_xlfn.DISPIMG("ID_56E67040960C4D29AEA8BB2BFAC2364D",1)</f>
        <v/>
      </c>
      <c r="U14" s="5" t="n"/>
    </row>
    <row r="15" ht="20" customHeight="1">
      <c r="A15" s="3" t="inlineStr">
        <is>
          <t>D917968</t>
        </is>
      </c>
      <c r="B15" s="3" t="inlineStr">
        <is>
          <t>1ZB57B46DK13031336</t>
        </is>
      </c>
      <c r="C15" s="3" t="inlineStr">
        <is>
          <t>FBA15HWP38K5</t>
        </is>
      </c>
      <c r="D15" s="3" t="inlineStr">
        <is>
          <t>BN24032301933</t>
        </is>
      </c>
      <c r="E15" s="4" t="inlineStr">
        <is>
          <t>颜料</t>
        </is>
      </c>
      <c r="F15" s="4" t="inlineStr">
        <is>
          <t>pigment</t>
        </is>
      </c>
      <c r="G15" s="4" t="inlineStr">
        <is>
          <t>无</t>
        </is>
      </c>
      <c r="H15" s="4" t="inlineStr">
        <is>
          <t>无</t>
        </is>
      </c>
      <c r="I15" s="4" t="inlineStr">
        <is>
          <t>颜料</t>
        </is>
      </c>
      <c r="J15" s="4" t="inlineStr">
        <is>
          <t>绘画陶瓷</t>
        </is>
      </c>
      <c r="K15" s="4" t="inlineStr">
        <is>
          <t>3213100000</t>
        </is>
      </c>
      <c r="L15" s="4" t="n">
        <v>6</v>
      </c>
      <c r="M15" s="3" t="n">
        <v>1</v>
      </c>
      <c r="N15" s="4" t="n">
        <v>40</v>
      </c>
      <c r="O15" s="3" t="n">
        <v>17.35</v>
      </c>
      <c r="P15" s="3" t="n">
        <v>48</v>
      </c>
      <c r="Q15" s="3" t="n">
        <v>31</v>
      </c>
      <c r="R15" s="3" t="n">
        <v>45</v>
      </c>
      <c r="S15" s="4" t="inlineStr">
        <is>
          <t>https://www.amazon.de/-/en/Porcelain-Paint-12-Waterproof-Painting/dp/B08NJV15GW/ref=sr_1_1?keywords=RATEL+Porcelain+Paint+Set%2C+12+x+22+ml+Waterproof+Ceramic+Paints+%2B+3+Brush+Pens%2C+Ideal+Ceramic+Paints+for+Painting+DIY+Cups%2C+Cups%2C+Plates%2C+Ceramic%2C+Ceramic%2C+High+Coverage+Acrylic+Paint+Set&amp;qid=1693796569&amp;sr=8-1</t>
        </is>
      </c>
      <c r="T15" s="5">
        <f>_xlfn.DISPIMG("ID_EB65203442964B02B67951FE7DFA06DC",1)</f>
        <v/>
      </c>
      <c r="U15" s="5" t="n"/>
    </row>
    <row r="16" ht="20" customHeight="1">
      <c r="A16" s="3" t="inlineStr">
        <is>
          <t>19480561413</t>
        </is>
      </c>
      <c r="B16" s="3" t="inlineStr">
        <is>
          <t>1ZB57B46DK14399359</t>
        </is>
      </c>
      <c r="C16" s="3" t="inlineStr">
        <is>
          <t>19480561413-1</t>
        </is>
      </c>
      <c r="D16" s="3" t="inlineStr">
        <is>
          <t>BN24032500031</t>
        </is>
      </c>
      <c r="E16" s="4" t="inlineStr">
        <is>
          <t>鼠标</t>
        </is>
      </c>
      <c r="F16" s="4" t="inlineStr">
        <is>
          <t>wireless mouse</t>
        </is>
      </c>
      <c r="G16" s="4" t="inlineStr">
        <is>
          <t>LeadsaiL</t>
        </is>
      </c>
      <c r="H16" s="4" t="inlineStr">
        <is>
          <t>LX001</t>
        </is>
      </c>
      <c r="I16" s="4" t="inlineStr">
        <is>
          <t>塑料</t>
        </is>
      </c>
      <c r="J16" s="4" t="inlineStr">
        <is>
          <t>办公</t>
        </is>
      </c>
      <c r="K16" s="4" t="inlineStr">
        <is>
          <t>8471606000</t>
        </is>
      </c>
      <c r="L16" s="4" t="n">
        <v>3</v>
      </c>
      <c r="M16" s="3" t="n">
        <v>1</v>
      </c>
      <c r="N16" s="4" t="n">
        <v>100</v>
      </c>
      <c r="O16" s="3" t="n">
        <v>12.85</v>
      </c>
      <c r="P16" s="3" t="n">
        <v>27</v>
      </c>
      <c r="Q16" s="3" t="n">
        <v>50</v>
      </c>
      <c r="R16" s="3" t="n">
        <v>42</v>
      </c>
      <c r="S16" s="4" t="inlineStr"/>
      <c r="T16" s="5">
        <f>_xlfn.DISPIMG("ID_21A37828A34044C596137EC2C4B81269",1)</f>
        <v/>
      </c>
      <c r="U16" s="5" t="n"/>
    </row>
    <row r="17" ht="20" customHeight="1">
      <c r="A17" s="3" t="inlineStr">
        <is>
          <t>19480561413</t>
        </is>
      </c>
      <c r="B17" s="3" t="inlineStr">
        <is>
          <t>1ZB57B46DK13891363</t>
        </is>
      </c>
      <c r="C17" s="3" t="inlineStr">
        <is>
          <t>19480561413-2</t>
        </is>
      </c>
      <c r="D17" s="3" t="inlineStr">
        <is>
          <t>BN24032500032</t>
        </is>
      </c>
      <c r="E17" s="4" t="inlineStr">
        <is>
          <t>鼠标</t>
        </is>
      </c>
      <c r="F17" s="4" t="inlineStr">
        <is>
          <t>wireless mouse</t>
        </is>
      </c>
      <c r="G17" s="4" t="inlineStr">
        <is>
          <t>LeadsaiL</t>
        </is>
      </c>
      <c r="H17" s="4" t="inlineStr">
        <is>
          <t>LX001</t>
        </is>
      </c>
      <c r="I17" s="4" t="inlineStr">
        <is>
          <t>塑料</t>
        </is>
      </c>
      <c r="J17" s="4" t="inlineStr">
        <is>
          <t>办公</t>
        </is>
      </c>
      <c r="K17" s="4" t="inlineStr">
        <is>
          <t>8471606000</t>
        </is>
      </c>
      <c r="L17" s="4" t="n">
        <v>3</v>
      </c>
      <c r="M17" s="3" t="n">
        <v>1</v>
      </c>
      <c r="N17" s="4" t="n">
        <v>100</v>
      </c>
      <c r="O17" s="3" t="n">
        <v>12.85</v>
      </c>
      <c r="P17" s="3" t="n">
        <v>27</v>
      </c>
      <c r="Q17" s="3" t="n">
        <v>50</v>
      </c>
      <c r="R17" s="3" t="n">
        <v>42</v>
      </c>
      <c r="S17" s="4" t="inlineStr"/>
      <c r="T17" s="5">
        <f>_xlfn.DISPIMG("ID_AC85AAC6FA4C4B80A26E483A2E96B82A",1)</f>
        <v/>
      </c>
      <c r="U17" s="5" t="n"/>
    </row>
    <row r="18" ht="20" customHeight="1">
      <c r="A18" s="3" t="inlineStr">
        <is>
          <t>19480561413</t>
        </is>
      </c>
      <c r="B18" s="3" t="inlineStr">
        <is>
          <t>1ZB57B46DK06991376</t>
        </is>
      </c>
      <c r="C18" s="3" t="inlineStr">
        <is>
          <t>19480561413-3</t>
        </is>
      </c>
      <c r="D18" s="3" t="inlineStr">
        <is>
          <t>BN24032500033</t>
        </is>
      </c>
      <c r="E18" s="4" t="inlineStr">
        <is>
          <t>鼠标</t>
        </is>
      </c>
      <c r="F18" s="4" t="inlineStr">
        <is>
          <t>wireless mouse</t>
        </is>
      </c>
      <c r="G18" s="4" t="inlineStr">
        <is>
          <t>LeadsaiL</t>
        </is>
      </c>
      <c r="H18" s="4" t="inlineStr">
        <is>
          <t>LX001</t>
        </is>
      </c>
      <c r="I18" s="4" t="inlineStr">
        <is>
          <t>塑料</t>
        </is>
      </c>
      <c r="J18" s="4" t="inlineStr">
        <is>
          <t>办公</t>
        </is>
      </c>
      <c r="K18" s="4" t="inlineStr">
        <is>
          <t>8471606000</t>
        </is>
      </c>
      <c r="L18" s="4" t="n">
        <v>3</v>
      </c>
      <c r="M18" s="3" t="n">
        <v>1</v>
      </c>
      <c r="N18" s="4" t="n">
        <v>100</v>
      </c>
      <c r="O18" s="3" t="n">
        <v>12.85</v>
      </c>
      <c r="P18" s="3" t="n">
        <v>27</v>
      </c>
      <c r="Q18" s="3" t="n">
        <v>50</v>
      </c>
      <c r="R18" s="3" t="n">
        <v>42</v>
      </c>
      <c r="S18" s="4" t="inlineStr"/>
      <c r="T18" s="5">
        <f>_xlfn.DISPIMG("ID_71BBA82EAC9B43DD8A64792A73FF3503",1)</f>
        <v/>
      </c>
      <c r="U18" s="5" t="n"/>
    </row>
    <row r="19" ht="20" customHeight="1">
      <c r="A19" s="3" t="inlineStr">
        <is>
          <t>RVLX-240322-0002</t>
        </is>
      </c>
      <c r="B19" s="3" t="inlineStr">
        <is>
          <t>1ZB57B46DK36028977</t>
        </is>
      </c>
      <c r="C19" s="3" t="inlineStr">
        <is>
          <t>RVLX-240322-0002-1</t>
        </is>
      </c>
      <c r="D19" s="3" t="inlineStr">
        <is>
          <t>BN24032500034</t>
        </is>
      </c>
      <c r="E19" s="4" t="inlineStr">
        <is>
          <t>鼠标</t>
        </is>
      </c>
      <c r="F19" s="4" t="inlineStr">
        <is>
          <t>wireless mouse</t>
        </is>
      </c>
      <c r="G19" s="4" t="inlineStr">
        <is>
          <t>LeadsaiL</t>
        </is>
      </c>
      <c r="H19" s="4" t="inlineStr">
        <is>
          <t>LX001</t>
        </is>
      </c>
      <c r="I19" s="4" t="inlineStr">
        <is>
          <t>塑料</t>
        </is>
      </c>
      <c r="J19" s="4" t="inlineStr">
        <is>
          <t>办公</t>
        </is>
      </c>
      <c r="K19" s="4" t="inlineStr">
        <is>
          <t>8471607000</t>
        </is>
      </c>
      <c r="L19" s="4" t="n">
        <v>3</v>
      </c>
      <c r="M19" s="3" t="n">
        <v>1</v>
      </c>
      <c r="N19" s="4" t="n">
        <v>100</v>
      </c>
      <c r="O19" s="3" t="n">
        <v>13</v>
      </c>
      <c r="P19" s="3" t="n">
        <v>27</v>
      </c>
      <c r="Q19" s="3" t="n">
        <v>50</v>
      </c>
      <c r="R19" s="3" t="n">
        <v>42</v>
      </c>
      <c r="S19" s="4" t="inlineStr"/>
      <c r="T19" s="5">
        <f>_xlfn.DISPIMG("ID_0FCFA23B2D484E7989177DECC2436C78",1)</f>
        <v/>
      </c>
      <c r="U19" s="5" t="n"/>
    </row>
    <row r="20" ht="20" customHeight="1">
      <c r="A20" s="3" t="inlineStr">
        <is>
          <t>RVLX-240322-0002</t>
        </is>
      </c>
      <c r="B20" s="3" t="inlineStr">
        <is>
          <t>1ZB57B46DK23564386</t>
        </is>
      </c>
      <c r="C20" s="3" t="inlineStr">
        <is>
          <t>RVLX-240322-0002-2</t>
        </is>
      </c>
      <c r="D20" s="3" t="inlineStr">
        <is>
          <t>BN24032500035</t>
        </is>
      </c>
      <c r="E20" s="4" t="inlineStr">
        <is>
          <t>鼠标</t>
        </is>
      </c>
      <c r="F20" s="4" t="inlineStr">
        <is>
          <t>wireless mouse</t>
        </is>
      </c>
      <c r="G20" s="4" t="inlineStr">
        <is>
          <t>LeadsaiL</t>
        </is>
      </c>
      <c r="H20" s="4" t="inlineStr">
        <is>
          <t>LX001</t>
        </is>
      </c>
      <c r="I20" s="4" t="inlineStr">
        <is>
          <t>塑料</t>
        </is>
      </c>
      <c r="J20" s="4" t="inlineStr">
        <is>
          <t>办公</t>
        </is>
      </c>
      <c r="K20" s="4" t="inlineStr">
        <is>
          <t>8471607000</t>
        </is>
      </c>
      <c r="L20" s="4" t="n">
        <v>3</v>
      </c>
      <c r="M20" s="3" t="n">
        <v>1</v>
      </c>
      <c r="N20" s="4" t="n">
        <v>100</v>
      </c>
      <c r="O20" s="3" t="n">
        <v>13</v>
      </c>
      <c r="P20" s="3" t="n">
        <v>27</v>
      </c>
      <c r="Q20" s="3" t="n">
        <v>50</v>
      </c>
      <c r="R20" s="3" t="n">
        <v>42</v>
      </c>
      <c r="S20" s="4" t="inlineStr"/>
      <c r="T20" s="5">
        <f>_xlfn.DISPIMG("ID_8311EE7B1B9F448E945F7DAF4F90EE6F",1)</f>
        <v/>
      </c>
      <c r="U20" s="5" t="n"/>
    </row>
    <row r="21" ht="20" customHeight="1">
      <c r="A21" s="3" t="n">
        <v>5922360391</v>
      </c>
      <c r="B21" s="3" t="n"/>
      <c r="C21" s="3" t="inlineStr">
        <is>
          <t>kA006003250002</t>
        </is>
      </c>
      <c r="D21" s="3" t="inlineStr">
        <is>
          <t>BN24032500042</t>
        </is>
      </c>
      <c r="E21" s="4" t="inlineStr">
        <is>
          <t>给料机</t>
        </is>
      </c>
      <c r="F21" s="4" t="inlineStr">
        <is>
          <t>friction feeder</t>
        </is>
      </c>
      <c r="G21" s="4" t="inlineStr">
        <is>
          <t>无</t>
        </is>
      </c>
      <c r="H21" s="4" t="inlineStr">
        <is>
          <t>无</t>
        </is>
      </c>
      <c r="I21" s="4" t="inlineStr">
        <is>
          <t>铁</t>
        </is>
      </c>
      <c r="J21" s="4" t="inlineStr">
        <is>
          <t>给料</t>
        </is>
      </c>
      <c r="K21" s="4" t="inlineStr">
        <is>
          <t>8428399000</t>
        </is>
      </c>
      <c r="L21" s="4" t="n">
        <v>600</v>
      </c>
      <c r="M21" s="3" t="n">
        <v>1</v>
      </c>
      <c r="N21" s="4" t="n">
        <v>1</v>
      </c>
      <c r="O21" s="3" t="n">
        <v>48</v>
      </c>
      <c r="P21" s="3" t="n">
        <v>74</v>
      </c>
      <c r="Q21" s="3" t="n">
        <v>65</v>
      </c>
      <c r="R21" s="3" t="n">
        <v>47</v>
      </c>
      <c r="S21" s="4" t="n"/>
      <c r="T21" s="5">
        <f>_xlfn.DISPIMG("ID_0C5797736B134D5EB8D6E17688C6FC50",1)</f>
        <v/>
      </c>
      <c r="U21" s="5" t="n"/>
    </row>
    <row r="22" ht="20" customHeight="1">
      <c r="A22" s="3" t="inlineStr">
        <is>
          <t>RVG3539-240322-0001</t>
        </is>
      </c>
      <c r="B22" s="3" t="inlineStr">
        <is>
          <t>1ZB57B46DK00099388</t>
        </is>
      </c>
      <c r="C22" s="3" t="inlineStr">
        <is>
          <t>kH0153303250233</t>
        </is>
      </c>
      <c r="D22" s="3" t="inlineStr">
        <is>
          <t>BN24032500619</t>
        </is>
      </c>
      <c r="E22" s="4" t="inlineStr">
        <is>
          <t>遥控器</t>
        </is>
      </c>
      <c r="F22" s="4" t="inlineStr">
        <is>
          <t>remote control</t>
        </is>
      </c>
      <c r="G22" s="4" t="inlineStr">
        <is>
          <t>无</t>
        </is>
      </c>
      <c r="H22" s="4" t="inlineStr">
        <is>
          <t>无</t>
        </is>
      </c>
      <c r="I22" s="4" t="inlineStr">
        <is>
          <t>塑料</t>
        </is>
      </c>
      <c r="J22" s="4" t="inlineStr">
        <is>
          <t>遥控器复制</t>
        </is>
      </c>
      <c r="K22" s="4" t="inlineStr">
        <is>
          <t>8536508090</t>
        </is>
      </c>
      <c r="L22" s="4" t="n">
        <v>6</v>
      </c>
      <c r="M22" s="5" t="n">
        <v>1</v>
      </c>
      <c r="N22" s="4" t="n">
        <v>200</v>
      </c>
      <c r="O22" s="5" t="n">
        <v>18.46</v>
      </c>
      <c r="P22" s="3" t="n">
        <v>50</v>
      </c>
      <c r="Q22" s="3" t="n">
        <v>50</v>
      </c>
      <c r="R22" s="3" t="n">
        <v>50</v>
      </c>
      <c r="S22" s="4" t="inlineStr">
        <is>
          <t>https://www.manomano.fr/p/telecommande-dorigine-came-top432ee-3-pieces-frequence-de-code-fixe-43392-mhz-72208105?model_id=76083193</t>
        </is>
      </c>
      <c r="T22" s="5">
        <f>_xlfn.DISPIMG("ID_581056C449054664A5CE9C498D9A6340",1)</f>
        <v/>
      </c>
      <c r="U22" s="5" t="n"/>
    </row>
    <row r="23" ht="20" customHeight="1">
      <c r="A23" s="3" t="inlineStr">
        <is>
          <t>RVG3539-240322-0001</t>
        </is>
      </c>
      <c r="B23" s="3" t="inlineStr">
        <is>
          <t>1ZB57B46DK00099388</t>
        </is>
      </c>
      <c r="C23" s="3" t="inlineStr">
        <is>
          <t>kH0153303250234</t>
        </is>
      </c>
      <c r="D23" s="5" t="inlineStr">
        <is>
          <t>BN24032500619</t>
        </is>
      </c>
      <c r="E23" s="4" t="inlineStr">
        <is>
          <t>遥控器</t>
        </is>
      </c>
      <c r="F23" s="4" t="inlineStr">
        <is>
          <t>remote control</t>
        </is>
      </c>
      <c r="G23" s="4" t="inlineStr">
        <is>
          <t>无</t>
        </is>
      </c>
      <c r="H23" s="4" t="inlineStr">
        <is>
          <t>无</t>
        </is>
      </c>
      <c r="I23" s="4" t="inlineStr">
        <is>
          <t>塑料</t>
        </is>
      </c>
      <c r="J23" s="4" t="inlineStr">
        <is>
          <t>遥控器复制</t>
        </is>
      </c>
      <c r="K23" s="4" t="inlineStr">
        <is>
          <t>8536508090</t>
        </is>
      </c>
      <c r="L23" s="4" t="n">
        <v>3</v>
      </c>
      <c r="M23" s="5" t="n">
        <v>0</v>
      </c>
      <c r="N23" s="4" t="n">
        <v>40</v>
      </c>
      <c r="O23" s="5" t="n">
        <v>3.69</v>
      </c>
      <c r="P23" s="5" t="n">
        <v>50</v>
      </c>
      <c r="Q23" s="5" t="n">
        <v>50</v>
      </c>
      <c r="R23" s="5" t="n">
        <v>50</v>
      </c>
      <c r="S23" s="4" t="inlineStr">
        <is>
          <t>https://www.manomano.fr/p/5pcs-telecommande-universel-clonage-portail-electrique-garage-ouvre-porte-fob-433mhz-remplacement-porte-cle-81465829?product_id=123065620</t>
        </is>
      </c>
      <c r="T23" s="5">
        <f>_xlfn.DISPIMG("ID_C29CA8B46354438D90469BE88E66CA4E",1)</f>
        <v/>
      </c>
      <c r="U23" s="5" t="n"/>
    </row>
    <row r="24" ht="20" customHeight="1">
      <c r="A24" s="3" t="inlineStr">
        <is>
          <t>RVG3539-240322-0001</t>
        </is>
      </c>
      <c r="B24" s="3" t="inlineStr">
        <is>
          <t>1ZB57B46DK19615392</t>
        </is>
      </c>
      <c r="C24" s="3" t="inlineStr">
        <is>
          <t>kH0153303250233</t>
        </is>
      </c>
      <c r="D24" s="3" t="inlineStr">
        <is>
          <t>BN24032500620</t>
        </is>
      </c>
      <c r="E24" s="4" t="inlineStr">
        <is>
          <t>遥控器</t>
        </is>
      </c>
      <c r="F24" s="4" t="inlineStr">
        <is>
          <t>remote control</t>
        </is>
      </c>
      <c r="G24" s="4" t="inlineStr">
        <is>
          <t>无</t>
        </is>
      </c>
      <c r="H24" s="4" t="inlineStr">
        <is>
          <t>无</t>
        </is>
      </c>
      <c r="I24" s="4" t="inlineStr">
        <is>
          <t>塑料</t>
        </is>
      </c>
      <c r="J24" s="4" t="inlineStr">
        <is>
          <t>遥控器复制</t>
        </is>
      </c>
      <c r="K24" s="4" t="inlineStr">
        <is>
          <t>8536508090</t>
        </is>
      </c>
      <c r="L24" s="4" t="n">
        <v>6</v>
      </c>
      <c r="M24" s="5" t="n">
        <v>1</v>
      </c>
      <c r="N24" s="4" t="n">
        <v>100</v>
      </c>
      <c r="O24" s="5" t="n">
        <v>9.68</v>
      </c>
      <c r="P24" s="3" t="n">
        <v>50</v>
      </c>
      <c r="Q24" s="3" t="n">
        <v>50</v>
      </c>
      <c r="R24" s="3" t="n">
        <v>50</v>
      </c>
      <c r="S24" s="4" t="inlineStr">
        <is>
          <t>https://www.manomano.fr/p/telecommande-dorigine-came-top432ee-3-pieces-frequence-de-code-fixe-43392-mhz-72208105?model_id=76083193</t>
        </is>
      </c>
      <c r="T24" s="5">
        <f>_xlfn.DISPIMG("ID_8714493BE36D44E0BF8EA73F7345CA9F",1)</f>
        <v/>
      </c>
      <c r="U24" s="5" t="n"/>
    </row>
    <row r="25" ht="20" customHeight="1">
      <c r="A25" s="3" t="inlineStr">
        <is>
          <t>RVG3539-240322-0001</t>
        </is>
      </c>
      <c r="B25" s="3" t="inlineStr">
        <is>
          <t>1ZB57B46DK19615392</t>
        </is>
      </c>
      <c r="C25" s="3" t="inlineStr">
        <is>
          <t>kH0153303250233</t>
        </is>
      </c>
      <c r="D25" s="5" t="inlineStr">
        <is>
          <t>BN24032500620</t>
        </is>
      </c>
      <c r="E25" s="4" t="inlineStr">
        <is>
          <t>遥控器</t>
        </is>
      </c>
      <c r="F25" s="4" t="inlineStr">
        <is>
          <t>remote control</t>
        </is>
      </c>
      <c r="G25" s="4" t="inlineStr">
        <is>
          <t>无</t>
        </is>
      </c>
      <c r="H25" s="4" t="inlineStr">
        <is>
          <t>无</t>
        </is>
      </c>
      <c r="I25" s="4" t="inlineStr">
        <is>
          <t>塑料</t>
        </is>
      </c>
      <c r="J25" s="4" t="inlineStr">
        <is>
          <t>遥控器复制</t>
        </is>
      </c>
      <c r="K25" s="4" t="inlineStr">
        <is>
          <t>8536508090</t>
        </is>
      </c>
      <c r="L25" s="4" t="n">
        <v>6</v>
      </c>
      <c r="M25" s="5" t="n">
        <v>0</v>
      </c>
      <c r="N25" s="4" t="n">
        <v>60</v>
      </c>
      <c r="O25" s="5" t="n">
        <v>5.81</v>
      </c>
      <c r="P25" s="5" t="n">
        <v>50</v>
      </c>
      <c r="Q25" s="5" t="n">
        <v>50</v>
      </c>
      <c r="R25" s="5" t="n">
        <v>50</v>
      </c>
      <c r="S25" s="4" t="inlineStr">
        <is>
          <t>https://www.manomano.fr/p/telecommande-dorigine-came-top432na-3-pieces-frequence-de-code-fixe-43392-mhz-fdc-74988580?product_id=108258125</t>
        </is>
      </c>
      <c r="T25" s="5">
        <f>_xlfn.DISPIMG("ID_0756C4677EB34A46A358BA5A40BE0632",1)</f>
        <v/>
      </c>
      <c r="U25" s="5" t="n"/>
    </row>
    <row r="26" ht="20" customHeight="1">
      <c r="A26" s="3" t="inlineStr">
        <is>
          <t>RVG3539-240322-0001</t>
        </is>
      </c>
      <c r="B26" s="3" t="inlineStr">
        <is>
          <t>1ZB57B46DK19615392</t>
        </is>
      </c>
      <c r="C26" s="3" t="inlineStr">
        <is>
          <t>kH0153303250234</t>
        </is>
      </c>
      <c r="D26" s="5" t="inlineStr">
        <is>
          <t>BN24032500620</t>
        </is>
      </c>
      <c r="E26" s="4" t="inlineStr">
        <is>
          <t>遥控器</t>
        </is>
      </c>
      <c r="F26" s="4" t="inlineStr">
        <is>
          <t>remote control</t>
        </is>
      </c>
      <c r="G26" s="4" t="inlineStr">
        <is>
          <t>无</t>
        </is>
      </c>
      <c r="H26" s="4" t="inlineStr">
        <is>
          <t>无</t>
        </is>
      </c>
      <c r="I26" s="4" t="inlineStr">
        <is>
          <t>塑料</t>
        </is>
      </c>
      <c r="J26" s="4" t="inlineStr">
        <is>
          <t>遥控器复制</t>
        </is>
      </c>
      <c r="K26" s="4" t="inlineStr">
        <is>
          <t>8536508090</t>
        </is>
      </c>
      <c r="L26" s="4" t="n">
        <v>3</v>
      </c>
      <c r="M26" s="5" t="n">
        <v>0</v>
      </c>
      <c r="N26" s="4" t="n">
        <v>60</v>
      </c>
      <c r="O26" s="5" t="n">
        <v>5.81</v>
      </c>
      <c r="P26" s="5" t="n">
        <v>50</v>
      </c>
      <c r="Q26" s="5" t="n">
        <v>50</v>
      </c>
      <c r="R26" s="5" t="n">
        <v>50</v>
      </c>
      <c r="S26" s="4" t="inlineStr">
        <is>
          <t>https://www.manomano.fr/p/5pcs-telecommande-universel-clonage-portail-electrique-garage-ouvre-porte-fob-433mhz-remplacement-porte-cle-81465829?product_id=123065620</t>
        </is>
      </c>
      <c r="T26" s="5">
        <f>_xlfn.DISPIMG("ID_702004A76E4E4E159314782FB7FBF9F0",1)</f>
        <v/>
      </c>
      <c r="U26" s="5" t="n"/>
    </row>
    <row r="27" ht="20" customHeight="1">
      <c r="A27" s="3" t="inlineStr">
        <is>
          <t>8008880868</t>
        </is>
      </c>
      <c r="B27" s="3" t="inlineStr">
        <is>
          <t>1ZB57B46DK29172191</t>
        </is>
      </c>
      <c r="C27" s="3" t="inlineStr">
        <is>
          <t>kA063903250317</t>
        </is>
      </c>
      <c r="D27" s="3" t="inlineStr">
        <is>
          <t>BN24032501146</t>
        </is>
      </c>
      <c r="E27" s="4" t="inlineStr">
        <is>
          <t>防晒霜</t>
        </is>
      </c>
      <c r="F27" s="4" t="inlineStr">
        <is>
          <t>sunblock</t>
        </is>
      </c>
      <c r="G27" s="4" t="inlineStr">
        <is>
          <t>无</t>
        </is>
      </c>
      <c r="H27" s="4" t="inlineStr">
        <is>
          <t>无</t>
        </is>
      </c>
      <c r="I27" s="4" t="inlineStr">
        <is>
          <t>花提取物</t>
        </is>
      </c>
      <c r="J27" s="4" t="inlineStr">
        <is>
          <t>保湿</t>
        </is>
      </c>
      <c r="K27" s="4" t="inlineStr">
        <is>
          <t>3304990010</t>
        </is>
      </c>
      <c r="L27" s="4" t="n">
        <v>8</v>
      </c>
      <c r="M27" s="3" t="n">
        <v>1</v>
      </c>
      <c r="N27" s="4" t="n">
        <v>160</v>
      </c>
      <c r="O27" s="3" t="n">
        <v>21</v>
      </c>
      <c r="P27" s="3" t="n">
        <v>23</v>
      </c>
      <c r="Q27" s="3" t="n">
        <v>57</v>
      </c>
      <c r="R27" s="3" t="n">
        <v>40</v>
      </c>
      <c r="S27" s="4" t="inlineStr"/>
      <c r="T27" s="5">
        <f>_xlfn.DISPIMG("ID_6EE33827FB944F5AB155B033E27430C4",1)</f>
        <v/>
      </c>
      <c r="U27" s="5" t="n"/>
    </row>
    <row r="28" ht="20" customHeight="1">
      <c r="A28" s="3" t="inlineStr">
        <is>
          <t>8008880868</t>
        </is>
      </c>
      <c r="B28" s="3" t="inlineStr">
        <is>
          <t>1ZB57B46DK31588407</t>
        </is>
      </c>
      <c r="C28" s="3" t="inlineStr">
        <is>
          <t>kA063903250318</t>
        </is>
      </c>
      <c r="D28" s="3" t="inlineStr">
        <is>
          <t>BN24032501147</t>
        </is>
      </c>
      <c r="E28" s="4" t="inlineStr">
        <is>
          <t>防晒霜</t>
        </is>
      </c>
      <c r="F28" s="4" t="inlineStr">
        <is>
          <t>sunblock</t>
        </is>
      </c>
      <c r="G28" s="4" t="inlineStr">
        <is>
          <t>无</t>
        </is>
      </c>
      <c r="H28" s="4" t="inlineStr">
        <is>
          <t>无</t>
        </is>
      </c>
      <c r="I28" s="4" t="inlineStr">
        <is>
          <t>花提取物</t>
        </is>
      </c>
      <c r="J28" s="4" t="inlineStr">
        <is>
          <t>保湿</t>
        </is>
      </c>
      <c r="K28" s="4" t="inlineStr">
        <is>
          <t>3304990010</t>
        </is>
      </c>
      <c r="L28" s="4" t="n">
        <v>8</v>
      </c>
      <c r="M28" s="3" t="n">
        <v>1</v>
      </c>
      <c r="N28" s="4" t="n">
        <v>160</v>
      </c>
      <c r="O28" s="3" t="n">
        <v>20.95</v>
      </c>
      <c r="P28" s="3" t="n">
        <v>23</v>
      </c>
      <c r="Q28" s="3" t="n">
        <v>57</v>
      </c>
      <c r="R28" s="3" t="n">
        <v>40</v>
      </c>
      <c r="S28" s="4" t="inlineStr"/>
      <c r="T28" s="5">
        <f>_xlfn.DISPIMG("ID_48C1E9EA15C24B2FA08CDBA6C2BD1B1F",1)</f>
        <v/>
      </c>
      <c r="U28" s="5" t="n"/>
    </row>
    <row r="29" ht="20" customHeight="1">
      <c r="A29" s="3" t="inlineStr">
        <is>
          <t>8008880868</t>
        </is>
      </c>
      <c r="B29" s="3" t="inlineStr">
        <is>
          <t>1ZB57B46DK36589013</t>
        </is>
      </c>
      <c r="C29" s="3" t="inlineStr">
        <is>
          <t>kA063903250319</t>
        </is>
      </c>
      <c r="D29" s="3" t="inlineStr">
        <is>
          <t>BN24032501148</t>
        </is>
      </c>
      <c r="E29" s="4" t="inlineStr">
        <is>
          <t>防晒霜</t>
        </is>
      </c>
      <c r="F29" s="4" t="inlineStr">
        <is>
          <t>sunblock</t>
        </is>
      </c>
      <c r="G29" s="4" t="inlineStr">
        <is>
          <t>无</t>
        </is>
      </c>
      <c r="H29" s="4" t="inlineStr">
        <is>
          <t>无</t>
        </is>
      </c>
      <c r="I29" s="4" t="inlineStr">
        <is>
          <t>花提取物</t>
        </is>
      </c>
      <c r="J29" s="4" t="inlineStr">
        <is>
          <t>保湿</t>
        </is>
      </c>
      <c r="K29" s="4" t="inlineStr">
        <is>
          <t>3304990010</t>
        </is>
      </c>
      <c r="L29" s="4" t="n">
        <v>8</v>
      </c>
      <c r="M29" s="3" t="n">
        <v>1</v>
      </c>
      <c r="N29" s="4" t="n">
        <v>160</v>
      </c>
      <c r="O29" s="3" t="n">
        <v>21.05</v>
      </c>
      <c r="P29" s="3" t="n">
        <v>23</v>
      </c>
      <c r="Q29" s="3" t="n">
        <v>57</v>
      </c>
      <c r="R29" s="3" t="n">
        <v>40</v>
      </c>
      <c r="S29" s="4" t="inlineStr"/>
      <c r="T29" s="5">
        <f>_xlfn.DISPIMG("ID_96FF3F810D06462483A9E784E318F7B7",1)</f>
        <v/>
      </c>
      <c r="U29" s="5" t="n"/>
    </row>
    <row r="30" ht="20" customHeight="1">
      <c r="A30" s="3" t="inlineStr">
        <is>
          <t>8008880868</t>
        </is>
      </c>
      <c r="B30" s="3" t="inlineStr">
        <is>
          <t>1ZB57B46DK22590028</t>
        </is>
      </c>
      <c r="C30" s="3" t="inlineStr">
        <is>
          <t>kA063903250320</t>
        </is>
      </c>
      <c r="D30" s="3" t="inlineStr">
        <is>
          <t>BN24032501149</t>
        </is>
      </c>
      <c r="E30" s="4" t="inlineStr">
        <is>
          <t>防晒霜</t>
        </is>
      </c>
      <c r="F30" s="4" t="inlineStr">
        <is>
          <t>sunblock</t>
        </is>
      </c>
      <c r="G30" s="4" t="inlineStr">
        <is>
          <t>无</t>
        </is>
      </c>
      <c r="H30" s="4" t="inlineStr">
        <is>
          <t>无</t>
        </is>
      </c>
      <c r="I30" s="4" t="inlineStr">
        <is>
          <t>花提取物</t>
        </is>
      </c>
      <c r="J30" s="4" t="inlineStr">
        <is>
          <t>保湿</t>
        </is>
      </c>
      <c r="K30" s="4" t="inlineStr">
        <is>
          <t>3304990010</t>
        </is>
      </c>
      <c r="L30" s="4" t="n">
        <v>8</v>
      </c>
      <c r="M30" s="3" t="n">
        <v>1</v>
      </c>
      <c r="N30" s="4" t="n">
        <v>160</v>
      </c>
      <c r="O30" s="3" t="n">
        <v>21.05</v>
      </c>
      <c r="P30" s="3" t="n">
        <v>23</v>
      </c>
      <c r="Q30" s="3" t="n">
        <v>57</v>
      </c>
      <c r="R30" s="3" t="n">
        <v>40</v>
      </c>
      <c r="S30" s="4" t="inlineStr"/>
      <c r="T30" s="5">
        <f>_xlfn.DISPIMG("ID_2606F1CB1D894A64941DB3E2CCE0E7A2",1)</f>
        <v/>
      </c>
      <c r="U30" s="5" t="n"/>
    </row>
    <row r="31" ht="20" customHeight="1">
      <c r="A31" s="3" t="inlineStr">
        <is>
          <t>8008880868</t>
        </is>
      </c>
      <c r="B31" s="3" t="inlineStr">
        <is>
          <t>1ZB57B46DK30247438</t>
        </is>
      </c>
      <c r="C31" s="3" t="inlineStr">
        <is>
          <t>kA063903250321</t>
        </is>
      </c>
      <c r="D31" s="3" t="inlineStr">
        <is>
          <t>BN24032501150</t>
        </is>
      </c>
      <c r="E31" s="4" t="inlineStr">
        <is>
          <t>防晒霜</t>
        </is>
      </c>
      <c r="F31" s="4" t="inlineStr">
        <is>
          <t>sunblock</t>
        </is>
      </c>
      <c r="G31" s="4" t="inlineStr">
        <is>
          <t>无</t>
        </is>
      </c>
      <c r="H31" s="4" t="inlineStr">
        <is>
          <t>无</t>
        </is>
      </c>
      <c r="I31" s="4" t="inlineStr">
        <is>
          <t>花提取物</t>
        </is>
      </c>
      <c r="J31" s="4" t="inlineStr">
        <is>
          <t>保湿</t>
        </is>
      </c>
      <c r="K31" s="4" t="inlineStr">
        <is>
          <t>3304990010</t>
        </is>
      </c>
      <c r="L31" s="4" t="n">
        <v>8</v>
      </c>
      <c r="M31" s="3" t="n">
        <v>1</v>
      </c>
      <c r="N31" s="4" t="n">
        <v>160</v>
      </c>
      <c r="O31" s="3" t="n">
        <v>21.05</v>
      </c>
      <c r="P31" s="3" t="n">
        <v>23</v>
      </c>
      <c r="Q31" s="3" t="n">
        <v>57</v>
      </c>
      <c r="R31" s="3" t="n">
        <v>40</v>
      </c>
      <c r="S31" s="4" t="inlineStr"/>
      <c r="T31" s="5">
        <f>_xlfn.DISPIMG("ID_1AE179E83CB74E038A8ADFB049A4B751",1)</f>
        <v/>
      </c>
      <c r="U31" s="5" t="n"/>
    </row>
    <row r="32" ht="20" customHeight="1">
      <c r="A32" s="3" t="inlineStr">
        <is>
          <t>8008880868</t>
        </is>
      </c>
      <c r="B32" s="3" t="inlineStr">
        <is>
          <t>1ZB57B46DK36057249</t>
        </is>
      </c>
      <c r="C32" s="3" t="inlineStr">
        <is>
          <t>kA063903250322</t>
        </is>
      </c>
      <c r="D32" s="3" t="inlineStr">
        <is>
          <t>BN24032501151</t>
        </is>
      </c>
      <c r="E32" s="4" t="inlineStr">
        <is>
          <t>防晒霜</t>
        </is>
      </c>
      <c r="F32" s="4" t="inlineStr">
        <is>
          <t>sunblock</t>
        </is>
      </c>
      <c r="G32" s="4" t="inlineStr">
        <is>
          <t>无</t>
        </is>
      </c>
      <c r="H32" s="4" t="inlineStr">
        <is>
          <t>无</t>
        </is>
      </c>
      <c r="I32" s="4" t="inlineStr">
        <is>
          <t>花提取物</t>
        </is>
      </c>
      <c r="J32" s="4" t="inlineStr">
        <is>
          <t>保湿</t>
        </is>
      </c>
      <c r="K32" s="4" t="inlineStr">
        <is>
          <t>3304990010</t>
        </is>
      </c>
      <c r="L32" s="4" t="n">
        <v>8</v>
      </c>
      <c r="M32" s="3" t="n">
        <v>1</v>
      </c>
      <c r="N32" s="4" t="n">
        <v>160</v>
      </c>
      <c r="O32" s="3" t="n">
        <v>14.85</v>
      </c>
      <c r="P32" s="3" t="n">
        <v>18</v>
      </c>
      <c r="Q32" s="3" t="n">
        <v>56</v>
      </c>
      <c r="R32" s="3" t="n">
        <v>39</v>
      </c>
      <c r="S32" s="4" t="inlineStr"/>
      <c r="T32" s="5">
        <f>_xlfn.DISPIMG("ID_7C304E34EC6A4832A3789A5577024D7E",1)</f>
        <v/>
      </c>
      <c r="U32" s="5" t="n"/>
    </row>
    <row r="33" ht="20" customHeight="1">
      <c r="A33" s="3" t="inlineStr">
        <is>
          <t>8008880868</t>
        </is>
      </c>
      <c r="B33" s="3" t="inlineStr">
        <is>
          <t>1ZB57B46DK29955452</t>
        </is>
      </c>
      <c r="C33" s="3" t="inlineStr">
        <is>
          <t>kA063903250323</t>
        </is>
      </c>
      <c r="D33" s="3" t="inlineStr">
        <is>
          <t>BN24032501152</t>
        </is>
      </c>
      <c r="E33" s="4" t="inlineStr">
        <is>
          <t>防晒霜</t>
        </is>
      </c>
      <c r="F33" s="4" t="inlineStr">
        <is>
          <t>sunblock</t>
        </is>
      </c>
      <c r="G33" s="4" t="inlineStr">
        <is>
          <t>无</t>
        </is>
      </c>
      <c r="H33" s="4" t="inlineStr">
        <is>
          <t>无</t>
        </is>
      </c>
      <c r="I33" s="4" t="inlineStr">
        <is>
          <t>花提取物</t>
        </is>
      </c>
      <c r="J33" s="4" t="inlineStr">
        <is>
          <t>保湿</t>
        </is>
      </c>
      <c r="K33" s="4" t="inlineStr">
        <is>
          <t>3304990010</t>
        </is>
      </c>
      <c r="L33" s="4" t="n">
        <v>8</v>
      </c>
      <c r="M33" s="3" t="n">
        <v>1</v>
      </c>
      <c r="N33" s="4" t="n">
        <v>160</v>
      </c>
      <c r="O33" s="3" t="n">
        <v>20.95</v>
      </c>
      <c r="P33" s="3" t="n">
        <v>23</v>
      </c>
      <c r="Q33" s="3" t="n">
        <v>57</v>
      </c>
      <c r="R33" s="3" t="n">
        <v>40</v>
      </c>
      <c r="S33" s="4" t="inlineStr"/>
      <c r="T33" s="5">
        <f>_xlfn.DISPIMG("ID_784A2A4DFD1042AEA292BC1211DFAA8F",1)</f>
        <v/>
      </c>
      <c r="U33" s="5" t="n"/>
    </row>
    <row r="34" ht="20" customHeight="1">
      <c r="A34" s="3" t="inlineStr">
        <is>
          <t>8008880868</t>
        </is>
      </c>
      <c r="B34" s="3" t="inlineStr">
        <is>
          <t>1ZB57B46DK36918069</t>
        </is>
      </c>
      <c r="C34" s="3" t="inlineStr">
        <is>
          <t>kA063903250324</t>
        </is>
      </c>
      <c r="D34" s="3" t="inlineStr">
        <is>
          <t>BN24032501153</t>
        </is>
      </c>
      <c r="E34" s="4" t="inlineStr">
        <is>
          <t>防晒霜</t>
        </is>
      </c>
      <c r="F34" s="4" t="inlineStr">
        <is>
          <t>sunblock</t>
        </is>
      </c>
      <c r="G34" s="4" t="inlineStr">
        <is>
          <t>无</t>
        </is>
      </c>
      <c r="H34" s="4" t="inlineStr">
        <is>
          <t>无</t>
        </is>
      </c>
      <c r="I34" s="4" t="inlineStr">
        <is>
          <t>花提取物</t>
        </is>
      </c>
      <c r="J34" s="4" t="inlineStr">
        <is>
          <t>保湿</t>
        </is>
      </c>
      <c r="K34" s="4" t="inlineStr">
        <is>
          <t>3304990010</t>
        </is>
      </c>
      <c r="L34" s="4" t="n">
        <v>8</v>
      </c>
      <c r="M34" s="3" t="n">
        <v>1</v>
      </c>
      <c r="N34" s="4" t="n">
        <v>160</v>
      </c>
      <c r="O34" s="3" t="n">
        <v>21.05</v>
      </c>
      <c r="P34" s="3" t="n">
        <v>23</v>
      </c>
      <c r="Q34" s="3" t="n">
        <v>57</v>
      </c>
      <c r="R34" s="3" t="n">
        <v>40</v>
      </c>
      <c r="S34" s="4" t="inlineStr"/>
      <c r="T34" s="5">
        <f>_xlfn.DISPIMG("ID_95F601D5F95A4ADBAF1088814B5FC79A",1)</f>
        <v/>
      </c>
      <c r="U34" s="5" t="n"/>
    </row>
    <row r="35" ht="20" customHeight="1">
      <c r="A35" s="3" t="inlineStr">
        <is>
          <t>7288928111</t>
        </is>
      </c>
      <c r="B35" s="3" t="inlineStr">
        <is>
          <t>1ZB57B46DK21469895</t>
        </is>
      </c>
      <c r="C35" s="3" t="inlineStr">
        <is>
          <t>FBA15HX4Q629U000001</t>
        </is>
      </c>
      <c r="D35" s="3" t="inlineStr">
        <is>
          <t>BN24032501695</t>
        </is>
      </c>
      <c r="E35" s="4" t="inlineStr">
        <is>
          <t>蓝牙耳机</t>
        </is>
      </c>
      <c r="F35" s="4" t="inlineStr">
        <is>
          <t>player</t>
        </is>
      </c>
      <c r="G35" s="4" t="inlineStr">
        <is>
          <t>无</t>
        </is>
      </c>
      <c r="H35" s="4" t="inlineStr">
        <is>
          <t>无</t>
        </is>
      </c>
      <c r="I35" s="4" t="inlineStr">
        <is>
          <t>塑料</t>
        </is>
      </c>
      <c r="J35" s="4" t="inlineStr">
        <is>
          <t>播放</t>
        </is>
      </c>
      <c r="K35" s="4" t="inlineStr">
        <is>
          <t>8517629900</t>
        </is>
      </c>
      <c r="L35" s="4" t="n">
        <v>2</v>
      </c>
      <c r="M35" s="3" t="n">
        <v>1</v>
      </c>
      <c r="N35" s="4" t="n">
        <v>60</v>
      </c>
      <c r="O35" s="3" t="n">
        <v>16.1</v>
      </c>
      <c r="P35" s="3" t="n">
        <v>25</v>
      </c>
      <c r="Q35" s="3" t="n">
        <v>60</v>
      </c>
      <c r="R35" s="3" t="n">
        <v>51</v>
      </c>
      <c r="S35" s="4" t="inlineStr">
        <is>
          <t>https://www.amazon.it/dp/B0CRDR3X33?ref=myi_title_dp</t>
        </is>
      </c>
      <c r="T35" s="5">
        <f>_xlfn.DISPIMG("ID_D64C21A60A75456FBC4A47A316AFC0DA",1)</f>
        <v/>
      </c>
      <c r="U35" s="5" t="n"/>
    </row>
    <row r="36" ht="20" customHeight="1">
      <c r="A36" s="3" t="inlineStr">
        <is>
          <t>7288928111</t>
        </is>
      </c>
      <c r="B36" s="3" t="inlineStr">
        <is>
          <t>1ZB57B46DK32114103</t>
        </is>
      </c>
      <c r="C36" s="3" t="inlineStr">
        <is>
          <t>FBA15HX4Q629U000002</t>
        </is>
      </c>
      <c r="D36" s="3" t="inlineStr">
        <is>
          <t>BN24032501696</t>
        </is>
      </c>
      <c r="E36" s="4" t="inlineStr">
        <is>
          <t>蓝牙耳机</t>
        </is>
      </c>
      <c r="F36" s="4" t="inlineStr">
        <is>
          <t>player</t>
        </is>
      </c>
      <c r="G36" s="4" t="inlineStr">
        <is>
          <t>无</t>
        </is>
      </c>
      <c r="H36" s="4" t="inlineStr">
        <is>
          <t>无</t>
        </is>
      </c>
      <c r="I36" s="4" t="inlineStr">
        <is>
          <t>塑料</t>
        </is>
      </c>
      <c r="J36" s="4" t="inlineStr">
        <is>
          <t>播放</t>
        </is>
      </c>
      <c r="K36" s="4" t="inlineStr">
        <is>
          <t>8517629900</t>
        </is>
      </c>
      <c r="L36" s="4" t="n">
        <v>2</v>
      </c>
      <c r="M36" s="3" t="n">
        <v>1</v>
      </c>
      <c r="N36" s="4" t="n">
        <v>60</v>
      </c>
      <c r="O36" s="3" t="n">
        <v>16</v>
      </c>
      <c r="P36" s="3" t="n">
        <v>25</v>
      </c>
      <c r="Q36" s="3" t="n">
        <v>60</v>
      </c>
      <c r="R36" s="3" t="n">
        <v>51</v>
      </c>
      <c r="S36" s="4" t="inlineStr">
        <is>
          <t>https://www.amazon.it/dp/B0CRDR3X33?ref=myi_title_dp</t>
        </is>
      </c>
      <c r="T36" s="5">
        <f>_xlfn.DISPIMG("ID_3EA32E497AC74453A636149A384745A5",1)</f>
        <v/>
      </c>
      <c r="U36" s="5" t="n"/>
    </row>
    <row r="37" ht="20" customHeight="1">
      <c r="A37" s="3" t="inlineStr">
        <is>
          <t>8622584633</t>
        </is>
      </c>
      <c r="B37" s="3" t="inlineStr">
        <is>
          <t>1ZB57B46DK04585372</t>
        </is>
      </c>
      <c r="C37" s="3" t="inlineStr">
        <is>
          <t>FBA15HX4K5TDU000001</t>
        </is>
      </c>
      <c r="D37" s="3" t="inlineStr">
        <is>
          <t>BN24032501697</t>
        </is>
      </c>
      <c r="E37" s="4" t="inlineStr">
        <is>
          <t>表带</t>
        </is>
      </c>
      <c r="F37" s="4" t="inlineStr">
        <is>
          <t>WATCH BAND</t>
        </is>
      </c>
      <c r="G37" s="4" t="inlineStr">
        <is>
          <t>无</t>
        </is>
      </c>
      <c r="H37" s="4" t="inlineStr">
        <is>
          <t>无</t>
        </is>
      </c>
      <c r="I37" s="4" t="inlineStr">
        <is>
          <t>塑料</t>
        </is>
      </c>
      <c r="J37" s="4" t="inlineStr">
        <is>
          <t>保护壳</t>
        </is>
      </c>
      <c r="K37" s="4" t="inlineStr">
        <is>
          <t>9113200000</t>
        </is>
      </c>
      <c r="L37" s="4" t="n">
        <v>4</v>
      </c>
      <c r="M37" s="5" t="n">
        <v>1</v>
      </c>
      <c r="N37" s="4" t="n">
        <v>100</v>
      </c>
      <c r="O37" s="5" t="n">
        <v>4.78</v>
      </c>
      <c r="P37" s="3" t="n">
        <v>42</v>
      </c>
      <c r="Q37" s="3" t="n">
        <v>52</v>
      </c>
      <c r="R37" s="3" t="n">
        <v>42</v>
      </c>
      <c r="S37" s="4" t="inlineStr">
        <is>
          <t>https://www.amazon.de/dp/B0BJ1YXRSR?ref=myi_title_dp</t>
        </is>
      </c>
      <c r="T37" s="5">
        <f>_xlfn.DISPIMG("ID_9EBA44475C604057908C6273C4D593D0",1)</f>
        <v/>
      </c>
      <c r="U37" s="5" t="n"/>
    </row>
    <row r="38" ht="20" customHeight="1">
      <c r="A38" s="3" t="inlineStr">
        <is>
          <t>8622584633</t>
        </is>
      </c>
      <c r="B38" s="3" t="inlineStr">
        <is>
          <t>1ZB57B46DK04585372</t>
        </is>
      </c>
      <c r="C38" s="3" t="inlineStr">
        <is>
          <t>FBA15HX4K5TDU000001</t>
        </is>
      </c>
      <c r="D38" s="5" t="inlineStr">
        <is>
          <t>BN24032501697</t>
        </is>
      </c>
      <c r="E38" s="4" t="inlineStr">
        <is>
          <t>手机壳</t>
        </is>
      </c>
      <c r="F38" s="4" t="inlineStr">
        <is>
          <t>PHONE CASE</t>
        </is>
      </c>
      <c r="G38" s="4" t="inlineStr">
        <is>
          <t>无</t>
        </is>
      </c>
      <c r="H38" s="4" t="inlineStr">
        <is>
          <t>无</t>
        </is>
      </c>
      <c r="I38" s="4" t="inlineStr">
        <is>
          <t>塑料</t>
        </is>
      </c>
      <c r="J38" s="4" t="inlineStr">
        <is>
          <t>保护壳</t>
        </is>
      </c>
      <c r="K38" s="4" t="inlineStr">
        <is>
          <t>3926909090</t>
        </is>
      </c>
      <c r="L38" s="4" t="n">
        <v>3.5</v>
      </c>
      <c r="M38" s="5" t="n">
        <v>0</v>
      </c>
      <c r="N38" s="4" t="n">
        <v>95</v>
      </c>
      <c r="O38" s="5" t="n">
        <v>4.54</v>
      </c>
      <c r="P38" s="5" t="n">
        <v>42</v>
      </c>
      <c r="Q38" s="5" t="n">
        <v>52</v>
      </c>
      <c r="R38" s="5" t="n">
        <v>42</v>
      </c>
      <c r="S38" s="4" t="inlineStr">
        <is>
          <t>https://www.amazon.de/gp/product/B0BTHCB7SV?th=1</t>
        </is>
      </c>
      <c r="T38" s="5">
        <f>_xlfn.DISPIMG("ID_4187DD9A679E4A8AA6294CE31A5C3BBD",1)</f>
        <v/>
      </c>
      <c r="U38" s="5" t="n"/>
    </row>
    <row r="39" ht="20" customHeight="1">
      <c r="A39" s="3" t="inlineStr">
        <is>
          <t>8622584633</t>
        </is>
      </c>
      <c r="B39" s="3" t="inlineStr">
        <is>
          <t>1ZB57B46DK04585372</t>
        </is>
      </c>
      <c r="C39" s="3" t="inlineStr">
        <is>
          <t>FBA15HX4K5TDU000001</t>
        </is>
      </c>
      <c r="D39" s="5" t="inlineStr">
        <is>
          <t>BN24032501697</t>
        </is>
      </c>
      <c r="E39" s="4" t="inlineStr">
        <is>
          <t>表壳</t>
        </is>
      </c>
      <c r="F39" s="4" t="inlineStr">
        <is>
          <t>watch case</t>
        </is>
      </c>
      <c r="G39" s="4" t="inlineStr">
        <is>
          <t>无</t>
        </is>
      </c>
      <c r="H39" s="4" t="inlineStr">
        <is>
          <t>无</t>
        </is>
      </c>
      <c r="I39" s="4" t="inlineStr">
        <is>
          <t>塑料</t>
        </is>
      </c>
      <c r="J39" s="4" t="inlineStr">
        <is>
          <t>保护壳</t>
        </is>
      </c>
      <c r="K39" s="4" t="inlineStr">
        <is>
          <t>9028901000</t>
        </is>
      </c>
      <c r="L39" s="4" t="n">
        <v>3.5</v>
      </c>
      <c r="M39" s="5" t="n">
        <v>0</v>
      </c>
      <c r="N39" s="4" t="n">
        <v>145</v>
      </c>
      <c r="O39" s="5" t="n">
        <v>6.93</v>
      </c>
      <c r="P39" s="5" t="n">
        <v>42</v>
      </c>
      <c r="Q39" s="5" t="n">
        <v>52</v>
      </c>
      <c r="R39" s="5" t="n">
        <v>42</v>
      </c>
      <c r="S39" s="4" t="inlineStr">
        <is>
          <t>https://www.amazon.de/gp/product/B0B9JJ8CGF</t>
        </is>
      </c>
      <c r="T39" s="5">
        <f>_xlfn.DISPIMG("ID_71BF7787F67E464BA33C4383B74E0951",1)</f>
        <v/>
      </c>
      <c r="U39" s="5" t="n"/>
    </row>
    <row r="40" ht="20" customHeight="1">
      <c r="A40" s="3" t="inlineStr">
        <is>
          <t>8622584633</t>
        </is>
      </c>
      <c r="B40" s="3" t="inlineStr">
        <is>
          <t>1ZB57B46DK12893381</t>
        </is>
      </c>
      <c r="C40" s="3" t="inlineStr">
        <is>
          <t>FBA15HX4K5TDU000002</t>
        </is>
      </c>
      <c r="D40" s="3" t="inlineStr">
        <is>
          <t>BN24032501698</t>
        </is>
      </c>
      <c r="E40" s="4" t="inlineStr">
        <is>
          <t>表带</t>
        </is>
      </c>
      <c r="F40" s="4" t="inlineStr">
        <is>
          <t>WATCH BAND</t>
        </is>
      </c>
      <c r="G40" s="4" t="inlineStr">
        <is>
          <t>无</t>
        </is>
      </c>
      <c r="H40" s="4" t="inlineStr">
        <is>
          <t>无</t>
        </is>
      </c>
      <c r="I40" s="4" t="inlineStr">
        <is>
          <t>塑料</t>
        </is>
      </c>
      <c r="J40" s="4" t="inlineStr">
        <is>
          <t>保护壳</t>
        </is>
      </c>
      <c r="K40" s="4" t="inlineStr">
        <is>
          <t>9113200000</t>
        </is>
      </c>
      <c r="L40" s="4" t="n">
        <v>4</v>
      </c>
      <c r="M40" s="5" t="n">
        <v>1</v>
      </c>
      <c r="N40" s="4" t="n">
        <v>97</v>
      </c>
      <c r="O40" s="5" t="n">
        <v>7.53</v>
      </c>
      <c r="P40" s="3" t="n">
        <v>42</v>
      </c>
      <c r="Q40" s="3" t="n">
        <v>52</v>
      </c>
      <c r="R40" s="3" t="n">
        <v>42</v>
      </c>
      <c r="S40" s="4" t="inlineStr">
        <is>
          <t>https://www.amazon.de/dp/B0BJ1YXRSR?ref=myi_title_dp</t>
        </is>
      </c>
      <c r="T40" s="5">
        <f>_xlfn.DISPIMG("ID_D0D987896B5740F5B0920112C9F968DA",1)</f>
        <v/>
      </c>
      <c r="U40" s="5" t="n"/>
    </row>
    <row r="41" ht="20" customHeight="1">
      <c r="A41" s="3" t="inlineStr">
        <is>
          <t>8622584633</t>
        </is>
      </c>
      <c r="B41" s="3" t="inlineStr">
        <is>
          <t>1ZB57B46DK12893381</t>
        </is>
      </c>
      <c r="C41" s="3" t="inlineStr">
        <is>
          <t>FBA15HX4K5TDU000002</t>
        </is>
      </c>
      <c r="D41" s="5" t="inlineStr">
        <is>
          <t>BN24032501698</t>
        </is>
      </c>
      <c r="E41" s="4" t="inlineStr">
        <is>
          <t>保护膜</t>
        </is>
      </c>
      <c r="F41" s="4" t="inlineStr">
        <is>
          <t>protective film</t>
        </is>
      </c>
      <c r="G41" s="4" t="inlineStr">
        <is>
          <t>无</t>
        </is>
      </c>
      <c r="H41" s="4" t="inlineStr">
        <is>
          <t>无</t>
        </is>
      </c>
      <c r="I41" s="4" t="inlineStr">
        <is>
          <t>玻璃</t>
        </is>
      </c>
      <c r="J41" s="4" t="inlineStr">
        <is>
          <t>保护壳</t>
        </is>
      </c>
      <c r="K41" s="4" t="inlineStr">
        <is>
          <t>3926909090</t>
        </is>
      </c>
      <c r="L41" s="4" t="n">
        <v>1.5</v>
      </c>
      <c r="M41" s="5" t="n">
        <v>0</v>
      </c>
      <c r="N41" s="4" t="n">
        <v>12</v>
      </c>
      <c r="O41" s="5" t="n">
        <v>0.93</v>
      </c>
      <c r="P41" s="5" t="n">
        <v>42</v>
      </c>
      <c r="Q41" s="5" t="n">
        <v>52</v>
      </c>
      <c r="R41" s="5" t="n">
        <v>42</v>
      </c>
      <c r="S41" s="4" t="inlineStr">
        <is>
          <t>https://www.amazon.de/dp/B0C85FNXZC?ref=myi_title_dp</t>
        </is>
      </c>
      <c r="T41" s="5">
        <f>_xlfn.DISPIMG("ID_2FA59AD073744AF99AF3BE03F0D790EB",1)</f>
        <v/>
      </c>
      <c r="U41" s="5" t="n"/>
    </row>
    <row r="42" ht="20" customHeight="1">
      <c r="A42" s="3" t="inlineStr">
        <is>
          <t>8622584633</t>
        </is>
      </c>
      <c r="B42" s="3" t="inlineStr">
        <is>
          <t>1ZB57B46DK12893381</t>
        </is>
      </c>
      <c r="C42" s="3" t="inlineStr">
        <is>
          <t>FBA15HX4K5TDU000002</t>
        </is>
      </c>
      <c r="D42" s="5" t="inlineStr">
        <is>
          <t>BN24032501698</t>
        </is>
      </c>
      <c r="E42" s="4" t="inlineStr">
        <is>
          <t>表壳</t>
        </is>
      </c>
      <c r="F42" s="4" t="inlineStr">
        <is>
          <t>watch case</t>
        </is>
      </c>
      <c r="G42" s="4" t="inlineStr">
        <is>
          <t>无</t>
        </is>
      </c>
      <c r="H42" s="4" t="inlineStr">
        <is>
          <t>无</t>
        </is>
      </c>
      <c r="I42" s="4" t="inlineStr">
        <is>
          <t>塑料</t>
        </is>
      </c>
      <c r="J42" s="4" t="inlineStr">
        <is>
          <t>保护壳</t>
        </is>
      </c>
      <c r="K42" s="4" t="inlineStr">
        <is>
          <t>9028901000</t>
        </is>
      </c>
      <c r="L42" s="4" t="n">
        <v>3.5</v>
      </c>
      <c r="M42" s="5" t="n">
        <v>0</v>
      </c>
      <c r="N42" s="4" t="n">
        <v>61</v>
      </c>
      <c r="O42" s="5" t="n">
        <v>4.74</v>
      </c>
      <c r="P42" s="5" t="n">
        <v>42</v>
      </c>
      <c r="Q42" s="5" t="n">
        <v>52</v>
      </c>
      <c r="R42" s="5" t="n">
        <v>42</v>
      </c>
      <c r="S42" s="4" t="inlineStr">
        <is>
          <t>https://www.amazon.de/gp/product/B0B9JJ8CGF</t>
        </is>
      </c>
      <c r="T42" s="5">
        <f>_xlfn.DISPIMG("ID_5F3057A807CD4E76BA01F3A3BECEA049",1)</f>
        <v/>
      </c>
      <c r="U42" s="5" t="n"/>
    </row>
    <row r="43" ht="20" customHeight="1">
      <c r="A43" s="3" t="inlineStr">
        <is>
          <t>8622584633</t>
        </is>
      </c>
      <c r="B43" s="3" t="inlineStr">
        <is>
          <t>1ZB57B46DK12893381</t>
        </is>
      </c>
      <c r="C43" s="3" t="inlineStr">
        <is>
          <t>FBA15HX4K5TDU000002</t>
        </is>
      </c>
      <c r="D43" s="5" t="inlineStr">
        <is>
          <t>BN24032501698</t>
        </is>
      </c>
      <c r="E43" s="4" t="inlineStr">
        <is>
          <t>手机壳</t>
        </is>
      </c>
      <c r="F43" s="4" t="inlineStr">
        <is>
          <t>PHONE CASE</t>
        </is>
      </c>
      <c r="G43" s="4" t="inlineStr">
        <is>
          <t>无</t>
        </is>
      </c>
      <c r="H43" s="4" t="inlineStr">
        <is>
          <t>无</t>
        </is>
      </c>
      <c r="I43" s="4" t="inlineStr">
        <is>
          <t>塑料</t>
        </is>
      </c>
      <c r="J43" s="4" t="inlineStr">
        <is>
          <t>保护壳</t>
        </is>
      </c>
      <c r="K43" s="4" t="inlineStr">
        <is>
          <t>3926909090</t>
        </is>
      </c>
      <c r="L43" s="4" t="n">
        <v>3.5</v>
      </c>
      <c r="M43" s="5" t="n">
        <v>0</v>
      </c>
      <c r="N43" s="4" t="n">
        <v>68</v>
      </c>
      <c r="O43" s="5" t="n">
        <v>5.28</v>
      </c>
      <c r="P43" s="5" t="n">
        <v>42</v>
      </c>
      <c r="Q43" s="5" t="n">
        <v>52</v>
      </c>
      <c r="R43" s="5" t="n">
        <v>42</v>
      </c>
      <c r="S43" s="4" t="inlineStr">
        <is>
          <t>https://www.amazon.de/gp/product/B0BTHCB7SV?th=1</t>
        </is>
      </c>
      <c r="T43" s="5">
        <f>_xlfn.DISPIMG("ID_3808AB8CC77D4FA29D29C9EC158314F6",1)</f>
        <v/>
      </c>
      <c r="U43" s="5" t="n"/>
    </row>
    <row r="44" ht="20" customHeight="1">
      <c r="A44" s="3" t="inlineStr">
        <is>
          <t>8622584633</t>
        </is>
      </c>
      <c r="B44" s="3" t="inlineStr">
        <is>
          <t>1ZB57B46DK12893381</t>
        </is>
      </c>
      <c r="C44" s="3" t="inlineStr">
        <is>
          <t>FBA15HX4K5TDU000002</t>
        </is>
      </c>
      <c r="D44" s="5" t="inlineStr">
        <is>
          <t>BN24032501698</t>
        </is>
      </c>
      <c r="E44" s="4" t="inlineStr">
        <is>
          <t>游戏机支架</t>
        </is>
      </c>
      <c r="F44" s="4" t="inlineStr">
        <is>
          <t>Game console bracket</t>
        </is>
      </c>
      <c r="G44" s="4" t="inlineStr">
        <is>
          <t>无</t>
        </is>
      </c>
      <c r="H44" s="4" t="inlineStr">
        <is>
          <t>无</t>
        </is>
      </c>
      <c r="I44" s="4" t="inlineStr">
        <is>
          <t>塑料</t>
        </is>
      </c>
      <c r="J44" s="4" t="inlineStr">
        <is>
          <t>保护壳</t>
        </is>
      </c>
      <c r="K44" s="4" t="inlineStr">
        <is>
          <t>3926909090</t>
        </is>
      </c>
      <c r="L44" s="4" t="n">
        <v>2.8</v>
      </c>
      <c r="M44" s="5" t="n">
        <v>0</v>
      </c>
      <c r="N44" s="4" t="n">
        <v>8</v>
      </c>
      <c r="O44" s="5" t="n">
        <v>0.62</v>
      </c>
      <c r="P44" s="5" t="n">
        <v>42</v>
      </c>
      <c r="Q44" s="5" t="n">
        <v>52</v>
      </c>
      <c r="R44" s="5" t="n">
        <v>42</v>
      </c>
      <c r="S44" s="4" t="inlineStr">
        <is>
          <t>https://www.amazon.de/gp/product/B0CB88R675</t>
        </is>
      </c>
      <c r="T44" s="5">
        <f>_xlfn.DISPIMG("ID_236C9889D01D47998362A1BE057A6FDE",1)</f>
        <v/>
      </c>
      <c r="U44" s="5" t="n"/>
    </row>
    <row r="45" ht="20" customHeight="1">
      <c r="A45" s="3" t="inlineStr">
        <is>
          <t>90132179</t>
        </is>
      </c>
      <c r="B45" s="3" t="inlineStr">
        <is>
          <t>1ZB57B46DK09679459</t>
        </is>
      </c>
      <c r="C45" s="3" t="inlineStr">
        <is>
          <t>FBA15HX5XYYQU000001</t>
        </is>
      </c>
      <c r="D45" s="3" t="inlineStr">
        <is>
          <t>BN24032600095</t>
        </is>
      </c>
      <c r="E45" s="4" t="inlineStr">
        <is>
          <t>修复膏</t>
        </is>
      </c>
      <c r="F45" s="4" t="inlineStr">
        <is>
          <t>Repair cream</t>
        </is>
      </c>
      <c r="G45" s="4" t="inlineStr">
        <is>
          <t>NO</t>
        </is>
      </c>
      <c r="H45" s="4" t="inlineStr">
        <is>
          <t>NO</t>
        </is>
      </c>
      <c r="I45" s="4" t="inlineStr">
        <is>
          <t>凝胶</t>
        </is>
      </c>
      <c r="J45" s="4" t="inlineStr">
        <is>
          <t>纹身修复</t>
        </is>
      </c>
      <c r="K45" s="4" t="inlineStr">
        <is>
          <t>3304990099</t>
        </is>
      </c>
      <c r="L45" s="4" t="n">
        <v>2</v>
      </c>
      <c r="M45" s="5" t="n">
        <v>1</v>
      </c>
      <c r="N45" s="4" t="n">
        <v>500</v>
      </c>
      <c r="O45" s="5" t="n">
        <v>9.17</v>
      </c>
      <c r="P45" s="3" t="n">
        <v>33</v>
      </c>
      <c r="Q45" s="3" t="n">
        <v>32</v>
      </c>
      <c r="R45" s="3" t="n">
        <v>31</v>
      </c>
      <c r="S45" s="4" t="inlineStr">
        <is>
          <t>https://www.amazon.it/dp/B0C1ZNVTLJ</t>
        </is>
      </c>
      <c r="T45" s="5">
        <f>_xlfn.DISPIMG("ID_B795C71EA36449F09540BD7B1380531B",1)</f>
        <v/>
      </c>
      <c r="U45" s="5" t="n"/>
    </row>
    <row r="46" ht="20" customHeight="1">
      <c r="A46" s="3" t="inlineStr">
        <is>
          <t>90132179</t>
        </is>
      </c>
      <c r="B46" s="3" t="inlineStr">
        <is>
          <t>1ZB57B46DK09679459</t>
        </is>
      </c>
      <c r="C46" s="3" t="inlineStr">
        <is>
          <t>FBA15HX5XYYQU000001</t>
        </is>
      </c>
      <c r="D46" s="5" t="inlineStr">
        <is>
          <t>BN24032600095</t>
        </is>
      </c>
      <c r="E46" s="4" t="inlineStr">
        <is>
          <t>修复膏</t>
        </is>
      </c>
      <c r="F46" s="4" t="inlineStr">
        <is>
          <t>Repair cream</t>
        </is>
      </c>
      <c r="G46" s="4" t="inlineStr">
        <is>
          <t>NO</t>
        </is>
      </c>
      <c r="H46" s="4" t="inlineStr">
        <is>
          <t>NO</t>
        </is>
      </c>
      <c r="I46" s="4" t="inlineStr">
        <is>
          <t>凝胶</t>
        </is>
      </c>
      <c r="J46" s="4" t="inlineStr">
        <is>
          <t>纹身修复</t>
        </is>
      </c>
      <c r="K46" s="4" t="inlineStr">
        <is>
          <t>3304990099</t>
        </is>
      </c>
      <c r="L46" s="4" t="n">
        <v>2</v>
      </c>
      <c r="M46" s="5" t="n">
        <v>0</v>
      </c>
      <c r="N46" s="4" t="n">
        <v>239</v>
      </c>
      <c r="O46" s="5" t="n">
        <v>4.38</v>
      </c>
      <c r="P46" s="5" t="n">
        <v>33</v>
      </c>
      <c r="Q46" s="5" t="n">
        <v>32</v>
      </c>
      <c r="R46" s="5" t="n">
        <v>31</v>
      </c>
      <c r="S46" s="4" t="inlineStr">
        <is>
          <t>https://www.amazon.it/dp/B09M49XK9L?ref=myi_title_dp</t>
        </is>
      </c>
      <c r="T46" s="5">
        <f>_xlfn.DISPIMG("ID_CAE7A4B22573498CBFCA6AFB24F629C2",1)</f>
        <v/>
      </c>
      <c r="U46" s="5" t="n"/>
    </row>
    <row r="47" ht="20" customHeight="1">
      <c r="A47" s="3" t="inlineStr">
        <is>
          <t>90132179</t>
        </is>
      </c>
      <c r="B47" s="3" t="inlineStr">
        <is>
          <t>1ZB57B46DK13251465</t>
        </is>
      </c>
      <c r="C47" s="3" t="inlineStr">
        <is>
          <t>FBA15HX5XYYQU000002</t>
        </is>
      </c>
      <c r="D47" s="3" t="inlineStr">
        <is>
          <t>BN24032600096</t>
        </is>
      </c>
      <c r="E47" s="4" t="inlineStr">
        <is>
          <t>修复膏</t>
        </is>
      </c>
      <c r="F47" s="4" t="inlineStr">
        <is>
          <t>Repair cream</t>
        </is>
      </c>
      <c r="G47" s="4" t="inlineStr">
        <is>
          <t>NO</t>
        </is>
      </c>
      <c r="H47" s="4" t="inlineStr">
        <is>
          <t>NO</t>
        </is>
      </c>
      <c r="I47" s="4" t="inlineStr">
        <is>
          <t>凝胶</t>
        </is>
      </c>
      <c r="J47" s="4" t="inlineStr">
        <is>
          <t>纹身修复</t>
        </is>
      </c>
      <c r="K47" s="4" t="inlineStr">
        <is>
          <t>3304990099</t>
        </is>
      </c>
      <c r="L47" s="4" t="n">
        <v>2</v>
      </c>
      <c r="M47" s="5" t="n">
        <v>1</v>
      </c>
      <c r="N47" s="4" t="n">
        <v>240</v>
      </c>
      <c r="O47" s="5" t="n">
        <v>4.86</v>
      </c>
      <c r="P47" s="3" t="n">
        <v>37</v>
      </c>
      <c r="Q47" s="3" t="n">
        <v>36</v>
      </c>
      <c r="R47" s="3" t="n">
        <v>36</v>
      </c>
      <c r="S47" s="4" t="inlineStr">
        <is>
          <t>https://www.amazon.it/dp/ B0BV3CT82L?ref=myi_title_dp</t>
        </is>
      </c>
      <c r="T47" s="5">
        <f>_xlfn.DISPIMG("ID_3FA6C7605DD3455CAD3CFCA7B0FFD45B",1)</f>
        <v/>
      </c>
      <c r="U47" s="5" t="n"/>
    </row>
    <row r="48" ht="20" customHeight="1">
      <c r="A48" s="3" t="inlineStr">
        <is>
          <t>90132179</t>
        </is>
      </c>
      <c r="B48" s="3" t="inlineStr">
        <is>
          <t>1ZB57B46DK13251465</t>
        </is>
      </c>
      <c r="C48" s="3" t="inlineStr">
        <is>
          <t>FBA15HX5XYYQU000002</t>
        </is>
      </c>
      <c r="D48" s="5" t="inlineStr">
        <is>
          <t>BN24032600096</t>
        </is>
      </c>
      <c r="E48" s="4" t="inlineStr">
        <is>
          <t>修复膏</t>
        </is>
      </c>
      <c r="F48" s="4" t="inlineStr">
        <is>
          <t>Repair cream</t>
        </is>
      </c>
      <c r="G48" s="4" t="inlineStr">
        <is>
          <t>NO</t>
        </is>
      </c>
      <c r="H48" s="4" t="inlineStr">
        <is>
          <t>NO</t>
        </is>
      </c>
      <c r="I48" s="4" t="inlineStr">
        <is>
          <t>凝胶</t>
        </is>
      </c>
      <c r="J48" s="4" t="inlineStr">
        <is>
          <t>纹身修复</t>
        </is>
      </c>
      <c r="K48" s="4" t="inlineStr">
        <is>
          <t>3304990099</t>
        </is>
      </c>
      <c r="L48" s="4" t="n">
        <v>2</v>
      </c>
      <c r="M48" s="5" t="n">
        <v>0</v>
      </c>
      <c r="N48" s="4" t="n">
        <v>400</v>
      </c>
      <c r="O48" s="5" t="n">
        <v>8.109999999999999</v>
      </c>
      <c r="P48" s="5" t="n">
        <v>37</v>
      </c>
      <c r="Q48" s="5" t="n">
        <v>36</v>
      </c>
      <c r="R48" s="5" t="n">
        <v>36</v>
      </c>
      <c r="S48" s="4" t="inlineStr">
        <is>
          <t>https://www.amazon.it/dp/B09M49XK9L?ref=myi_title_dp</t>
        </is>
      </c>
      <c r="T48" s="5">
        <f>_xlfn.DISPIMG("ID_39243BEC379F4F0C8B12554A030F7F4C",1)</f>
        <v/>
      </c>
      <c r="U48" s="5" t="n"/>
    </row>
    <row r="49" ht="20" customHeight="1">
      <c r="A49" s="3" t="inlineStr">
        <is>
          <t>90132179</t>
        </is>
      </c>
      <c r="B49" s="3" t="inlineStr">
        <is>
          <t>1ZB57B46DK13251465</t>
        </is>
      </c>
      <c r="C49" s="3" t="inlineStr">
        <is>
          <t>FBA15HX5XYYQU000002</t>
        </is>
      </c>
      <c r="D49" s="5" t="inlineStr">
        <is>
          <t>BN24032600096</t>
        </is>
      </c>
      <c r="E49" s="4" t="inlineStr">
        <is>
          <t>修复膏</t>
        </is>
      </c>
      <c r="F49" s="4" t="inlineStr">
        <is>
          <t>Repair cream</t>
        </is>
      </c>
      <c r="G49" s="4" t="inlineStr">
        <is>
          <t>NO</t>
        </is>
      </c>
      <c r="H49" s="4" t="inlineStr">
        <is>
          <t>NO</t>
        </is>
      </c>
      <c r="I49" s="4" t="inlineStr">
        <is>
          <t>凝胶</t>
        </is>
      </c>
      <c r="J49" s="4" t="inlineStr">
        <is>
          <t>纹身修复</t>
        </is>
      </c>
      <c r="K49" s="4" t="inlineStr">
        <is>
          <t>3304990099</t>
        </is>
      </c>
      <c r="L49" s="4" t="n">
        <v>2</v>
      </c>
      <c r="M49" s="5" t="n">
        <v>0</v>
      </c>
      <c r="N49" s="4" t="n">
        <v>100</v>
      </c>
      <c r="O49" s="5" t="n">
        <v>2.03</v>
      </c>
      <c r="P49" s="5" t="n">
        <v>37</v>
      </c>
      <c r="Q49" s="5" t="n">
        <v>36</v>
      </c>
      <c r="R49" s="5" t="n">
        <v>36</v>
      </c>
      <c r="S49" s="4" t="inlineStr">
        <is>
          <t>https://www.amazon.it/dp/B09LZ7R19D?ref=myi_title_dp</t>
        </is>
      </c>
      <c r="T49" s="5">
        <f>_xlfn.DISPIMG("ID_EC6C94D530114446AEB364587D25544B",1)</f>
        <v/>
      </c>
      <c r="U49" s="5" t="n"/>
    </row>
    <row r="50" ht="20" customHeight="1">
      <c r="A50" s="3" t="inlineStr">
        <is>
          <t>90132179</t>
        </is>
      </c>
      <c r="B50" s="3" t="inlineStr">
        <is>
          <t>1ZB57B46DK14431474</t>
        </is>
      </c>
      <c r="C50" s="3" t="inlineStr">
        <is>
          <t>FBA15HTXZSX6U000003</t>
        </is>
      </c>
      <c r="D50" s="3" t="inlineStr">
        <is>
          <t>BN24032600097</t>
        </is>
      </c>
      <c r="E50" s="4" t="inlineStr">
        <is>
          <t>修复膏</t>
        </is>
      </c>
      <c r="F50" s="4" t="inlineStr">
        <is>
          <t>Repair cream</t>
        </is>
      </c>
      <c r="G50" s="4" t="inlineStr">
        <is>
          <t>NO</t>
        </is>
      </c>
      <c r="H50" s="4" t="inlineStr">
        <is>
          <t>NO</t>
        </is>
      </c>
      <c r="I50" s="4" t="inlineStr">
        <is>
          <t>凝胶</t>
        </is>
      </c>
      <c r="J50" s="4" t="inlineStr">
        <is>
          <t>纹身修复</t>
        </is>
      </c>
      <c r="K50" s="4" t="inlineStr">
        <is>
          <t>3304990099</t>
        </is>
      </c>
      <c r="L50" s="4" t="n">
        <v>2</v>
      </c>
      <c r="M50" s="5" t="n">
        <v>1</v>
      </c>
      <c r="N50" s="4" t="n">
        <v>70</v>
      </c>
      <c r="O50" s="5" t="n">
        <v>1.92</v>
      </c>
      <c r="P50" s="3" t="n">
        <v>32</v>
      </c>
      <c r="Q50" s="3" t="n">
        <v>32</v>
      </c>
      <c r="R50" s="3" t="n">
        <v>31</v>
      </c>
      <c r="S50" s="4" t="inlineStr">
        <is>
          <t>https://www.amazon.it/Crema-paralizzante-tatuaggi-tubo-10g/dp/B0BV3BZDY5</t>
        </is>
      </c>
      <c r="T50" s="5">
        <f>_xlfn.DISPIMG("ID_4F20CB261DC047979CFC3808F0B47072",1)</f>
        <v/>
      </c>
      <c r="U50" s="5" t="n"/>
    </row>
    <row r="51" ht="20" customHeight="1">
      <c r="A51" s="3" t="inlineStr">
        <is>
          <t>90132179</t>
        </is>
      </c>
      <c r="B51" s="3" t="inlineStr">
        <is>
          <t>1ZB57B46DK14431474</t>
        </is>
      </c>
      <c r="C51" s="3" t="inlineStr">
        <is>
          <t>FBA15HTXZSX6U000003</t>
        </is>
      </c>
      <c r="D51" s="5" t="inlineStr">
        <is>
          <t>BN24032600097</t>
        </is>
      </c>
      <c r="E51" s="4" t="inlineStr">
        <is>
          <t>修复膏</t>
        </is>
      </c>
      <c r="F51" s="4" t="inlineStr">
        <is>
          <t>Repair cream</t>
        </is>
      </c>
      <c r="G51" s="4" t="inlineStr">
        <is>
          <t>NO</t>
        </is>
      </c>
      <c r="H51" s="4" t="inlineStr">
        <is>
          <t>NO</t>
        </is>
      </c>
      <c r="I51" s="4" t="inlineStr">
        <is>
          <t>凝胶</t>
        </is>
      </c>
      <c r="J51" s="4" t="inlineStr">
        <is>
          <t>纹身修复</t>
        </is>
      </c>
      <c r="K51" s="4" t="inlineStr">
        <is>
          <t>3304990099</t>
        </is>
      </c>
      <c r="L51" s="4" t="n">
        <v>2</v>
      </c>
      <c r="M51" s="5" t="n">
        <v>0</v>
      </c>
      <c r="N51" s="4" t="n">
        <v>300</v>
      </c>
      <c r="O51" s="5" t="n">
        <v>8.23</v>
      </c>
      <c r="P51" s="5" t="n">
        <v>32</v>
      </c>
      <c r="Q51" s="5" t="n">
        <v>32</v>
      </c>
      <c r="R51" s="5" t="n">
        <v>31</v>
      </c>
      <c r="S51" s="4" t="inlineStr">
        <is>
          <t>https://www.amazon.it/dp/B0BV3BJ2Q1</t>
        </is>
      </c>
      <c r="T51" s="5">
        <f>_xlfn.DISPIMG("ID_36AC50CFA13F474D982EE435C60C7A58",1)</f>
        <v/>
      </c>
      <c r="U51" s="5" t="n"/>
    </row>
    <row r="52" ht="20" customHeight="1">
      <c r="A52" s="3" t="inlineStr">
        <is>
          <t>90132179</t>
        </is>
      </c>
      <c r="B52" s="3" t="inlineStr">
        <is>
          <t>1ZB57B46DK14431474</t>
        </is>
      </c>
      <c r="C52" s="3" t="inlineStr">
        <is>
          <t>FBA15HTXZSX6U000003</t>
        </is>
      </c>
      <c r="D52" s="5" t="inlineStr">
        <is>
          <t>BN24032600097</t>
        </is>
      </c>
      <c r="E52" s="4" t="inlineStr">
        <is>
          <t>修复膏</t>
        </is>
      </c>
      <c r="F52" s="4" t="inlineStr">
        <is>
          <t>Repair cream</t>
        </is>
      </c>
      <c r="G52" s="4" t="inlineStr">
        <is>
          <t>NO</t>
        </is>
      </c>
      <c r="H52" s="4" t="inlineStr">
        <is>
          <t>NO</t>
        </is>
      </c>
      <c r="I52" s="4" t="inlineStr">
        <is>
          <t>凝胶</t>
        </is>
      </c>
      <c r="J52" s="4" t="inlineStr">
        <is>
          <t>纹身修复</t>
        </is>
      </c>
      <c r="K52" s="4" t="inlineStr">
        <is>
          <t>3304990099</t>
        </is>
      </c>
      <c r="L52" s="4" t="n">
        <v>3</v>
      </c>
      <c r="M52" s="5" t="n">
        <v>0</v>
      </c>
      <c r="N52" s="4" t="n">
        <v>11</v>
      </c>
      <c r="O52" s="5" t="n">
        <v>0.3</v>
      </c>
      <c r="P52" s="5" t="n">
        <v>32</v>
      </c>
      <c r="Q52" s="5" t="n">
        <v>32</v>
      </c>
      <c r="R52" s="5" t="n">
        <v>31</v>
      </c>
      <c r="S52" s="4" t="inlineStr">
        <is>
          <t>https://www.amazon.it/dp/B0CG1CK6SN</t>
        </is>
      </c>
      <c r="T52" s="5">
        <f>_xlfn.DISPIMG("ID_5157734F1A1E43A9969D2AB20CEDC284",1)</f>
        <v/>
      </c>
      <c r="U52" s="5" t="n"/>
    </row>
    <row r="53" ht="20" customHeight="1">
      <c r="A53" s="3" t="inlineStr">
        <is>
          <t>90132179</t>
        </is>
      </c>
      <c r="B53" s="3" t="inlineStr">
        <is>
          <t>1ZB57B46DK14431474</t>
        </is>
      </c>
      <c r="C53" s="3" t="inlineStr">
        <is>
          <t>FBA15HTXZSX6U000003</t>
        </is>
      </c>
      <c r="D53" s="5" t="inlineStr">
        <is>
          <t>BN24032600097</t>
        </is>
      </c>
      <c r="E53" s="4" t="inlineStr">
        <is>
          <t>修复膏</t>
        </is>
      </c>
      <c r="F53" s="4" t="inlineStr">
        <is>
          <t>Repair cream</t>
        </is>
      </c>
      <c r="G53" s="4" t="inlineStr">
        <is>
          <t>NO</t>
        </is>
      </c>
      <c r="H53" s="4" t="inlineStr">
        <is>
          <t>NO</t>
        </is>
      </c>
      <c r="I53" s="4" t="inlineStr">
        <is>
          <t>凝胶</t>
        </is>
      </c>
      <c r="J53" s="4" t="inlineStr">
        <is>
          <t>纹身修复</t>
        </is>
      </c>
      <c r="K53" s="4" t="inlineStr">
        <is>
          <t>3304990099</t>
        </is>
      </c>
      <c r="L53" s="4" t="n">
        <v>2</v>
      </c>
      <c r="M53" s="5" t="n">
        <v>0</v>
      </c>
      <c r="N53" s="4" t="n">
        <v>101</v>
      </c>
      <c r="O53" s="5" t="n">
        <v>2.77</v>
      </c>
      <c r="P53" s="5" t="n">
        <v>32</v>
      </c>
      <c r="Q53" s="5" t="n">
        <v>32</v>
      </c>
      <c r="R53" s="5" t="n">
        <v>31</v>
      </c>
      <c r="S53" s="4" t="inlineStr">
        <is>
          <t>https://www.amazon.it/dp/ B0BV3CT82L?ref=myi_title_dp</t>
        </is>
      </c>
      <c r="T53" s="5">
        <f>_xlfn.DISPIMG("ID_06B0B7365F8A4D1E8ED3BF84EDC8C0F0",1)</f>
        <v/>
      </c>
      <c r="U53" s="5" t="n"/>
    </row>
    <row r="54" ht="20" customHeight="1">
      <c r="A54" s="3" t="inlineStr">
        <is>
          <t>90132179</t>
        </is>
      </c>
      <c r="B54" s="3" t="inlineStr">
        <is>
          <t>1ZB57B46DK14431474</t>
        </is>
      </c>
      <c r="C54" s="3" t="inlineStr">
        <is>
          <t>FBA15HTXZSX6U000003</t>
        </is>
      </c>
      <c r="D54" s="5" t="inlineStr">
        <is>
          <t>BN24032600097</t>
        </is>
      </c>
      <c r="E54" s="4" t="inlineStr">
        <is>
          <t>修复膏</t>
        </is>
      </c>
      <c r="F54" s="4" t="inlineStr">
        <is>
          <t>Repair cream</t>
        </is>
      </c>
      <c r="G54" s="4" t="inlineStr">
        <is>
          <t>NO</t>
        </is>
      </c>
      <c r="H54" s="4" t="inlineStr">
        <is>
          <t>NO</t>
        </is>
      </c>
      <c r="I54" s="4" t="inlineStr">
        <is>
          <t>凝胶</t>
        </is>
      </c>
      <c r="J54" s="4" t="inlineStr">
        <is>
          <t>纹身修复</t>
        </is>
      </c>
      <c r="K54" s="4" t="inlineStr">
        <is>
          <t>3304990099</t>
        </is>
      </c>
      <c r="L54" s="4" t="n">
        <v>8</v>
      </c>
      <c r="M54" s="5" t="n">
        <v>0</v>
      </c>
      <c r="N54" s="4" t="n">
        <v>12</v>
      </c>
      <c r="O54" s="5" t="n">
        <v>0.33</v>
      </c>
      <c r="P54" s="5" t="n">
        <v>32</v>
      </c>
      <c r="Q54" s="5" t="n">
        <v>32</v>
      </c>
      <c r="R54" s="5" t="n">
        <v>31</v>
      </c>
      <c r="S54" s="4" t="inlineStr">
        <is>
          <t>https://www.amazon.it/dp/B0BYK9J65F?ref=myi_title_dp</t>
        </is>
      </c>
      <c r="T54" s="5">
        <f>_xlfn.DISPIMG("ID_64F841070F884B83B418B90BCCE9D8D7",1)</f>
        <v/>
      </c>
      <c r="U54" s="5" t="n"/>
    </row>
    <row r="55" ht="20" customHeight="1">
      <c r="A55" s="3" t="inlineStr">
        <is>
          <t>90132179</t>
        </is>
      </c>
      <c r="B55" s="3" t="inlineStr">
        <is>
          <t>1ZB57B46DK19619487</t>
        </is>
      </c>
      <c r="C55" s="3" t="inlineStr">
        <is>
          <t>FBA15HX5XYYQU000004</t>
        </is>
      </c>
      <c r="D55" s="3" t="inlineStr">
        <is>
          <t>BN24032600098</t>
        </is>
      </c>
      <c r="E55" s="4" t="inlineStr">
        <is>
          <t>修复膏</t>
        </is>
      </c>
      <c r="F55" s="4" t="inlineStr">
        <is>
          <t>Repair cream</t>
        </is>
      </c>
      <c r="G55" s="4" t="inlineStr">
        <is>
          <t>NO</t>
        </is>
      </c>
      <c r="H55" s="4" t="inlineStr">
        <is>
          <t>NO</t>
        </is>
      </c>
      <c r="I55" s="4" t="inlineStr">
        <is>
          <t>凝胶</t>
        </is>
      </c>
      <c r="J55" s="4" t="inlineStr">
        <is>
          <t>纹身修复</t>
        </is>
      </c>
      <c r="K55" s="4" t="inlineStr">
        <is>
          <t>3304990099</t>
        </is>
      </c>
      <c r="L55" s="4" t="n">
        <v>8</v>
      </c>
      <c r="M55" s="3" t="n">
        <v>1</v>
      </c>
      <c r="N55" s="4" t="n">
        <v>27</v>
      </c>
      <c r="O55" s="3" t="n">
        <v>12.85</v>
      </c>
      <c r="P55" s="3" t="n">
        <v>37</v>
      </c>
      <c r="Q55" s="3" t="n">
        <v>37</v>
      </c>
      <c r="R55" s="3" t="n">
        <v>36</v>
      </c>
      <c r="S55" s="4" t="inlineStr">
        <is>
          <t>https://www.amazon.it/dp/B0BYK9J65F?ref=myi_title_dp</t>
        </is>
      </c>
      <c r="T55" s="5">
        <f>_xlfn.DISPIMG("ID_72F06A1B625D4F52BF45BD682A1F7D60",1)</f>
        <v/>
      </c>
      <c r="U55" s="5" t="n"/>
    </row>
    <row r="56" ht="20" customHeight="1">
      <c r="A56" s="3" t="inlineStr">
        <is>
          <t>90132179</t>
        </is>
      </c>
      <c r="B56" s="3" t="inlineStr">
        <is>
          <t>1ZB57B46DK15215492</t>
        </is>
      </c>
      <c r="C56" s="3" t="inlineStr">
        <is>
          <t>FBA15HX5XYYQU000005</t>
        </is>
      </c>
      <c r="D56" s="3" t="inlineStr">
        <is>
          <t>BN24032600099</t>
        </is>
      </c>
      <c r="E56" s="4" t="inlineStr">
        <is>
          <t>修复膏</t>
        </is>
      </c>
      <c r="F56" s="4" t="inlineStr">
        <is>
          <t>Repair cream</t>
        </is>
      </c>
      <c r="G56" s="4" t="inlineStr">
        <is>
          <t>NO</t>
        </is>
      </c>
      <c r="H56" s="4" t="inlineStr">
        <is>
          <t>NO</t>
        </is>
      </c>
      <c r="I56" s="4" t="inlineStr">
        <is>
          <t>凝胶</t>
        </is>
      </c>
      <c r="J56" s="4" t="inlineStr">
        <is>
          <t>纹身修复</t>
        </is>
      </c>
      <c r="K56" s="4" t="inlineStr">
        <is>
          <t>3304990099</t>
        </is>
      </c>
      <c r="L56" s="4" t="n">
        <v>8</v>
      </c>
      <c r="M56" s="3" t="n">
        <v>1</v>
      </c>
      <c r="N56" s="4" t="n">
        <v>27</v>
      </c>
      <c r="O56" s="3" t="n">
        <v>12.8</v>
      </c>
      <c r="P56" s="3" t="n">
        <v>37</v>
      </c>
      <c r="Q56" s="3" t="n">
        <v>37</v>
      </c>
      <c r="R56" s="3" t="n">
        <v>37</v>
      </c>
      <c r="S56" s="4" t="inlineStr">
        <is>
          <t>https://www.amazon.it/dp/B0BYK9J65F?ref=myi_title_dp</t>
        </is>
      </c>
      <c r="T56" s="5">
        <f>_xlfn.DISPIMG("ID_31005ABEF19642A6BA02A1C52C591D1D",1)</f>
        <v/>
      </c>
      <c r="U56" s="5" t="n"/>
    </row>
    <row r="57" ht="20" customHeight="1">
      <c r="A57" s="3" t="inlineStr">
        <is>
          <t>TMT20243120</t>
        </is>
      </c>
      <c r="B57" s="3" t="inlineStr">
        <is>
          <t>1ZB57B46DK07619508</t>
        </is>
      </c>
      <c r="C57" s="3" t="inlineStr">
        <is>
          <t>kA044503260072</t>
        </is>
      </c>
      <c r="D57" s="3" t="inlineStr">
        <is>
          <t>BN24032600269</t>
        </is>
      </c>
      <c r="E57" s="4" t="inlineStr">
        <is>
          <t>蜂窝板</t>
        </is>
      </c>
      <c r="F57" s="4" t="inlineStr">
        <is>
          <t>Honeycomb Panel</t>
        </is>
      </c>
      <c r="G57" s="4" t="inlineStr">
        <is>
          <t>奥菲诺</t>
        </is>
      </c>
      <c r="H57" s="4" t="inlineStr">
        <is>
          <t>ALHP1.0</t>
        </is>
      </c>
      <c r="I57" s="4" t="inlineStr">
        <is>
          <t>90%铝+10%铁</t>
        </is>
      </c>
      <c r="J57" s="4" t="inlineStr">
        <is>
          <t>在激光雕刻机雕刻过程中，承放被雕刻物，并起到排烟和阻断激光击穿的作用。</t>
        </is>
      </c>
      <c r="K57" s="4" t="inlineStr">
        <is>
          <t>7616999000</t>
        </is>
      </c>
      <c r="L57" s="4" t="n">
        <v>20</v>
      </c>
      <c r="M57" s="3" t="n">
        <v>1</v>
      </c>
      <c r="N57" s="4" t="n">
        <v>5</v>
      </c>
      <c r="O57" s="3" t="n">
        <v>10.15</v>
      </c>
      <c r="P57" s="3" t="n">
        <v>73</v>
      </c>
      <c r="Q57" s="3" t="n">
        <v>52</v>
      </c>
      <c r="R57" s="3" t="n">
        <v>23</v>
      </c>
      <c r="S57" s="4" t="inlineStr"/>
      <c r="T57" s="5">
        <f>_xlfn.DISPIMG("ID_29D254F3DF1D43AB971F65A68F3DB075",1)</f>
        <v/>
      </c>
      <c r="U57" s="5" t="n"/>
    </row>
    <row r="58" ht="20" customHeight="1">
      <c r="A58" s="3" t="inlineStr">
        <is>
          <t>TMT20243120</t>
        </is>
      </c>
      <c r="B58" s="3" t="inlineStr">
        <is>
          <t>1ZB57B46DK03231513</t>
        </is>
      </c>
      <c r="C58" s="3" t="inlineStr">
        <is>
          <t>kA044503260073</t>
        </is>
      </c>
      <c r="D58" s="3" t="inlineStr">
        <is>
          <t>BN24032600270</t>
        </is>
      </c>
      <c r="E58" s="4" t="inlineStr">
        <is>
          <t>蜂窝板</t>
        </is>
      </c>
      <c r="F58" s="4" t="inlineStr">
        <is>
          <t>Honeycomb Panel</t>
        </is>
      </c>
      <c r="G58" s="4" t="inlineStr">
        <is>
          <t>奥菲诺</t>
        </is>
      </c>
      <c r="H58" s="4" t="inlineStr">
        <is>
          <t>ALHP1.0</t>
        </is>
      </c>
      <c r="I58" s="4" t="inlineStr">
        <is>
          <t>90%铝+10%铁</t>
        </is>
      </c>
      <c r="J58" s="4" t="inlineStr">
        <is>
          <t>在激光雕刻机雕刻过程中，承放被雕刻物，并起到排烟和阻断激光击穿的作用。</t>
        </is>
      </c>
      <c r="K58" s="4" t="inlineStr">
        <is>
          <t>7616999000</t>
        </is>
      </c>
      <c r="L58" s="4" t="n">
        <v>20</v>
      </c>
      <c r="M58" s="3" t="n">
        <v>1</v>
      </c>
      <c r="N58" s="4" t="n">
        <v>5</v>
      </c>
      <c r="O58" s="3" t="n">
        <v>14</v>
      </c>
      <c r="P58" s="3" t="n">
        <v>52</v>
      </c>
      <c r="Q58" s="3" t="n">
        <v>51</v>
      </c>
      <c r="R58" s="3" t="n">
        <v>27</v>
      </c>
      <c r="S58" s="4" t="inlineStr"/>
      <c r="T58" s="5">
        <f>_xlfn.DISPIMG("ID_480409AF256A49F48ED15F88D3270A6A",1)</f>
        <v/>
      </c>
      <c r="U58" s="5" t="n"/>
    </row>
    <row r="59" ht="20" customHeight="1">
      <c r="A59" s="3" t="inlineStr">
        <is>
          <t>TMT20243120</t>
        </is>
      </c>
      <c r="B59" s="3" t="inlineStr">
        <is>
          <t>1ZB57B46DK08451526</t>
        </is>
      </c>
      <c r="C59" s="3" t="inlineStr">
        <is>
          <t>kA044503260074</t>
        </is>
      </c>
      <c r="D59" s="3" t="inlineStr">
        <is>
          <t>BN24032600271</t>
        </is>
      </c>
      <c r="E59" s="4" t="inlineStr">
        <is>
          <t>蜂窝板</t>
        </is>
      </c>
      <c r="F59" s="4" t="inlineStr">
        <is>
          <t>Honeycomb Panel</t>
        </is>
      </c>
      <c r="G59" s="4" t="inlineStr">
        <is>
          <t>奥菲诺</t>
        </is>
      </c>
      <c r="H59" s="4" t="inlineStr">
        <is>
          <t>ALHP1.0</t>
        </is>
      </c>
      <c r="I59" s="4" t="inlineStr">
        <is>
          <t>90%铝+10%铁</t>
        </is>
      </c>
      <c r="J59" s="4" t="inlineStr">
        <is>
          <t>在激光雕刻机雕刻过程中，承放被雕刻物，并起到排烟和阻断激光击穿的作用。</t>
        </is>
      </c>
      <c r="K59" s="4" t="inlineStr">
        <is>
          <t>7616999000</t>
        </is>
      </c>
      <c r="L59" s="4" t="n">
        <v>20</v>
      </c>
      <c r="M59" s="3" t="n">
        <v>1</v>
      </c>
      <c r="N59" s="4" t="n">
        <v>5</v>
      </c>
      <c r="O59" s="3" t="n">
        <v>5.65</v>
      </c>
      <c r="P59" s="3" t="n">
        <v>51</v>
      </c>
      <c r="Q59" s="3" t="n">
        <v>38</v>
      </c>
      <c r="R59" s="3" t="n">
        <v>28</v>
      </c>
      <c r="S59" s="4" t="inlineStr"/>
      <c r="T59" s="5">
        <f>_xlfn.DISPIMG("ID_D7250FEDE6FB4FAB903213B5778E8E2C",1)</f>
        <v/>
      </c>
      <c r="U59" s="5" t="n"/>
    </row>
    <row r="60" ht="20" customHeight="1">
      <c r="A60" s="3" t="inlineStr">
        <is>
          <t>TMT20243120</t>
        </is>
      </c>
      <c r="B60" s="3" t="inlineStr">
        <is>
          <t>1ZB57B46DK09679539</t>
        </is>
      </c>
      <c r="C60" s="3" t="inlineStr">
        <is>
          <t>kA044503260075</t>
        </is>
      </c>
      <c r="D60" s="3" t="inlineStr">
        <is>
          <t>BN24032600272</t>
        </is>
      </c>
      <c r="E60" s="4" t="inlineStr">
        <is>
          <t>蜂窝板</t>
        </is>
      </c>
      <c r="F60" s="4" t="inlineStr">
        <is>
          <t>Honeycomb Panel</t>
        </is>
      </c>
      <c r="G60" s="4" t="inlineStr">
        <is>
          <t>奥菲诺</t>
        </is>
      </c>
      <c r="H60" s="4" t="inlineStr">
        <is>
          <t>ALHP1.0</t>
        </is>
      </c>
      <c r="I60" s="4" t="inlineStr">
        <is>
          <t>90%铝+10%铁</t>
        </is>
      </c>
      <c r="J60" s="4" t="inlineStr">
        <is>
          <t>在激光雕刻机雕刻过程中，承放被雕刻物，并起到排烟和阻断激光击穿的作用。</t>
        </is>
      </c>
      <c r="K60" s="4" t="inlineStr">
        <is>
          <t>7616999000</t>
        </is>
      </c>
      <c r="L60" s="4" t="n">
        <v>20</v>
      </c>
      <c r="M60" s="3" t="n">
        <v>1</v>
      </c>
      <c r="N60" s="4" t="n">
        <v>5</v>
      </c>
      <c r="O60" s="3" t="n">
        <v>13.9</v>
      </c>
      <c r="P60" s="3" t="n">
        <v>51</v>
      </c>
      <c r="Q60" s="3" t="n">
        <v>50</v>
      </c>
      <c r="R60" s="3" t="n">
        <v>27</v>
      </c>
      <c r="S60" s="4" t="inlineStr"/>
      <c r="T60" s="5">
        <f>_xlfn.DISPIMG("ID_4F995D6F6F7B4AD09F8C049E3DBF3686",1)</f>
        <v/>
      </c>
      <c r="U60" s="5" t="n"/>
    </row>
    <row r="61" ht="20" customHeight="1">
      <c r="A61" s="3" t="inlineStr">
        <is>
          <t>TMT20243120</t>
        </is>
      </c>
      <c r="B61" s="3" t="inlineStr">
        <is>
          <t>1ZB57B46DK13315548</t>
        </is>
      </c>
      <c r="C61" s="3" t="inlineStr">
        <is>
          <t>kA044503260076</t>
        </is>
      </c>
      <c r="D61" s="3" t="inlineStr">
        <is>
          <t>BN24032600273</t>
        </is>
      </c>
      <c r="E61" s="4" t="inlineStr">
        <is>
          <t>智能摄像头套件</t>
        </is>
      </c>
      <c r="F61" s="4" t="inlineStr">
        <is>
          <t>Smart Camera Sets</t>
        </is>
      </c>
      <c r="G61" s="4" t="inlineStr">
        <is>
          <t>奥菲诺</t>
        </is>
      </c>
      <c r="H61" s="4" t="inlineStr">
        <is>
          <t>ALSC1.0</t>
        </is>
      </c>
      <c r="I61" s="4" t="inlineStr">
        <is>
          <t>80%铝+10%铜+10%塑料</t>
        </is>
      </c>
      <c r="J61" s="4" t="inlineStr">
        <is>
          <t>用于辅助AlgoLaser雕刻机进行雕刻工作</t>
        </is>
      </c>
      <c r="K61" s="4" t="inlineStr">
        <is>
          <t>8529904900</t>
        </is>
      </c>
      <c r="L61" s="4" t="n">
        <v>30</v>
      </c>
      <c r="M61" s="3" t="n">
        <v>1</v>
      </c>
      <c r="N61" s="4" t="n">
        <v>10</v>
      </c>
      <c r="O61" s="3" t="n">
        <v>13.95</v>
      </c>
      <c r="P61" s="3" t="n">
        <v>50</v>
      </c>
      <c r="Q61" s="3" t="n">
        <v>27</v>
      </c>
      <c r="R61" s="3" t="n">
        <v>51</v>
      </c>
      <c r="S61" s="4" t="inlineStr"/>
      <c r="T61" s="5">
        <f>_xlfn.DISPIMG("ID_AD39C9DA0A754637B6F0ED2C90D2D965",1)</f>
        <v/>
      </c>
      <c r="U61" s="5" t="n"/>
    </row>
    <row r="62" ht="20" customHeight="1">
      <c r="A62" s="3" t="inlineStr">
        <is>
          <t>TMT20243120</t>
        </is>
      </c>
      <c r="B62" s="3" t="inlineStr">
        <is>
          <t>1ZB57B46DK05759558</t>
        </is>
      </c>
      <c r="C62" s="3" t="inlineStr">
        <is>
          <t>kA044503260077</t>
        </is>
      </c>
      <c r="D62" s="3" t="inlineStr">
        <is>
          <t>BN24032600274</t>
        </is>
      </c>
      <c r="E62" s="4" t="inlineStr">
        <is>
          <t>智能拓展坞</t>
        </is>
      </c>
      <c r="F62" s="4" t="inlineStr">
        <is>
          <t>smart-hub</t>
        </is>
      </c>
      <c r="G62" s="4" t="inlineStr">
        <is>
          <t>奥菲诺</t>
        </is>
      </c>
      <c r="H62" s="4" t="inlineStr">
        <is>
          <t>ALHB1.0</t>
        </is>
      </c>
      <c r="I62" s="4" t="inlineStr">
        <is>
          <t>80%塑料+10%铜+10%橡胶</t>
        </is>
      </c>
      <c r="J62" s="4" t="inlineStr">
        <is>
          <t>用于辅助AlgoLaser雕刻机进行雕刻工作</t>
        </is>
      </c>
      <c r="K62" s="4" t="inlineStr">
        <is>
          <t>8471609000</t>
        </is>
      </c>
      <c r="L62" s="4" t="n">
        <v>15</v>
      </c>
      <c r="M62" s="3" t="n">
        <v>1</v>
      </c>
      <c r="N62" s="4" t="n">
        <v>20</v>
      </c>
      <c r="O62" s="3" t="n">
        <v>14.1</v>
      </c>
      <c r="P62" s="3" t="n">
        <v>50</v>
      </c>
      <c r="Q62" s="3" t="n">
        <v>27</v>
      </c>
      <c r="R62" s="3" t="n">
        <v>51</v>
      </c>
      <c r="S62" s="4" t="inlineStr"/>
      <c r="T62" s="5">
        <f>_xlfn.DISPIMG("ID_E9CEA170FA504759ACB372FDC3BBBDB9",1)</f>
        <v/>
      </c>
      <c r="U62" s="5" t="n"/>
    </row>
    <row r="63" ht="20" customHeight="1">
      <c r="A63" s="3" t="inlineStr">
        <is>
          <t>1801488456</t>
        </is>
      </c>
      <c r="B63" s="3" t="inlineStr">
        <is>
          <t>1ZB57B46DK13066808</t>
        </is>
      </c>
      <c r="C63" s="3" t="inlineStr">
        <is>
          <t>FFBA15HX78HPQ</t>
        </is>
      </c>
      <c r="D63" s="3" t="inlineStr">
        <is>
          <t>BN24032600336</t>
        </is>
      </c>
      <c r="E63" s="4" t="inlineStr">
        <is>
          <t>微型电脑</t>
        </is>
      </c>
      <c r="F63" s="4" t="inlineStr">
        <is>
          <t>mini pc</t>
        </is>
      </c>
      <c r="G63" s="4" t="inlineStr">
        <is>
          <t>Sharevdi</t>
        </is>
      </c>
      <c r="H63" s="4" t="inlineStr">
        <is>
          <t>无</t>
        </is>
      </c>
      <c r="I63" s="4" t="inlineStr">
        <is>
          <t>铝</t>
        </is>
      </c>
      <c r="J63" s="4" t="inlineStr">
        <is>
          <t>办公</t>
        </is>
      </c>
      <c r="K63" s="4" t="inlineStr">
        <is>
          <t>8471490000</t>
        </is>
      </c>
      <c r="L63" s="4" t="n">
        <v>289</v>
      </c>
      <c r="M63" s="3" t="n">
        <v>1</v>
      </c>
      <c r="N63" s="4" t="n">
        <v>12</v>
      </c>
      <c r="O63" s="3" t="n">
        <v>19.95</v>
      </c>
      <c r="P63" s="3" t="n">
        <v>50</v>
      </c>
      <c r="Q63" s="3" t="n">
        <v>37</v>
      </c>
      <c r="R63" s="3" t="n">
        <v>50</v>
      </c>
      <c r="S63" s="4" t="inlineStr">
        <is>
          <t>https://www.amazon.de/dp/B0CNTJNMTZ?ref=myi_title_dp</t>
        </is>
      </c>
      <c r="T63" s="5">
        <f>_xlfn.DISPIMG("ID_0B46299AC55348FFADE6C06887F97F90",1)</f>
        <v/>
      </c>
      <c r="U63" s="5" t="n"/>
    </row>
    <row r="64" ht="20" customHeight="1">
      <c r="A64" s="3" t="inlineStr">
        <is>
          <t>1801488456</t>
        </is>
      </c>
      <c r="B64" s="3" t="inlineStr">
        <is>
          <t>1ZB57B46DK06518815</t>
        </is>
      </c>
      <c r="C64" s="3" t="inlineStr">
        <is>
          <t>FFBA15HX78HPQ</t>
        </is>
      </c>
      <c r="D64" s="3" t="inlineStr">
        <is>
          <t>BN24032600337</t>
        </is>
      </c>
      <c r="E64" s="4" t="inlineStr">
        <is>
          <t>微型电脑</t>
        </is>
      </c>
      <c r="F64" s="4" t="inlineStr">
        <is>
          <t>mini pc</t>
        </is>
      </c>
      <c r="G64" s="4" t="inlineStr">
        <is>
          <t>Sharevdi</t>
        </is>
      </c>
      <c r="H64" s="4" t="inlineStr">
        <is>
          <t>无</t>
        </is>
      </c>
      <c r="I64" s="4" t="inlineStr">
        <is>
          <t>铝</t>
        </is>
      </c>
      <c r="J64" s="4" t="inlineStr">
        <is>
          <t>办公</t>
        </is>
      </c>
      <c r="K64" s="4" t="inlineStr">
        <is>
          <t>8471490000</t>
        </is>
      </c>
      <c r="L64" s="4" t="n">
        <v>289</v>
      </c>
      <c r="M64" s="3" t="n">
        <v>1</v>
      </c>
      <c r="N64" s="4" t="n">
        <v>12</v>
      </c>
      <c r="O64" s="3" t="n">
        <v>19.95</v>
      </c>
      <c r="P64" s="3" t="n">
        <v>49</v>
      </c>
      <c r="Q64" s="3" t="n">
        <v>38</v>
      </c>
      <c r="R64" s="3" t="n">
        <v>50</v>
      </c>
      <c r="S64" s="4" t="inlineStr">
        <is>
          <t>https://www.amazon.de/dp/B0CNTJNMTZ?ref=myi_title_dp</t>
        </is>
      </c>
      <c r="T64" s="5">
        <f>_xlfn.DISPIMG("ID_8C77CC238D5C4DC99EC8E72458789546",1)</f>
        <v/>
      </c>
      <c r="U64" s="5" t="n"/>
    </row>
    <row r="65" ht="20" customHeight="1">
      <c r="A65" s="3" t="inlineStr">
        <is>
          <t>1801488456</t>
        </is>
      </c>
      <c r="B65" s="3" t="inlineStr">
        <is>
          <t>1ZB57B46DK01578822</t>
        </is>
      </c>
      <c r="C65" s="3" t="inlineStr">
        <is>
          <t>FFBA15HX78HPQ</t>
        </is>
      </c>
      <c r="D65" s="3" t="inlineStr">
        <is>
          <t>BN24032600338</t>
        </is>
      </c>
      <c r="E65" s="4" t="inlineStr">
        <is>
          <t>微型电脑</t>
        </is>
      </c>
      <c r="F65" s="4" t="inlineStr">
        <is>
          <t>mini pc</t>
        </is>
      </c>
      <c r="G65" s="4" t="inlineStr">
        <is>
          <t>Sharevdi</t>
        </is>
      </c>
      <c r="H65" s="4" t="inlineStr">
        <is>
          <t>无</t>
        </is>
      </c>
      <c r="I65" s="4" t="inlineStr">
        <is>
          <t>铝</t>
        </is>
      </c>
      <c r="J65" s="4" t="inlineStr">
        <is>
          <t>办公</t>
        </is>
      </c>
      <c r="K65" s="4" t="inlineStr">
        <is>
          <t>8471490000</t>
        </is>
      </c>
      <c r="L65" s="4" t="n">
        <v>289</v>
      </c>
      <c r="M65" s="3" t="n">
        <v>1</v>
      </c>
      <c r="N65" s="4" t="n">
        <v>12</v>
      </c>
      <c r="O65" s="3" t="n">
        <v>19.95</v>
      </c>
      <c r="P65" s="3" t="n">
        <v>50</v>
      </c>
      <c r="Q65" s="3" t="n">
        <v>38</v>
      </c>
      <c r="R65" s="3" t="n">
        <v>50</v>
      </c>
      <c r="S65" s="4" t="inlineStr">
        <is>
          <t>https://www.amazon.de/dp/B0CNTJNMTZ?ref=myi_title_dp</t>
        </is>
      </c>
      <c r="T65" s="5">
        <f>_xlfn.DISPIMG("ID_8B572C520BD241A0BAAC9FCB226F5A9B",1)</f>
        <v/>
      </c>
      <c r="U65" s="5" t="n"/>
    </row>
    <row r="66" ht="20" customHeight="1">
      <c r="A66" s="3" t="inlineStr">
        <is>
          <t>Z669030561</t>
        </is>
      </c>
      <c r="B66" s="3" t="inlineStr">
        <is>
          <t>1ZB57B46DK11939404</t>
        </is>
      </c>
      <c r="C66" s="3" t="inlineStr">
        <is>
          <t>kA021803260093</t>
        </is>
      </c>
      <c r="D66" s="3" t="inlineStr">
        <is>
          <t>BN24032600630</t>
        </is>
      </c>
      <c r="E66" s="4" t="inlineStr">
        <is>
          <t>眼影盘</t>
        </is>
      </c>
      <c r="F66" s="4" t="inlineStr">
        <is>
          <t>makeup palette</t>
        </is>
      </c>
      <c r="G66" s="4" t="inlineStr">
        <is>
          <t>NO</t>
        </is>
      </c>
      <c r="H66" s="4" t="inlineStr">
        <is>
          <t>NO</t>
        </is>
      </c>
      <c r="I66" s="4" t="inlineStr">
        <is>
          <t>滑石粉和硅油</t>
        </is>
      </c>
      <c r="J66" s="4" t="inlineStr">
        <is>
          <t>化妆</t>
        </is>
      </c>
      <c r="K66" s="4" t="inlineStr">
        <is>
          <t>33042000</t>
        </is>
      </c>
      <c r="L66" s="4" t="n">
        <v>3</v>
      </c>
      <c r="M66" s="3" t="n">
        <v>1</v>
      </c>
      <c r="N66" s="4" t="n">
        <v>56</v>
      </c>
      <c r="O66" s="3" t="n">
        <v>15.6</v>
      </c>
      <c r="P66" s="3" t="n">
        <v>48</v>
      </c>
      <c r="Q66" s="3" t="n">
        <v>29</v>
      </c>
      <c r="R66" s="3" t="n">
        <v>38</v>
      </c>
      <c r="S66" s="4" t="inlineStr">
        <is>
          <t>https://detail.1688.com/offer/652639906491.html?exp=enquiry%3AB&amp;spm=a312h.2018_new_sem.dh_002.70.d92b1b1eiMeDVR&amp;cosite=360jj&amp;tracelog=p4p&amp;_p_isad=1&amp;clickid=6917e0635035421aa7941d0cd7a0cb4f&amp;sessionid=923ca579e6c7c6ff5a8e629eb0e629d7&amp;a=1673&amp;e=ZU6lFTAwE-nzrrk0AjWQ.80TNDrQDIxAd91rDbafwpzG9V9aw9N5il3O6osuGowXyjoeTLK.TWKFuQso6mCDm-lxv-X4ECd0QxhNpE5s1a7hKUPJ.z7MhEhlzWUswt9OExSRu-2TVfDWdsq5g6Ywq0mDVSNiKGQIxwxtBOCuXsJ9CmYbaUZHmXwup-AE9x6EYig65KelBkTe-PiI.rLug7G24jjVzn5DngatY792gW9eXhfjWJGNPuFe15SzBWCJ&amp;sk=sem&amp;style=1</t>
        </is>
      </c>
      <c r="T66" s="5">
        <f>_xlfn.DISPIMG("ID_F936056D3B7F452A84B0A1F39F22D8B7",1)</f>
        <v/>
      </c>
      <c r="U66" s="5" t="n"/>
    </row>
    <row r="67" ht="20" customHeight="1">
      <c r="A67" s="3" t="inlineStr">
        <is>
          <t>Z669030561</t>
        </is>
      </c>
      <c r="B67" s="3" t="inlineStr">
        <is>
          <t>1ZB57B46DK03471415</t>
        </is>
      </c>
      <c r="C67" s="3" t="inlineStr">
        <is>
          <t>kA021803260094</t>
        </is>
      </c>
      <c r="D67" s="3" t="inlineStr">
        <is>
          <t>BN24032600631</t>
        </is>
      </c>
      <c r="E67" s="4" t="inlineStr">
        <is>
          <t>眼影盘</t>
        </is>
      </c>
      <c r="F67" s="4" t="inlineStr">
        <is>
          <t>makeup palette</t>
        </is>
      </c>
      <c r="G67" s="4" t="inlineStr">
        <is>
          <t>NO</t>
        </is>
      </c>
      <c r="H67" s="4" t="inlineStr">
        <is>
          <t>NO</t>
        </is>
      </c>
      <c r="I67" s="4" t="inlineStr">
        <is>
          <t>滑石粉和硅油</t>
        </is>
      </c>
      <c r="J67" s="4" t="inlineStr">
        <is>
          <t>化妆</t>
        </is>
      </c>
      <c r="K67" s="4" t="inlineStr">
        <is>
          <t>33042000</t>
        </is>
      </c>
      <c r="L67" s="4" t="n">
        <v>3</v>
      </c>
      <c r="M67" s="3" t="n">
        <v>1</v>
      </c>
      <c r="N67" s="4" t="n">
        <v>56</v>
      </c>
      <c r="O67" s="3" t="n">
        <v>15.6</v>
      </c>
      <c r="P67" s="3" t="n">
        <v>47</v>
      </c>
      <c r="Q67" s="3" t="n">
        <v>29</v>
      </c>
      <c r="R67" s="3" t="n">
        <v>39</v>
      </c>
      <c r="S67" s="4" t="inlineStr">
        <is>
          <t>https://detail.1688.com/offer/652639906491.html?exp=enquiry%3AB&amp;spm=a312h.2018_new_sem.dh_002.70.d92b1b1eiMeDVR&amp;cosite=360jj&amp;tracelog=p4p&amp;_p_isad=1&amp;clickid=6917e0635035421aa7941d0cd7a0cb4f&amp;sessionid=923ca579e6c7c6ff5a8e629eb0e629d7&amp;a=1673&amp;e=ZU6lFTAwE-nzrrk0AjWQ.80TNDrQDIxAd91rDbafwpzG9V9aw9N5il3O6osuGowXyjoeTLK.TWKFuQso6mCDm-lxv-X4ECd0QxhNpE5s1a7hKUPJ.z7MhEhlzWUswt9OExSRu-2TVfDWdsq5g6Ywq0mDVSNiKGQIxwxtBOCuXsJ9CmYbaUZHmXwup-AE9x6EYig65KelBkTe-PiI.rLug7G24jjVzn5DngatY792gW9eXhfjWJGNPuFe15SzBWCJ&amp;sk=sem&amp;style=1</t>
        </is>
      </c>
      <c r="T67" s="5">
        <f>_xlfn.DISPIMG("ID_687C41E8B8A24662A6F5C0ACCBC33595",1)</f>
        <v/>
      </c>
      <c r="U67" s="5" t="n"/>
    </row>
    <row r="68" ht="20" customHeight="1">
      <c r="A68" s="3" t="inlineStr">
        <is>
          <t>Z669030561</t>
        </is>
      </c>
      <c r="B68" s="3" t="inlineStr">
        <is>
          <t>1ZB57B46DK00611420</t>
        </is>
      </c>
      <c r="C68" s="3" t="inlineStr">
        <is>
          <t>kA021803260095</t>
        </is>
      </c>
      <c r="D68" s="3" t="inlineStr">
        <is>
          <t>BN24032600632</t>
        </is>
      </c>
      <c r="E68" s="4" t="inlineStr">
        <is>
          <t>眼影盘</t>
        </is>
      </c>
      <c r="F68" s="4" t="inlineStr">
        <is>
          <t>makeup palette</t>
        </is>
      </c>
      <c r="G68" s="4" t="inlineStr">
        <is>
          <t>NO</t>
        </is>
      </c>
      <c r="H68" s="4" t="inlineStr">
        <is>
          <t>NO</t>
        </is>
      </c>
      <c r="I68" s="4" t="inlineStr">
        <is>
          <t>滑石粉和硅油</t>
        </is>
      </c>
      <c r="J68" s="4" t="inlineStr">
        <is>
          <t>化妆</t>
        </is>
      </c>
      <c r="K68" s="4" t="inlineStr">
        <is>
          <t>33042000</t>
        </is>
      </c>
      <c r="L68" s="4" t="n">
        <v>3</v>
      </c>
      <c r="M68" s="3" t="n">
        <v>1</v>
      </c>
      <c r="N68" s="4" t="n">
        <v>56</v>
      </c>
      <c r="O68" s="3" t="n">
        <v>13.2</v>
      </c>
      <c r="P68" s="3" t="n">
        <v>47</v>
      </c>
      <c r="Q68" s="3" t="n">
        <v>29</v>
      </c>
      <c r="R68" s="3" t="n">
        <v>39</v>
      </c>
      <c r="S68" s="4" t="inlineStr">
        <is>
          <t>https://detail.1688.com/offer/652639906491.html?exp=enquiry%3AB&amp;spm=a312h.2018_new_sem.dh_002.70.d92b1b1eiMeDVR&amp;cosite=360jj&amp;tracelog=p4p&amp;_p_isad=1&amp;clickid=6917e0635035421aa7941d0cd7a0cb4f&amp;sessionid=923ca579e6c7c6ff5a8e629eb0e629d7&amp;a=1673&amp;e=ZU6lFTAwE-nzrrk0AjWQ.80TNDrQDIxAd91rDbafwpzG9V9aw9N5il3O6osuGowXyjoeTLK.TWKFuQso6mCDm-lxv-X4ECd0QxhNpE5s1a7hKUPJ.z7MhEhlzWUswt9OExSRu-2TVfDWdsq5g6Ywq0mDVSNiKGQIxwxtBOCuXsJ9CmYbaUZHmXwup-AE9x6EYig65KelBkTe-PiI.rLug7G24jjVzn5DngatY792gW9eXhfjWJGNPuFe15SzBWCJ&amp;sk=sem&amp;style=1</t>
        </is>
      </c>
      <c r="T68" s="5">
        <f>_xlfn.DISPIMG("ID_CF3729B4F4834DD2B3F41A3AEA11BC46",1)</f>
        <v/>
      </c>
      <c r="U68" s="5" t="n"/>
    </row>
    <row r="69" ht="20" customHeight="1">
      <c r="A69" s="3" t="inlineStr">
        <is>
          <t>Z669030561</t>
        </is>
      </c>
      <c r="B69" s="3" t="inlineStr">
        <is>
          <t>1ZB57B46DK09759434</t>
        </is>
      </c>
      <c r="C69" s="3" t="inlineStr">
        <is>
          <t>kA021803260096</t>
        </is>
      </c>
      <c r="D69" s="3" t="inlineStr">
        <is>
          <t>BN24032600633</t>
        </is>
      </c>
      <c r="E69" s="4" t="inlineStr">
        <is>
          <t>眼影盘</t>
        </is>
      </c>
      <c r="F69" s="4" t="inlineStr">
        <is>
          <t>makeup palette</t>
        </is>
      </c>
      <c r="G69" s="4" t="inlineStr">
        <is>
          <t>NO</t>
        </is>
      </c>
      <c r="H69" s="4" t="inlineStr">
        <is>
          <t>NO</t>
        </is>
      </c>
      <c r="I69" s="4" t="inlineStr">
        <is>
          <t>滑石粉和硅油</t>
        </is>
      </c>
      <c r="J69" s="4" t="inlineStr">
        <is>
          <t>化妆</t>
        </is>
      </c>
      <c r="K69" s="4" t="inlineStr">
        <is>
          <t>33042000</t>
        </is>
      </c>
      <c r="L69" s="4" t="n">
        <v>3</v>
      </c>
      <c r="M69" s="3" t="n">
        <v>1</v>
      </c>
      <c r="N69" s="4" t="n">
        <v>42</v>
      </c>
      <c r="O69" s="3" t="n">
        <v>15.6</v>
      </c>
      <c r="P69" s="3" t="n">
        <v>47</v>
      </c>
      <c r="Q69" s="3" t="n">
        <v>29</v>
      </c>
      <c r="R69" s="3" t="n">
        <v>39</v>
      </c>
      <c r="S69" s="4" t="inlineStr">
        <is>
          <t>https://detail.1688.com/offer/652639906491.html?exp=enquiry%3AB&amp;spm=a312h.2018_new_sem.dh_002.70.d92b1b1eiMeDVR&amp;cosite=360jj&amp;tracelog=p4p&amp;_p_isad=1&amp;clickid=6917e0635035421aa7941d0cd7a0cb4f&amp;sessionid=923ca579e6c7c6ff5a8e629eb0e629d7&amp;a=1673&amp;e=ZU6lFTAwE-nzrrk0AjWQ.80TNDrQDIxAd91rDbafwpzG9V9aw9N5il3O6osuGowXyjoeTLK.TWKFuQso6mCDm-lxv-X4ECd0QxhNpE5s1a7hKUPJ.z7MhEhlzWUswt9OExSRu-2TVfDWdsq5g6Ywq0mDVSNiKGQIxwxtBOCuXsJ9CmYbaUZHmXwup-AE9x6EYig65KelBkTe-PiI.rLug7G24jjVzn5DngatY792gW9eXhfjWJGNPuFe15SzBWCJ&amp;sk=sem&amp;style=1</t>
        </is>
      </c>
      <c r="T69" s="5">
        <f>_xlfn.DISPIMG("ID_8882DF0D63464263B5EA8B505B470888",1)</f>
        <v/>
      </c>
      <c r="U69" s="5" t="n"/>
    </row>
    <row r="70" ht="20" customHeight="1">
      <c r="A70" s="3" t="inlineStr">
        <is>
          <t>Z669030561</t>
        </is>
      </c>
      <c r="B70" s="3" t="inlineStr">
        <is>
          <t>1ZB57B46DK17315442</t>
        </is>
      </c>
      <c r="C70" s="3" t="inlineStr">
        <is>
          <t>kA021803260097</t>
        </is>
      </c>
      <c r="D70" s="3" t="inlineStr">
        <is>
          <t>BN24032600634</t>
        </is>
      </c>
      <c r="E70" s="4" t="inlineStr">
        <is>
          <t>眼影盘</t>
        </is>
      </c>
      <c r="F70" s="4" t="inlineStr">
        <is>
          <t>makeup palette</t>
        </is>
      </c>
      <c r="G70" s="4" t="inlineStr">
        <is>
          <t>NO</t>
        </is>
      </c>
      <c r="H70" s="4" t="inlineStr">
        <is>
          <t>NO</t>
        </is>
      </c>
      <c r="I70" s="4" t="inlineStr">
        <is>
          <t>滑石粉和硅油</t>
        </is>
      </c>
      <c r="J70" s="4" t="inlineStr">
        <is>
          <t>化妆</t>
        </is>
      </c>
      <c r="K70" s="4" t="inlineStr">
        <is>
          <t>33042000</t>
        </is>
      </c>
      <c r="L70" s="4" t="n">
        <v>3</v>
      </c>
      <c r="M70" s="3" t="n">
        <v>1</v>
      </c>
      <c r="N70" s="4" t="n">
        <v>40</v>
      </c>
      <c r="O70" s="3" t="n">
        <v>12.35</v>
      </c>
      <c r="P70" s="3" t="n">
        <v>47</v>
      </c>
      <c r="Q70" s="3" t="n">
        <v>29</v>
      </c>
      <c r="R70" s="3" t="n">
        <v>30</v>
      </c>
      <c r="S70" s="4" t="inlineStr">
        <is>
          <t>https://detail.1688.com/offer/652639906491.html?exp=enquiry%3AB&amp;spm=a312h.2018_new_sem.dh_002.70.d92b1b1eiMeDVR&amp;cosite=360jj&amp;tracelog=p4p&amp;_p_isad=1&amp;clickid=6917e0635035421aa7941d0cd7a0cb4f&amp;sessionid=923ca579e6c7c6ff5a8e629eb0e629d7&amp;a=1673&amp;e=ZU6lFTAwE-nzrrk0AjWQ.80TNDrQDIxAd91rDbafwpzG9V9aw9N5il3O6osuGowXyjoeTLK.TWKFuQso6mCDm-lxv-X4ECd0QxhNpE5s1a7hKUPJ.z7MhEhlzWUswt9OExSRu-2TVfDWdsq5g6Ywq0mDVSNiKGQIxwxtBOCuXsJ9CmYbaUZHmXwup-AE9x6EYig65KelBkTe-PiI.rLug7G24jjVzn5DngatY792gW9eXhfjWJGNPuFe15SzBWCJ&amp;sk=sem&amp;style=1</t>
        </is>
      </c>
      <c r="T70" s="5">
        <f>_xlfn.DISPIMG("ID_F2203D1B248A4F169C3BCC8E1F457D5F",1)</f>
        <v/>
      </c>
      <c r="U70" s="5" t="n"/>
    </row>
    <row r="71" ht="20" customHeight="1">
      <c r="A71" s="3" t="inlineStr">
        <is>
          <t>Z669030759</t>
        </is>
      </c>
      <c r="B71" s="3" t="inlineStr">
        <is>
          <t>1ZB57B46DK22561078</t>
        </is>
      </c>
      <c r="C71" s="3" t="inlineStr">
        <is>
          <t>kA021803260098</t>
        </is>
      </c>
      <c r="D71" s="3" t="inlineStr">
        <is>
          <t>BN24032600639</t>
        </is>
      </c>
      <c r="E71" s="4" t="inlineStr">
        <is>
          <t>眼影盘</t>
        </is>
      </c>
      <c r="F71" s="4" t="inlineStr">
        <is>
          <t>makeup palette</t>
        </is>
      </c>
      <c r="G71" s="4" t="inlineStr">
        <is>
          <t>NO</t>
        </is>
      </c>
      <c r="H71" s="4" t="inlineStr">
        <is>
          <t>NO</t>
        </is>
      </c>
      <c r="I71" s="4" t="inlineStr">
        <is>
          <t>滑石粉和硅油</t>
        </is>
      </c>
      <c r="J71" s="4" t="inlineStr">
        <is>
          <t>化妆</t>
        </is>
      </c>
      <c r="K71" s="4" t="inlineStr">
        <is>
          <t>33042000</t>
        </is>
      </c>
      <c r="L71" s="4" t="n">
        <v>3</v>
      </c>
      <c r="M71" s="3" t="n">
        <v>1</v>
      </c>
      <c r="N71" s="4" t="n">
        <v>75</v>
      </c>
      <c r="O71" s="3" t="n">
        <v>21.65</v>
      </c>
      <c r="P71" s="3" t="n">
        <v>48</v>
      </c>
      <c r="Q71" s="3" t="n">
        <v>40</v>
      </c>
      <c r="R71" s="3" t="n">
        <v>52</v>
      </c>
      <c r="S71" s="4" t="inlineStr">
        <is>
          <t>https://detail.1688.com/offer/652639906491.html?exp=enquiry%3AB&amp;spm=a312h.2018_new_sem.dh_002.70.d92b1b1eiMeDVR&amp;cosite=360jj&amp;tracelog=p4p&amp;_p_isad=1&amp;clickid=6917e0635035421aa7941d0cd7a0cb4f&amp;sessionid=923ca579e6c7c6ff5a8e629eb0e629d7&amp;a=1673&amp;e=ZU6lFTAwE-nzrrk0AjWQ.80TNDrQDIxAd91rDbafwpzG9V9aw9N5il3O6osuGowXyjoeTLK.TWKFuQso6mCDm-lxv-X4ECd0QxhNpE5s1a7hKUPJ.z7MhEhlzWUswt9OExSRu-2TVfDWdsq5g6Ywq0mDVSNiKGQIxwxtBOCuXsJ9CmYbaUZHmXwup-AE9x6EYig65KelBkTe-PiI.rLug7G24jjVzn5DngatY792gW9eXhfjWJGNPuFe15SzBWCJ&amp;sk=sem&amp;style=1</t>
        </is>
      </c>
      <c r="T71" s="5">
        <f>_xlfn.DISPIMG("ID_C8A80DA64D7C4A5E918B11530BE4A152",1)</f>
        <v/>
      </c>
      <c r="U71" s="5" t="n"/>
    </row>
    <row r="72" ht="20" customHeight="1">
      <c r="A72" s="3" t="inlineStr">
        <is>
          <t>Z669030759</t>
        </is>
      </c>
      <c r="B72" s="3" t="inlineStr">
        <is>
          <t>1ZB57B46DK22740482</t>
        </is>
      </c>
      <c r="C72" s="3" t="inlineStr">
        <is>
          <t>kA021803260099</t>
        </is>
      </c>
      <c r="D72" s="3" t="inlineStr">
        <is>
          <t>BN24032600640</t>
        </is>
      </c>
      <c r="E72" s="4" t="inlineStr">
        <is>
          <t>眼影盘</t>
        </is>
      </c>
      <c r="F72" s="4" t="inlineStr">
        <is>
          <t>makeup palette</t>
        </is>
      </c>
      <c r="G72" s="4" t="inlineStr">
        <is>
          <t>NO</t>
        </is>
      </c>
      <c r="H72" s="4" t="inlineStr">
        <is>
          <t>NO</t>
        </is>
      </c>
      <c r="I72" s="4" t="inlineStr">
        <is>
          <t>滑石粉和硅油</t>
        </is>
      </c>
      <c r="J72" s="4" t="inlineStr">
        <is>
          <t>化妆</t>
        </is>
      </c>
      <c r="K72" s="4" t="inlineStr">
        <is>
          <t>33042000</t>
        </is>
      </c>
      <c r="L72" s="4" t="n">
        <v>3</v>
      </c>
      <c r="M72" s="3" t="n">
        <v>1</v>
      </c>
      <c r="N72" s="4" t="n">
        <v>75</v>
      </c>
      <c r="O72" s="3" t="n">
        <v>21.65</v>
      </c>
      <c r="P72" s="3" t="n">
        <v>48</v>
      </c>
      <c r="Q72" s="3" t="n">
        <v>40</v>
      </c>
      <c r="R72" s="3" t="n">
        <v>52</v>
      </c>
      <c r="S72" s="4" t="inlineStr">
        <is>
          <t>https://detail.1688.com/offer/652639906491.html?exp=enquiry%3AB&amp;spm=a312h.2018_new_sem.dh_002.70.d92b1b1eiMeDVR&amp;cosite=360jj&amp;tracelog=p4p&amp;_p_isad=1&amp;clickid=6917e0635035421aa7941d0cd7a0cb4f&amp;sessionid=923ca579e6c7c6ff5a8e629eb0e629d7&amp;a=1673&amp;e=ZU6lFTAwE-nzrrk0AjWQ.80TNDrQDIxAd91rDbafwpzG9V9aw9N5il3O6osuGowXyjoeTLK.TWKFuQso6mCDm-lxv-X4ECd0QxhNpE5s1a7hKUPJ.z7MhEhlzWUswt9OExSRu-2TVfDWdsq5g6Ywq0mDVSNiKGQIxwxtBOCuXsJ9CmYbaUZHmXwup-AE9x6EYig65KelBkTe-PiI.rLug7G24jjVzn5DngatY792gW9eXhfjWJGNPuFe15SzBWCJ&amp;sk=sem&amp;style=1</t>
        </is>
      </c>
      <c r="T72" s="5">
        <f>_xlfn.DISPIMG("ID_D89EAF5D4888492FA22384AA679290CF",1)</f>
        <v/>
      </c>
      <c r="U72" s="5" t="n"/>
    </row>
    <row r="73" ht="20" customHeight="1">
      <c r="A73" s="3" t="inlineStr">
        <is>
          <t>90163022</t>
        </is>
      </c>
      <c r="B73" s="3" t="inlineStr">
        <is>
          <t>1ZB57B46DK37152296</t>
        </is>
      </c>
      <c r="C73" s="3" t="inlineStr">
        <is>
          <t>FBA15HWY1TSTU000001</t>
        </is>
      </c>
      <c r="D73" s="3" t="inlineStr">
        <is>
          <t>BN24032600902</t>
        </is>
      </c>
      <c r="E73" s="4" t="inlineStr">
        <is>
          <t>牛皮癣乳膏</t>
        </is>
      </c>
      <c r="F73" s="4" t="inlineStr">
        <is>
          <t>psoriasis cream</t>
        </is>
      </c>
      <c r="G73" s="4" t="inlineStr">
        <is>
          <t>NO</t>
        </is>
      </c>
      <c r="H73" s="4" t="inlineStr">
        <is>
          <t>NO</t>
        </is>
      </c>
      <c r="I73" s="4" t="inlineStr">
        <is>
          <t>雷公藤、蛇床子</t>
        </is>
      </c>
      <c r="J73" s="4" t="inlineStr">
        <is>
          <t>缓解牛皮藓</t>
        </is>
      </c>
      <c r="K73" s="4" t="inlineStr">
        <is>
          <t>3307900000</t>
        </is>
      </c>
      <c r="L73" s="4" t="n">
        <v>5</v>
      </c>
      <c r="M73" s="5" t="n">
        <v>1</v>
      </c>
      <c r="N73" s="4" t="n">
        <v>35</v>
      </c>
      <c r="O73" s="5" t="n">
        <v>2.13</v>
      </c>
      <c r="P73" s="3" t="n">
        <v>36</v>
      </c>
      <c r="Q73" s="3" t="n">
        <v>60</v>
      </c>
      <c r="R73" s="3" t="n">
        <v>46</v>
      </c>
      <c r="S73" s="4" t="inlineStr">
        <is>
          <t>http://www.amazon.it/dp/B0CCJ16ZW7</t>
        </is>
      </c>
      <c r="T73" s="5">
        <f>_xlfn.DISPIMG("ID_B963C05A857740A0979F95AA72913699",1)</f>
        <v/>
      </c>
      <c r="U73" s="5" t="n"/>
    </row>
    <row r="74" ht="20" customHeight="1">
      <c r="A74" s="3" t="inlineStr">
        <is>
          <t>90163022</t>
        </is>
      </c>
      <c r="B74" s="3" t="inlineStr">
        <is>
          <t>1ZB57B46DK37152296</t>
        </is>
      </c>
      <c r="C74" s="3" t="inlineStr">
        <is>
          <t>kH0088703260198</t>
        </is>
      </c>
      <c r="D74" s="5" t="inlineStr">
        <is>
          <t>BN24032600902</t>
        </is>
      </c>
      <c r="E74" s="4" t="inlineStr">
        <is>
          <t>鸡眼贴</t>
        </is>
      </c>
      <c r="F74" s="4" t="inlineStr">
        <is>
          <t>Corn Remover Pads</t>
        </is>
      </c>
      <c r="G74" s="4" t="inlineStr">
        <is>
          <t>NO</t>
        </is>
      </c>
      <c r="H74" s="4" t="inlineStr">
        <is>
          <t>NO</t>
        </is>
      </c>
      <c r="I74" s="4" t="inlineStr">
        <is>
          <t>无纺布</t>
        </is>
      </c>
      <c r="J74" s="4" t="inlineStr">
        <is>
          <t>鸡眼贴去鸡眼</t>
        </is>
      </c>
      <c r="K74" s="4" t="inlineStr">
        <is>
          <t>3005109000</t>
        </is>
      </c>
      <c r="L74" s="4" t="n">
        <v>5</v>
      </c>
      <c r="M74" s="5" t="n">
        <v>0</v>
      </c>
      <c r="N74" s="4" t="n">
        <v>120</v>
      </c>
      <c r="O74" s="5" t="n">
        <v>7.32</v>
      </c>
      <c r="P74" s="5" t="n">
        <v>36</v>
      </c>
      <c r="Q74" s="5" t="n">
        <v>60</v>
      </c>
      <c r="R74" s="5" t="n">
        <v>46</v>
      </c>
      <c r="S74" s="4" t="inlineStr">
        <is>
          <t>http://www.amazon.it/dp/B0CH9KQRSC</t>
        </is>
      </c>
      <c r="T74" s="5">
        <f>_xlfn.DISPIMG("ID_FB1C41AD7D2C4BB185308568D10EE05D",1)</f>
        <v/>
      </c>
      <c r="U74" s="5" t="n"/>
    </row>
    <row r="75" ht="20" customHeight="1">
      <c r="A75" s="3" t="inlineStr">
        <is>
          <t>90163022</t>
        </is>
      </c>
      <c r="B75" s="3" t="inlineStr">
        <is>
          <t>1ZB57B46DK37152296</t>
        </is>
      </c>
      <c r="C75" s="3" t="inlineStr">
        <is>
          <t>kH0088703260199</t>
        </is>
      </c>
      <c r="D75" s="5" t="inlineStr">
        <is>
          <t>BN24032600902</t>
        </is>
      </c>
      <c r="E75" s="4" t="inlineStr">
        <is>
          <t>鸡眼贴</t>
        </is>
      </c>
      <c r="F75" s="4" t="inlineStr">
        <is>
          <t>Corn Remover Pads</t>
        </is>
      </c>
      <c r="G75" s="4" t="inlineStr">
        <is>
          <t>NO</t>
        </is>
      </c>
      <c r="H75" s="4" t="inlineStr">
        <is>
          <t>NO</t>
        </is>
      </c>
      <c r="I75" s="4" t="inlineStr">
        <is>
          <t>无纺布</t>
        </is>
      </c>
      <c r="J75" s="4" t="inlineStr">
        <is>
          <t>鸡眼贴去鸡眼</t>
        </is>
      </c>
      <c r="K75" s="4" t="inlineStr">
        <is>
          <t>3005109000</t>
        </is>
      </c>
      <c r="L75" s="4" t="n">
        <v>5</v>
      </c>
      <c r="M75" s="5" t="n">
        <v>0</v>
      </c>
      <c r="N75" s="4" t="n">
        <v>50</v>
      </c>
      <c r="O75" s="5" t="n">
        <v>3.05</v>
      </c>
      <c r="P75" s="5" t="n">
        <v>36</v>
      </c>
      <c r="Q75" s="5" t="n">
        <v>60</v>
      </c>
      <c r="R75" s="5" t="n">
        <v>46</v>
      </c>
      <c r="S75" s="4" t="inlineStr">
        <is>
          <t>http://www.amazon.it/dp/B0CH9LRCY3</t>
        </is>
      </c>
      <c r="T75" s="5">
        <f>_xlfn.DISPIMG("ID_A2170D421D5940A4829DD7AECD1156DF",1)</f>
        <v/>
      </c>
      <c r="U75" s="5" t="n"/>
    </row>
    <row r="76" ht="20" customHeight="1">
      <c r="A76" s="3" t="inlineStr">
        <is>
          <t>90163022</t>
        </is>
      </c>
      <c r="B76" s="3" t="inlineStr">
        <is>
          <t>1ZB57B46DK37152296</t>
        </is>
      </c>
      <c r="C76" s="3" t="inlineStr">
        <is>
          <t>kH0088703260200</t>
        </is>
      </c>
      <c r="D76" s="5" t="inlineStr">
        <is>
          <t>BN24032600902</t>
        </is>
      </c>
      <c r="E76" s="4" t="inlineStr">
        <is>
          <t>红外脉冲止痒笔</t>
        </is>
      </c>
      <c r="F76" s="4" t="inlineStr">
        <is>
          <t>Insect Bite Healer</t>
        </is>
      </c>
      <c r="G76" s="4" t="inlineStr">
        <is>
          <t>NO</t>
        </is>
      </c>
      <c r="H76" s="4" t="inlineStr">
        <is>
          <t>NO</t>
        </is>
      </c>
      <c r="I76" s="4" t="inlineStr">
        <is>
          <t>塑料</t>
        </is>
      </c>
      <c r="J76" s="4" t="inlineStr">
        <is>
          <t>止痒</t>
        </is>
      </c>
      <c r="K76" s="4" t="inlineStr">
        <is>
          <t>3304990039</t>
        </is>
      </c>
      <c r="L76" s="4" t="n">
        <v>5</v>
      </c>
      <c r="M76" s="5" t="n">
        <v>0</v>
      </c>
      <c r="N76" s="4" t="n">
        <v>20</v>
      </c>
      <c r="O76" s="5" t="n">
        <v>1.22</v>
      </c>
      <c r="P76" s="5" t="n">
        <v>36</v>
      </c>
      <c r="Q76" s="5" t="n">
        <v>60</v>
      </c>
      <c r="R76" s="5" t="n">
        <v>46</v>
      </c>
      <c r="S76" s="4" t="inlineStr">
        <is>
          <t>http://www.amazon.it/dp/B0CQ27YKMM</t>
        </is>
      </c>
      <c r="T76" s="5">
        <f>_xlfn.DISPIMG("ID_1F75B855015E446CB089D93A3837691D",1)</f>
        <v/>
      </c>
      <c r="U76" s="5" t="n"/>
    </row>
    <row r="77" ht="20" customHeight="1">
      <c r="A77" s="3" t="inlineStr">
        <is>
          <t>90163022</t>
        </is>
      </c>
      <c r="B77" s="3" t="inlineStr">
        <is>
          <t>1ZB57B46DK37152296</t>
        </is>
      </c>
      <c r="C77" s="3" t="inlineStr">
        <is>
          <t>kH0088703260201</t>
        </is>
      </c>
      <c r="D77" s="5" t="inlineStr">
        <is>
          <t>BN24032600902</t>
        </is>
      </c>
      <c r="E77" s="4" t="inlineStr">
        <is>
          <t>牛皮癣乳膏</t>
        </is>
      </c>
      <c r="F77" s="4" t="inlineStr">
        <is>
          <t>psoriasis cream</t>
        </is>
      </c>
      <c r="G77" s="4" t="inlineStr">
        <is>
          <t>NO</t>
        </is>
      </c>
      <c r="H77" s="4" t="inlineStr">
        <is>
          <t>NO</t>
        </is>
      </c>
      <c r="I77" s="4" t="inlineStr">
        <is>
          <t>雷公藤、蛇床子</t>
        </is>
      </c>
      <c r="J77" s="4" t="inlineStr">
        <is>
          <t>缓解牛皮藓</t>
        </is>
      </c>
      <c r="K77" s="4" t="inlineStr">
        <is>
          <t>3307900000</t>
        </is>
      </c>
      <c r="L77" s="4" t="n">
        <v>5</v>
      </c>
      <c r="M77" s="5" t="n">
        <v>0</v>
      </c>
      <c r="N77" s="4" t="n">
        <v>30</v>
      </c>
      <c r="O77" s="5" t="n">
        <v>1.83</v>
      </c>
      <c r="P77" s="5" t="n">
        <v>36</v>
      </c>
      <c r="Q77" s="5" t="n">
        <v>60</v>
      </c>
      <c r="R77" s="5" t="n">
        <v>46</v>
      </c>
      <c r="S77" s="4" t="inlineStr">
        <is>
          <t>http://www.amazon.it/dp/B0CWTZRBH9</t>
        </is>
      </c>
      <c r="T77" s="5">
        <f>_xlfn.DISPIMG("ID_B41D800C48684DDB8AC625C703F9D56D",1)</f>
        <v/>
      </c>
      <c r="U77" s="5" t="n"/>
    </row>
    <row r="78" ht="20" customHeight="1">
      <c r="A78" s="3" t="inlineStr">
        <is>
          <t>90163022</t>
        </is>
      </c>
      <c r="B78" s="3" t="inlineStr">
        <is>
          <t>1ZB57B46DK26932508</t>
        </is>
      </c>
      <c r="C78" s="3" t="inlineStr">
        <is>
          <t>FBA15HWY1TSTU000002</t>
        </is>
      </c>
      <c r="D78" s="3" t="inlineStr">
        <is>
          <t>BN24032600903</t>
        </is>
      </c>
      <c r="E78" s="4" t="inlineStr">
        <is>
          <t>艾草贴</t>
        </is>
      </c>
      <c r="F78" s="4" t="inlineStr">
        <is>
          <t>Wormwood stickers</t>
        </is>
      </c>
      <c r="G78" s="4" t="inlineStr">
        <is>
          <t>NO</t>
        </is>
      </c>
      <c r="H78" s="4" t="inlineStr">
        <is>
          <t>NO</t>
        </is>
      </c>
      <c r="I78" s="4" t="inlineStr">
        <is>
          <t>无纺布</t>
        </is>
      </c>
      <c r="J78" s="4" t="inlineStr">
        <is>
          <t>止痛</t>
        </is>
      </c>
      <c r="K78" s="4" t="inlineStr">
        <is>
          <t>3005109000</t>
        </is>
      </c>
      <c r="L78" s="4" t="n">
        <v>5</v>
      </c>
      <c r="M78" s="5" t="n">
        <v>1</v>
      </c>
      <c r="N78" s="4" t="n">
        <v>40</v>
      </c>
      <c r="O78" s="5" t="n">
        <v>3.1</v>
      </c>
      <c r="P78" s="3" t="n">
        <v>40</v>
      </c>
      <c r="Q78" s="3" t="n">
        <v>56</v>
      </c>
      <c r="R78" s="3" t="n">
        <v>42</v>
      </c>
      <c r="S78" s="4" t="inlineStr">
        <is>
          <t>http://www.amazon.it/dp/B0CCY647P8</t>
        </is>
      </c>
      <c r="T78" s="5">
        <f>_xlfn.DISPIMG("ID_53C4BF5EE7374574AF5EEA14F1406585",1)</f>
        <v/>
      </c>
      <c r="U78" s="5" t="n"/>
    </row>
    <row r="79" ht="20" customHeight="1">
      <c r="A79" s="3" t="inlineStr">
        <is>
          <t>90163022</t>
        </is>
      </c>
      <c r="B79" s="3" t="inlineStr">
        <is>
          <t>1ZB57B46DK26932508</t>
        </is>
      </c>
      <c r="C79" s="3" t="inlineStr">
        <is>
          <t>kH0088703260202</t>
        </is>
      </c>
      <c r="D79" s="5" t="inlineStr">
        <is>
          <t>BN24032600903</t>
        </is>
      </c>
      <c r="E79" s="4" t="inlineStr">
        <is>
          <t>艾草贴</t>
        </is>
      </c>
      <c r="F79" s="4" t="inlineStr">
        <is>
          <t>Wormwood stickers</t>
        </is>
      </c>
      <c r="G79" s="4" t="inlineStr">
        <is>
          <t>NO</t>
        </is>
      </c>
      <c r="H79" s="4" t="inlineStr">
        <is>
          <t>NO</t>
        </is>
      </c>
      <c r="I79" s="4" t="inlineStr">
        <is>
          <t>无纺布</t>
        </is>
      </c>
      <c r="J79" s="4" t="inlineStr">
        <is>
          <t>止痛</t>
        </is>
      </c>
      <c r="K79" s="4" t="inlineStr">
        <is>
          <t>3005109000</t>
        </is>
      </c>
      <c r="L79" s="4" t="n">
        <v>5</v>
      </c>
      <c r="M79" s="5" t="n">
        <v>0</v>
      </c>
      <c r="N79" s="4" t="n">
        <v>50</v>
      </c>
      <c r="O79" s="5" t="n">
        <v>3.87</v>
      </c>
      <c r="P79" s="5" t="n">
        <v>40</v>
      </c>
      <c r="Q79" s="5" t="n">
        <v>56</v>
      </c>
      <c r="R79" s="5" t="n">
        <v>42</v>
      </c>
      <c r="S79" s="4" t="inlineStr">
        <is>
          <t>http://www.amazon.it/dp/B0CCY5PLSX</t>
        </is>
      </c>
      <c r="T79" s="5">
        <f>_xlfn.DISPIMG("ID_B0C26F88D0DF4F5EA52D040616A76CCB",1)</f>
        <v/>
      </c>
      <c r="U79" s="5" t="n"/>
    </row>
    <row r="80" ht="20" customHeight="1">
      <c r="A80" s="3" t="inlineStr">
        <is>
          <t>90163022</t>
        </is>
      </c>
      <c r="B80" s="3" t="inlineStr">
        <is>
          <t>1ZB57B46DK26932508</t>
        </is>
      </c>
      <c r="C80" s="3" t="inlineStr">
        <is>
          <t>kH0088703260203</t>
        </is>
      </c>
      <c r="D80" s="5" t="inlineStr">
        <is>
          <t>BN24032600903</t>
        </is>
      </c>
      <c r="E80" s="4" t="inlineStr">
        <is>
          <t>牛皮癣乳膏</t>
        </is>
      </c>
      <c r="F80" s="4" t="inlineStr">
        <is>
          <t>psoriasis cream</t>
        </is>
      </c>
      <c r="G80" s="4" t="inlineStr">
        <is>
          <t>NO</t>
        </is>
      </c>
      <c r="H80" s="4" t="inlineStr">
        <is>
          <t>NO</t>
        </is>
      </c>
      <c r="I80" s="4" t="inlineStr">
        <is>
          <t>雷公藤、蛇床子</t>
        </is>
      </c>
      <c r="J80" s="4" t="inlineStr">
        <is>
          <t>缓解牛皮藓</t>
        </is>
      </c>
      <c r="K80" s="4" t="inlineStr">
        <is>
          <t>3307900000</t>
        </is>
      </c>
      <c r="L80" s="4" t="n">
        <v>5</v>
      </c>
      <c r="M80" s="5" t="n">
        <v>0</v>
      </c>
      <c r="N80" s="4" t="n">
        <v>65</v>
      </c>
      <c r="O80" s="5" t="n">
        <v>5.03</v>
      </c>
      <c r="P80" s="5" t="n">
        <v>40</v>
      </c>
      <c r="Q80" s="5" t="n">
        <v>56</v>
      </c>
      <c r="R80" s="5" t="n">
        <v>42</v>
      </c>
      <c r="S80" s="4" t="inlineStr">
        <is>
          <t>http://www.amazon.it/dp/B0CCJ16ZW7</t>
        </is>
      </c>
      <c r="T80" s="5">
        <f>_xlfn.DISPIMG("ID_C003250567C0458683ACB37742CE1B2E",1)</f>
        <v/>
      </c>
      <c r="U80" s="5" t="n"/>
    </row>
    <row r="81" ht="20" customHeight="1">
      <c r="A81" s="3" t="inlineStr">
        <is>
          <t>90163022</t>
        </is>
      </c>
      <c r="B81" s="3" t="inlineStr">
        <is>
          <t>1ZB57B46DK36257112</t>
        </is>
      </c>
      <c r="C81" s="3" t="inlineStr">
        <is>
          <t>FBA15HWY1S0BU000001</t>
        </is>
      </c>
      <c r="D81" s="3" t="inlineStr">
        <is>
          <t>BN24032600904</t>
        </is>
      </c>
      <c r="E81" s="4" t="inlineStr">
        <is>
          <t>电动清洁刷</t>
        </is>
      </c>
      <c r="F81" s="4" t="inlineStr">
        <is>
          <t>Electric cleaning brush</t>
        </is>
      </c>
      <c r="G81" s="4" t="inlineStr">
        <is>
          <t>NO</t>
        </is>
      </c>
      <c r="H81" s="4" t="inlineStr">
        <is>
          <t>NO</t>
        </is>
      </c>
      <c r="I81" s="4" t="inlineStr">
        <is>
          <t>ABS</t>
        </is>
      </c>
      <c r="J81" s="4" t="inlineStr">
        <is>
          <t>清洁刷</t>
        </is>
      </c>
      <c r="K81" s="4" t="inlineStr">
        <is>
          <t>8467299000</t>
        </is>
      </c>
      <c r="L81" s="4" t="n">
        <v>5</v>
      </c>
      <c r="M81" s="3" t="n">
        <v>1</v>
      </c>
      <c r="N81" s="4" t="n">
        <v>54</v>
      </c>
      <c r="O81" s="3" t="n">
        <v>11.35</v>
      </c>
      <c r="P81" s="3" t="n">
        <v>46</v>
      </c>
      <c r="Q81" s="3" t="n">
        <v>46</v>
      </c>
      <c r="R81" s="3" t="n">
        <v>35</v>
      </c>
      <c r="S81" s="4" t="inlineStr">
        <is>
          <t>http://www.amazon.it/dp/B0CXQ14LR5</t>
        </is>
      </c>
      <c r="T81" s="5">
        <f>_xlfn.DISPIMG("ID_B078F14FBA9047068948FDC337146B83",1)</f>
        <v/>
      </c>
      <c r="U81" s="5" t="n"/>
    </row>
    <row r="82" ht="20" customHeight="1">
      <c r="A82" s="3" t="inlineStr">
        <is>
          <t>90163022</t>
        </is>
      </c>
      <c r="B82" s="3" t="inlineStr">
        <is>
          <t>1ZB57B46DK37942129</t>
        </is>
      </c>
      <c r="C82" s="3" t="inlineStr">
        <is>
          <t>FBA15HWY1S0BU000002</t>
        </is>
      </c>
      <c r="D82" s="3" t="inlineStr">
        <is>
          <t>BN24032600905</t>
        </is>
      </c>
      <c r="E82" s="4" t="inlineStr">
        <is>
          <t>LED投影灯</t>
        </is>
      </c>
      <c r="F82" s="4" t="inlineStr">
        <is>
          <t>LED projector lamp</t>
        </is>
      </c>
      <c r="G82" s="4" t="inlineStr">
        <is>
          <t>NO</t>
        </is>
      </c>
      <c r="H82" s="4" t="inlineStr">
        <is>
          <t>NO</t>
        </is>
      </c>
      <c r="I82" s="4" t="inlineStr">
        <is>
          <t>ABS</t>
        </is>
      </c>
      <c r="J82" s="4" t="inlineStr">
        <is>
          <t>投影灯</t>
        </is>
      </c>
      <c r="K82" s="4" t="inlineStr">
        <is>
          <t>8539510000</t>
        </is>
      </c>
      <c r="L82" s="4" t="n">
        <v>5</v>
      </c>
      <c r="M82" s="3" t="n">
        <v>1</v>
      </c>
      <c r="N82" s="4" t="n">
        <v>36</v>
      </c>
      <c r="O82" s="3" t="n">
        <v>14</v>
      </c>
      <c r="P82" s="3" t="n">
        <v>37</v>
      </c>
      <c r="Q82" s="3" t="n">
        <v>60</v>
      </c>
      <c r="R82" s="3" t="n">
        <v>46</v>
      </c>
      <c r="S82" s="4" t="inlineStr">
        <is>
          <t>http://www.amazon.it/dp/B0CXXWVS7Z</t>
        </is>
      </c>
      <c r="T82" s="5">
        <f>_xlfn.DISPIMG("ID_6DDE2A1C326A4E4AA835129C48B910D8",1)</f>
        <v/>
      </c>
      <c r="U82" s="5" t="n"/>
    </row>
    <row r="83" ht="20" customHeight="1">
      <c r="A83" s="3" t="inlineStr">
        <is>
          <t>90163022</t>
        </is>
      </c>
      <c r="B83" s="3" t="inlineStr">
        <is>
          <t>1ZB57B46DK23043537</t>
        </is>
      </c>
      <c r="C83" s="3" t="inlineStr">
        <is>
          <t>FBA15HWY1S0BU000003</t>
        </is>
      </c>
      <c r="D83" s="3" t="inlineStr">
        <is>
          <t>BN24032600906</t>
        </is>
      </c>
      <c r="E83" s="4" t="inlineStr">
        <is>
          <t>电动清洁刷</t>
        </is>
      </c>
      <c r="F83" s="4" t="inlineStr">
        <is>
          <t>Electric cleaning brush</t>
        </is>
      </c>
      <c r="G83" s="4" t="inlineStr">
        <is>
          <t>NO</t>
        </is>
      </c>
      <c r="H83" s="4" t="inlineStr">
        <is>
          <t>NO</t>
        </is>
      </c>
      <c r="I83" s="4" t="inlineStr">
        <is>
          <t>ABS</t>
        </is>
      </c>
      <c r="J83" s="4" t="inlineStr">
        <is>
          <t>清洁刷</t>
        </is>
      </c>
      <c r="K83" s="4" t="inlineStr">
        <is>
          <t>8467299000</t>
        </is>
      </c>
      <c r="L83" s="4" t="n">
        <v>5</v>
      </c>
      <c r="M83" s="5" t="n">
        <v>1</v>
      </c>
      <c r="N83" s="4" t="n">
        <v>8</v>
      </c>
      <c r="O83" s="5" t="n">
        <v>6.78</v>
      </c>
      <c r="P83" s="3" t="n">
        <v>37</v>
      </c>
      <c r="Q83" s="3" t="n">
        <v>60</v>
      </c>
      <c r="R83" s="3" t="n">
        <v>46</v>
      </c>
      <c r="S83" s="4" t="inlineStr">
        <is>
          <t>http://www.amazon.it/dp/B0CXQ3P88R</t>
        </is>
      </c>
      <c r="T83" s="5">
        <f>_xlfn.DISPIMG("ID_0A49FA51A06746B6A391BC0613241E92",1)</f>
        <v/>
      </c>
      <c r="U83" s="5" t="n"/>
    </row>
    <row r="84" ht="20" customHeight="1">
      <c r="A84" s="3" t="inlineStr">
        <is>
          <t>90163022</t>
        </is>
      </c>
      <c r="B84" s="3" t="inlineStr">
        <is>
          <t>1ZB57B46DK23043537</t>
        </is>
      </c>
      <c r="C84" s="3" t="inlineStr">
        <is>
          <t>kH0088703260204</t>
        </is>
      </c>
      <c r="D84" s="5" t="inlineStr">
        <is>
          <t>BN24032600906</t>
        </is>
      </c>
      <c r="E84" s="4" t="inlineStr">
        <is>
          <t>电动清洁刷</t>
        </is>
      </c>
      <c r="F84" s="4" t="inlineStr">
        <is>
          <t>Electric cleaning brush</t>
        </is>
      </c>
      <c r="G84" s="4" t="inlineStr">
        <is>
          <t>NO</t>
        </is>
      </c>
      <c r="H84" s="4" t="inlineStr">
        <is>
          <t>NO</t>
        </is>
      </c>
      <c r="I84" s="4" t="inlineStr">
        <is>
          <t>ABS</t>
        </is>
      </c>
      <c r="J84" s="4" t="inlineStr">
        <is>
          <t>清洁刷</t>
        </is>
      </c>
      <c r="K84" s="4" t="inlineStr">
        <is>
          <t>8467299000</t>
        </is>
      </c>
      <c r="L84" s="4" t="n">
        <v>5</v>
      </c>
      <c r="M84" s="5" t="n">
        <v>0</v>
      </c>
      <c r="N84" s="4" t="n">
        <v>11</v>
      </c>
      <c r="O84" s="5" t="n">
        <v>9.32</v>
      </c>
      <c r="P84" s="5" t="n">
        <v>37</v>
      </c>
      <c r="Q84" s="5" t="n">
        <v>60</v>
      </c>
      <c r="R84" s="5" t="n">
        <v>46</v>
      </c>
      <c r="S84" s="4" t="inlineStr">
        <is>
          <t>http://www.amazon.it/dp/B0CXQ14LR5</t>
        </is>
      </c>
      <c r="T84" s="5">
        <f>_xlfn.DISPIMG("ID_96E2DB63EB574E45A0D892C6C0ECCAED",1)</f>
        <v/>
      </c>
      <c r="U84" s="5" t="n"/>
    </row>
    <row r="85" ht="20" customHeight="1">
      <c r="A85" s="3" t="inlineStr">
        <is>
          <t>90163022</t>
        </is>
      </c>
      <c r="B85" s="3" t="inlineStr">
        <is>
          <t>1ZB57B46DK34457347</t>
        </is>
      </c>
      <c r="C85" s="3" t="inlineStr">
        <is>
          <t>FBA15HWY1S0BU000004</t>
        </is>
      </c>
      <c r="D85" s="3" t="inlineStr">
        <is>
          <t>BN24032600907</t>
        </is>
      </c>
      <c r="E85" s="4" t="inlineStr">
        <is>
          <t>电动清洁刷</t>
        </is>
      </c>
      <c r="F85" s="4" t="inlineStr">
        <is>
          <t>Electric cleaning brush</t>
        </is>
      </c>
      <c r="G85" s="4" t="inlineStr">
        <is>
          <t>NO</t>
        </is>
      </c>
      <c r="H85" s="4" t="inlineStr">
        <is>
          <t>NO</t>
        </is>
      </c>
      <c r="I85" s="4" t="inlineStr">
        <is>
          <t>ABS</t>
        </is>
      </c>
      <c r="J85" s="4" t="inlineStr">
        <is>
          <t>清洁刷</t>
        </is>
      </c>
      <c r="K85" s="4" t="inlineStr">
        <is>
          <t>8467299000</t>
        </is>
      </c>
      <c r="L85" s="4" t="n">
        <v>5</v>
      </c>
      <c r="M85" s="5" t="n">
        <v>1</v>
      </c>
      <c r="N85" s="4" t="n">
        <v>52</v>
      </c>
      <c r="O85" s="5" t="n">
        <v>9.35</v>
      </c>
      <c r="P85" s="3" t="n">
        <v>40</v>
      </c>
      <c r="Q85" s="3" t="n">
        <v>46</v>
      </c>
      <c r="R85" s="3" t="n">
        <v>40</v>
      </c>
      <c r="S85" s="4" t="inlineStr">
        <is>
          <t>http://www.amazon.it/dp/B0CXQ3P88R</t>
        </is>
      </c>
      <c r="T85" s="5">
        <f>_xlfn.DISPIMG("ID_BBDFAD6F4F314A4BA111F472734E4935",1)</f>
        <v/>
      </c>
      <c r="U85" s="5" t="n"/>
    </row>
    <row r="86" ht="20" customHeight="1">
      <c r="A86" s="3" t="inlineStr">
        <is>
          <t>90163022</t>
        </is>
      </c>
      <c r="B86" s="3" t="inlineStr">
        <is>
          <t>1ZB57B46DK34457347</t>
        </is>
      </c>
      <c r="C86" s="3" t="inlineStr">
        <is>
          <t>kH0088703260205</t>
        </is>
      </c>
      <c r="D86" s="5" t="inlineStr">
        <is>
          <t>BN24032600907</t>
        </is>
      </c>
      <c r="E86" s="4" t="inlineStr">
        <is>
          <t>LED投影灯</t>
        </is>
      </c>
      <c r="F86" s="4" t="inlineStr">
        <is>
          <t>LED projector lamp</t>
        </is>
      </c>
      <c r="G86" s="4" t="inlineStr">
        <is>
          <t>NO</t>
        </is>
      </c>
      <c r="H86" s="4" t="inlineStr">
        <is>
          <t>NO</t>
        </is>
      </c>
      <c r="I86" s="4" t="inlineStr">
        <is>
          <t>ABS</t>
        </is>
      </c>
      <c r="J86" s="4" t="inlineStr">
        <is>
          <t>投影灯</t>
        </is>
      </c>
      <c r="K86" s="4" t="inlineStr">
        <is>
          <t>8539510000</t>
        </is>
      </c>
      <c r="L86" s="4" t="n">
        <v>5</v>
      </c>
      <c r="M86" s="5" t="n">
        <v>0</v>
      </c>
      <c r="N86" s="4" t="n">
        <v>22</v>
      </c>
      <c r="O86" s="5" t="n">
        <v>3.95</v>
      </c>
      <c r="P86" s="5" t="n">
        <v>40</v>
      </c>
      <c r="Q86" s="5" t="n">
        <v>46</v>
      </c>
      <c r="R86" s="5" t="n">
        <v>40</v>
      </c>
      <c r="S86" s="4" t="inlineStr">
        <is>
          <t>http://www.amazon.it/dp/B0CXXWVS7Z</t>
        </is>
      </c>
      <c r="T86" s="5">
        <f>_xlfn.DISPIMG("ID_8D3672643313485D85F8C8B324BB00D2",1)</f>
        <v/>
      </c>
      <c r="U86" s="5" t="n"/>
    </row>
    <row r="87" ht="20" customHeight="1">
      <c r="A87" s="3" t="inlineStr">
        <is>
          <t>90163022</t>
        </is>
      </c>
      <c r="B87" s="3" t="inlineStr">
        <is>
          <t>1ZB57B46DK24519558</t>
        </is>
      </c>
      <c r="C87" s="3" t="inlineStr">
        <is>
          <t>FBA15HWY1S0BU000005</t>
        </is>
      </c>
      <c r="D87" s="3" t="inlineStr">
        <is>
          <t>BN24032600908</t>
        </is>
      </c>
      <c r="E87" s="4" t="inlineStr">
        <is>
          <t>电动清洁刷</t>
        </is>
      </c>
      <c r="F87" s="4" t="inlineStr">
        <is>
          <t>Electric cleaning brush</t>
        </is>
      </c>
      <c r="G87" s="4" t="inlineStr">
        <is>
          <t>NO</t>
        </is>
      </c>
      <c r="H87" s="4" t="inlineStr">
        <is>
          <t>NO</t>
        </is>
      </c>
      <c r="I87" s="4" t="inlineStr">
        <is>
          <t>ABS</t>
        </is>
      </c>
      <c r="J87" s="4" t="inlineStr">
        <is>
          <t>清洁刷</t>
        </is>
      </c>
      <c r="K87" s="4" t="inlineStr">
        <is>
          <t>8467299000</t>
        </is>
      </c>
      <c r="L87" s="4" t="n">
        <v>5</v>
      </c>
      <c r="M87" s="5" t="n">
        <v>1</v>
      </c>
      <c r="N87" s="4" t="n">
        <v>10</v>
      </c>
      <c r="O87" s="5" t="n">
        <v>1.73</v>
      </c>
      <c r="P87" s="3" t="n">
        <v>40</v>
      </c>
      <c r="Q87" s="3" t="n">
        <v>46</v>
      </c>
      <c r="R87" s="3" t="n">
        <v>40</v>
      </c>
      <c r="S87" s="4" t="inlineStr">
        <is>
          <t>http://www.amazon.it/dp/B0CXQ3P88R</t>
        </is>
      </c>
      <c r="T87" s="5">
        <f>_xlfn.DISPIMG("ID_2217EEE5CA3C4718AD57A61FB800CB62",1)</f>
        <v/>
      </c>
      <c r="U87" s="5" t="n"/>
    </row>
    <row r="88" ht="20" customHeight="1">
      <c r="A88" s="3" t="inlineStr">
        <is>
          <t>90163022</t>
        </is>
      </c>
      <c r="B88" s="3" t="inlineStr">
        <is>
          <t>1ZB57B46DK24519558</t>
        </is>
      </c>
      <c r="C88" s="3" t="inlineStr">
        <is>
          <t>kH0088703260206</t>
        </is>
      </c>
      <c r="D88" s="5" t="inlineStr">
        <is>
          <t>BN24032600908</t>
        </is>
      </c>
      <c r="E88" s="4" t="inlineStr">
        <is>
          <t>任天堂蓝牙手柄</t>
        </is>
      </c>
      <c r="F88" s="4" t="inlineStr">
        <is>
          <t>nintendo switch joycon</t>
        </is>
      </c>
      <c r="G88" s="4" t="inlineStr">
        <is>
          <t>NO</t>
        </is>
      </c>
      <c r="H88" s="4" t="inlineStr">
        <is>
          <t>NO</t>
        </is>
      </c>
      <c r="I88" s="4" t="inlineStr">
        <is>
          <t>ABS</t>
        </is>
      </c>
      <c r="J88" s="4" t="inlineStr">
        <is>
          <t>替换配件</t>
        </is>
      </c>
      <c r="K88" s="4" t="inlineStr">
        <is>
          <t>9504503000</t>
        </is>
      </c>
      <c r="L88" s="4" t="n">
        <v>5</v>
      </c>
      <c r="M88" s="5" t="n">
        <v>0</v>
      </c>
      <c r="N88" s="4" t="n">
        <v>60</v>
      </c>
      <c r="O88" s="5" t="n">
        <v>10.39</v>
      </c>
      <c r="P88" s="5" t="n">
        <v>40</v>
      </c>
      <c r="Q88" s="5" t="n">
        <v>46</v>
      </c>
      <c r="R88" s="5" t="n">
        <v>40</v>
      </c>
      <c r="S88" s="4" t="inlineStr">
        <is>
          <t>http://www.amazon.it/dp/B0CXT3Z9P8</t>
        </is>
      </c>
      <c r="T88" s="5">
        <f>_xlfn.DISPIMG("ID_CCFB02252EAA4C219A51A58B38BB2165",1)</f>
        <v/>
      </c>
      <c r="U88" s="5" t="n"/>
    </row>
    <row r="89" ht="20" customHeight="1">
      <c r="A89" s="3" t="inlineStr">
        <is>
          <t>90163022</t>
        </is>
      </c>
      <c r="B89" s="3" t="inlineStr">
        <is>
          <t>1ZB57B46DK24519558</t>
        </is>
      </c>
      <c r="C89" s="3" t="inlineStr">
        <is>
          <t>kH0088703260207</t>
        </is>
      </c>
      <c r="D89" s="5" t="inlineStr">
        <is>
          <t>BN24032600908</t>
        </is>
      </c>
      <c r="E89" s="4" t="inlineStr">
        <is>
          <t>LED投影灯</t>
        </is>
      </c>
      <c r="F89" s="4" t="inlineStr">
        <is>
          <t>LED projector lamp</t>
        </is>
      </c>
      <c r="G89" s="4" t="inlineStr">
        <is>
          <t>NO</t>
        </is>
      </c>
      <c r="H89" s="4" t="inlineStr">
        <is>
          <t>NO</t>
        </is>
      </c>
      <c r="I89" s="4" t="inlineStr">
        <is>
          <t>ABS</t>
        </is>
      </c>
      <c r="J89" s="4" t="inlineStr">
        <is>
          <t>投影灯</t>
        </is>
      </c>
      <c r="K89" s="4" t="inlineStr">
        <is>
          <t>8539510000</t>
        </is>
      </c>
      <c r="L89" s="4" t="n">
        <v>5</v>
      </c>
      <c r="M89" s="5" t="n">
        <v>0</v>
      </c>
      <c r="N89" s="4" t="n">
        <v>12</v>
      </c>
      <c r="O89" s="5" t="n">
        <v>2.08</v>
      </c>
      <c r="P89" s="5" t="n">
        <v>40</v>
      </c>
      <c r="Q89" s="5" t="n">
        <v>46</v>
      </c>
      <c r="R89" s="5" t="n">
        <v>40</v>
      </c>
      <c r="S89" s="4" t="inlineStr">
        <is>
          <t>http://www.amazon.it/dp/B0CXXWVS7Z</t>
        </is>
      </c>
      <c r="T89" s="5">
        <f>_xlfn.DISPIMG("ID_B9CC2DAB33E74D8EA99B0D431EF9D4F7",1)</f>
        <v/>
      </c>
      <c r="U89" s="5" t="n"/>
    </row>
    <row r="90" ht="20" customHeight="1">
      <c r="A90" s="3" t="inlineStr">
        <is>
          <t>FBA15HX1H29J</t>
        </is>
      </c>
      <c r="B90" s="3" t="inlineStr">
        <is>
          <t>1ZB57B46DK03626981</t>
        </is>
      </c>
      <c r="C90" s="3" t="inlineStr">
        <is>
          <t>FBA15HX1H29JU000001---2</t>
        </is>
      </c>
      <c r="D90" s="3" t="inlineStr">
        <is>
          <t>BN24032600923</t>
        </is>
      </c>
      <c r="E90" s="4" t="inlineStr">
        <is>
          <t>曲酸去黑肥皂3件装</t>
        </is>
      </c>
      <c r="F90" s="4" t="inlineStr">
        <is>
          <t>Qu acid de black soap</t>
        </is>
      </c>
      <c r="G90" s="4" t="inlineStr">
        <is>
          <t>SHVYOG</t>
        </is>
      </c>
      <c r="H90" s="4" t="inlineStr">
        <is>
          <t>NO</t>
        </is>
      </c>
      <c r="I90" s="4" t="inlineStr">
        <is>
          <t>塑料</t>
        </is>
      </c>
      <c r="J90" s="4" t="inlineStr">
        <is>
          <t>清洁</t>
        </is>
      </c>
      <c r="K90" s="4" t="inlineStr">
        <is>
          <t>3401190000</t>
        </is>
      </c>
      <c r="L90" s="4" t="n">
        <v>3</v>
      </c>
      <c r="M90" s="3" t="n">
        <v>1</v>
      </c>
      <c r="N90" s="4" t="n">
        <v>75</v>
      </c>
      <c r="O90" s="3" t="n">
        <v>21.45</v>
      </c>
      <c r="P90" s="3" t="n">
        <v>20</v>
      </c>
      <c r="Q90" s="3" t="n">
        <v>63</v>
      </c>
      <c r="R90" s="3" t="n">
        <v>39</v>
      </c>
      <c r="S90" s="4" t="inlineStr">
        <is>
          <t>https://www.amazon.de/dp/B0C718NH89?ref=myi_title_dp</t>
        </is>
      </c>
      <c r="T90" s="5">
        <f>_xlfn.DISPIMG("ID_9E86E36D242D4DCDAF5B2DB85309762D",1)</f>
        <v/>
      </c>
      <c r="U90" s="5" t="n"/>
    </row>
    <row r="91" ht="20" customHeight="1">
      <c r="A91" s="3" t="inlineStr">
        <is>
          <t>FBA15HX1H29J</t>
        </is>
      </c>
      <c r="B91" s="3" t="inlineStr">
        <is>
          <t>1ZB57B46DK05222994</t>
        </is>
      </c>
      <c r="C91" s="3" t="inlineStr">
        <is>
          <t>FBA15HX1H29JU000001---2</t>
        </is>
      </c>
      <c r="D91" s="3" t="inlineStr">
        <is>
          <t>BN24032600924</t>
        </is>
      </c>
      <c r="E91" s="4" t="inlineStr">
        <is>
          <t>曲酸去黑肥皂3件装</t>
        </is>
      </c>
      <c r="F91" s="4" t="inlineStr">
        <is>
          <t>Qu acid de black soap</t>
        </is>
      </c>
      <c r="G91" s="4" t="inlineStr">
        <is>
          <t>SHVYOG</t>
        </is>
      </c>
      <c r="H91" s="4" t="inlineStr">
        <is>
          <t>NO</t>
        </is>
      </c>
      <c r="I91" s="4" t="inlineStr">
        <is>
          <t>塑料</t>
        </is>
      </c>
      <c r="J91" s="4" t="inlineStr">
        <is>
          <t>清洁</t>
        </is>
      </c>
      <c r="K91" s="4" t="inlineStr">
        <is>
          <t>3401190000</t>
        </is>
      </c>
      <c r="L91" s="4" t="n">
        <v>3</v>
      </c>
      <c r="M91" s="3" t="n">
        <v>1</v>
      </c>
      <c r="N91" s="4" t="n">
        <v>75</v>
      </c>
      <c r="O91" s="3" t="n">
        <v>21.45</v>
      </c>
      <c r="P91" s="3" t="n">
        <v>20</v>
      </c>
      <c r="Q91" s="3" t="n">
        <v>63</v>
      </c>
      <c r="R91" s="3" t="n">
        <v>39</v>
      </c>
      <c r="S91" s="4" t="inlineStr">
        <is>
          <t>https://www.amazon.de/dp/B0C718NH89?ref=myi_title_dp</t>
        </is>
      </c>
      <c r="T91" s="5">
        <f>_xlfn.DISPIMG("ID_39058417524743B4A30825141A5AAD23",1)</f>
        <v/>
      </c>
      <c r="U91" s="5" t="n"/>
    </row>
    <row r="92" ht="20" customHeight="1">
      <c r="A92" s="3" t="inlineStr">
        <is>
          <t>1801487906</t>
        </is>
      </c>
      <c r="B92" s="3" t="inlineStr">
        <is>
          <t>1ZB57B46DK04646832</t>
        </is>
      </c>
      <c r="C92" s="3" t="inlineStr">
        <is>
          <t>kA025303260301</t>
        </is>
      </c>
      <c r="D92" s="3" t="inlineStr">
        <is>
          <t>BN24032601193</t>
        </is>
      </c>
      <c r="E92" s="4" t="inlineStr">
        <is>
          <t>按摩器</t>
        </is>
      </c>
      <c r="F92" s="4" t="inlineStr">
        <is>
          <t>massager</t>
        </is>
      </c>
      <c r="G92" s="4" t="inlineStr">
        <is>
          <t>无</t>
        </is>
      </c>
      <c r="H92" s="4" t="inlineStr">
        <is>
          <t>无</t>
        </is>
      </c>
      <c r="I92" s="4" t="inlineStr">
        <is>
          <t>plastics</t>
        </is>
      </c>
      <c r="J92" s="4" t="inlineStr">
        <is>
          <t>按摩</t>
        </is>
      </c>
      <c r="K92" s="4" t="inlineStr">
        <is>
          <t>3926909090</t>
        </is>
      </c>
      <c r="L92" s="4" t="n">
        <v>5</v>
      </c>
      <c r="M92" s="3" t="n">
        <v>1</v>
      </c>
      <c r="N92" s="4" t="n">
        <v>70</v>
      </c>
      <c r="O92" s="3" t="n">
        <v>16.95</v>
      </c>
      <c r="P92" s="3" t="n">
        <v>53</v>
      </c>
      <c r="Q92" s="3" t="n">
        <v>43</v>
      </c>
      <c r="R92" s="3" t="n">
        <v>41</v>
      </c>
      <c r="S92" s="4" t="inlineStr">
        <is>
          <t>https://www.alibaba.com/product-detail/Hot-Selling-2-in-1-Thrusting_1600640736450.html?spm=a2700.galleryofferlist.normal_offer.2.66822cd4USSguV</t>
        </is>
      </c>
      <c r="T92" s="5">
        <f>_xlfn.DISPIMG("ID_5D925C49850F40F185B4909D0098E7CB",1)</f>
        <v/>
      </c>
      <c r="U92" s="5" t="n"/>
    </row>
    <row r="93" ht="20" customHeight="1">
      <c r="A93" s="3" t="inlineStr">
        <is>
          <t>1801487906</t>
        </is>
      </c>
      <c r="B93" s="3" t="inlineStr">
        <is>
          <t>1ZB57B46DK02122848</t>
        </is>
      </c>
      <c r="C93" s="3" t="inlineStr">
        <is>
          <t>kA025303260302</t>
        </is>
      </c>
      <c r="D93" s="3" t="inlineStr">
        <is>
          <t>BN24032601194</t>
        </is>
      </c>
      <c r="E93" s="4" t="inlineStr">
        <is>
          <t>按摩器</t>
        </is>
      </c>
      <c r="F93" s="4" t="inlineStr">
        <is>
          <t>massager</t>
        </is>
      </c>
      <c r="G93" s="4" t="inlineStr">
        <is>
          <t>无</t>
        </is>
      </c>
      <c r="H93" s="4" t="inlineStr">
        <is>
          <t>无</t>
        </is>
      </c>
      <c r="I93" s="4" t="inlineStr">
        <is>
          <t>plastics</t>
        </is>
      </c>
      <c r="J93" s="4" t="inlineStr">
        <is>
          <t>按摩</t>
        </is>
      </c>
      <c r="K93" s="4" t="inlineStr">
        <is>
          <t>3926909090</t>
        </is>
      </c>
      <c r="L93" s="4" t="n">
        <v>5</v>
      </c>
      <c r="M93" s="3" t="n">
        <v>1</v>
      </c>
      <c r="N93" s="4" t="n">
        <v>30</v>
      </c>
      <c r="O93" s="3" t="n">
        <v>8.800000000000001</v>
      </c>
      <c r="P93" s="3" t="n">
        <v>51</v>
      </c>
      <c r="Q93" s="3" t="n">
        <v>20</v>
      </c>
      <c r="R93" s="3" t="n">
        <v>33</v>
      </c>
      <c r="S93" s="4" t="inlineStr"/>
      <c r="T93" s="5" t="n"/>
      <c r="U93" s="5" t="n"/>
    </row>
    <row r="94" ht="20" customHeight="1">
      <c r="A94" s="3" t="n">
        <v>7820629762</v>
      </c>
      <c r="B94" s="3" t="n"/>
      <c r="C94" s="3" t="inlineStr">
        <is>
          <t>kA045403260303</t>
        </is>
      </c>
      <c r="D94" s="3" t="inlineStr">
        <is>
          <t>BN24032601719</t>
        </is>
      </c>
      <c r="E94" s="4" t="inlineStr">
        <is>
          <t>家用健身仪</t>
        </is>
      </c>
      <c r="F94" s="4" t="inlineStr">
        <is>
          <t>Home use fitness macchine</t>
        </is>
      </c>
      <c r="G94" s="4" t="inlineStr">
        <is>
          <t>无</t>
        </is>
      </c>
      <c r="H94" s="4" t="inlineStr">
        <is>
          <t>无</t>
        </is>
      </c>
      <c r="I94" s="4" t="inlineStr">
        <is>
          <t>ABS+铁</t>
        </is>
      </c>
      <c r="J94" s="4" t="inlineStr">
        <is>
          <t>家用</t>
        </is>
      </c>
      <c r="K94" s="4" t="inlineStr">
        <is>
          <t>8543709990</t>
        </is>
      </c>
      <c r="L94" s="4" t="n">
        <v>1100</v>
      </c>
      <c r="M94" s="3" t="n">
        <v>1</v>
      </c>
      <c r="N94" s="4" t="n">
        <v>1</v>
      </c>
      <c r="O94" s="3" t="n">
        <v>47</v>
      </c>
      <c r="P94" s="3" t="n">
        <v>62</v>
      </c>
      <c r="Q94" s="3" t="n">
        <v>68</v>
      </c>
      <c r="R94" s="3" t="n">
        <v>50</v>
      </c>
      <c r="S94" s="4" t="inlineStr"/>
      <c r="T94" s="5">
        <f>_xlfn.DISPIMG("ID_19F9A2D6D77B4AF0B00A2D1630BC4190",1)</f>
        <v/>
      </c>
      <c r="U94" s="5" t="n"/>
    </row>
    <row r="95" ht="20" customHeight="1">
      <c r="A95" s="3" t="inlineStr">
        <is>
          <t>FBA15HX8K06Q</t>
        </is>
      </c>
      <c r="B95" s="3" t="inlineStr">
        <is>
          <t>1ZB57B46DK02693124</t>
        </is>
      </c>
      <c r="C95" s="3" t="inlineStr">
        <is>
          <t>FBA15HX8K06Q</t>
        </is>
      </c>
      <c r="D95" s="3" t="inlineStr">
        <is>
          <t>BN24032601722</t>
        </is>
      </c>
      <c r="E95" s="4" t="inlineStr">
        <is>
          <t>成人用品</t>
        </is>
      </c>
      <c r="F95" s="4" t="inlineStr">
        <is>
          <t>Adult Products</t>
        </is>
      </c>
      <c r="G95" s="4" t="inlineStr">
        <is>
          <t>NO</t>
        </is>
      </c>
      <c r="H95" s="4" t="inlineStr">
        <is>
          <t>NO</t>
        </is>
      </c>
      <c r="I95" s="4" t="inlineStr">
        <is>
          <t>硅胶</t>
        </is>
      </c>
      <c r="J95" s="4" t="inlineStr">
        <is>
          <t>放松</t>
        </is>
      </c>
      <c r="K95" s="4" t="inlineStr">
        <is>
          <t>9019101000</t>
        </is>
      </c>
      <c r="L95" s="4" t="n">
        <v>29.99</v>
      </c>
      <c r="M95" s="5" t="n">
        <v>1</v>
      </c>
      <c r="N95" s="4" t="n">
        <v>20</v>
      </c>
      <c r="O95" s="5" t="n">
        <v>8.67</v>
      </c>
      <c r="P95" s="3" t="n">
        <v>48</v>
      </c>
      <c r="Q95" s="3" t="n">
        <v>43</v>
      </c>
      <c r="R95" s="3" t="n">
        <v>34</v>
      </c>
      <c r="S95" s="4" t="inlineStr">
        <is>
          <t>https://www.amazon.it/dp/B0CSWHJVRL?ref=myi_title_dp</t>
        </is>
      </c>
      <c r="T95" s="5">
        <f>_xlfn.DISPIMG("ID_4AE559E60C084275B24159BEC29AF32B",1)</f>
        <v/>
      </c>
      <c r="U95" s="5" t="n"/>
    </row>
    <row r="96" ht="20" customHeight="1">
      <c r="A96" s="3" t="inlineStr">
        <is>
          <t>FBA15HX8K06Q</t>
        </is>
      </c>
      <c r="B96" s="3" t="inlineStr">
        <is>
          <t>1ZB57B46DK02693124</t>
        </is>
      </c>
      <c r="C96" s="3" t="inlineStr">
        <is>
          <t>FBA15HX8K06Q</t>
        </is>
      </c>
      <c r="D96" s="5" t="inlineStr">
        <is>
          <t>BN24032601722</t>
        </is>
      </c>
      <c r="E96" s="4" t="inlineStr">
        <is>
          <t>成人用品</t>
        </is>
      </c>
      <c r="F96" s="4" t="inlineStr">
        <is>
          <t>Adult Products</t>
        </is>
      </c>
      <c r="G96" s="4" t="inlineStr">
        <is>
          <t>NO</t>
        </is>
      </c>
      <c r="H96" s="4" t="inlineStr">
        <is>
          <t>NO</t>
        </is>
      </c>
      <c r="I96" s="4" t="inlineStr">
        <is>
          <t>硅胶</t>
        </is>
      </c>
      <c r="J96" s="4" t="inlineStr">
        <is>
          <t>放松</t>
        </is>
      </c>
      <c r="K96" s="4" t="inlineStr">
        <is>
          <t>9019101000</t>
        </is>
      </c>
      <c r="L96" s="4" t="n">
        <v>33.99</v>
      </c>
      <c r="M96" s="5" t="n">
        <v>0</v>
      </c>
      <c r="N96" s="4" t="n">
        <v>10</v>
      </c>
      <c r="O96" s="5" t="n">
        <v>4.33</v>
      </c>
      <c r="P96" s="5" t="n">
        <v>48</v>
      </c>
      <c r="Q96" s="5" t="n">
        <v>43</v>
      </c>
      <c r="R96" s="5" t="n">
        <v>34</v>
      </c>
      <c r="S96" s="4" t="inlineStr">
        <is>
          <t>https://www.amazon.it/dp/B0CL3GJKW5?ref=myi_title_dp</t>
        </is>
      </c>
      <c r="T96" s="5">
        <f>_xlfn.DISPIMG("ID_24074D1C5CF448BA8E4809E280712F64",1)</f>
        <v/>
      </c>
      <c r="U96" s="5" t="n"/>
    </row>
    <row r="97" ht="20" customHeight="1">
      <c r="A97" s="3" t="inlineStr">
        <is>
          <t>FBA15HX8K06Q</t>
        </is>
      </c>
      <c r="B97" s="3" t="inlineStr">
        <is>
          <t>1ZB57B46DK17201136</t>
        </is>
      </c>
      <c r="C97" s="3" t="inlineStr">
        <is>
          <t>FBA15HX8K06Q</t>
        </is>
      </c>
      <c r="D97" s="3" t="inlineStr">
        <is>
          <t>BN24032601723</t>
        </is>
      </c>
      <c r="E97" s="4" t="inlineStr">
        <is>
          <t>成人用品</t>
        </is>
      </c>
      <c r="F97" s="4" t="inlineStr">
        <is>
          <t>Adult Products</t>
        </is>
      </c>
      <c r="G97" s="4" t="inlineStr">
        <is>
          <t>NO</t>
        </is>
      </c>
      <c r="H97" s="4" t="inlineStr">
        <is>
          <t>NO</t>
        </is>
      </c>
      <c r="I97" s="4" t="inlineStr">
        <is>
          <t>硅胶</t>
        </is>
      </c>
      <c r="J97" s="4" t="inlineStr">
        <is>
          <t>放松</t>
        </is>
      </c>
      <c r="K97" s="4" t="inlineStr">
        <is>
          <t>9019101000</t>
        </is>
      </c>
      <c r="L97" s="4" t="n">
        <v>33.99</v>
      </c>
      <c r="M97" s="5" t="n">
        <v>1</v>
      </c>
      <c r="N97" s="4" t="n">
        <v>15</v>
      </c>
      <c r="O97" s="5" t="n">
        <v>4.04</v>
      </c>
      <c r="P97" s="3" t="n">
        <v>31</v>
      </c>
      <c r="Q97" s="3" t="n">
        <v>59</v>
      </c>
      <c r="R97" s="3" t="n">
        <v>43</v>
      </c>
      <c r="S97" s="4" t="inlineStr">
        <is>
          <t>https://www.amazon.it/dp/B0CL3GJKW5?ref=myi_title_dp</t>
        </is>
      </c>
      <c r="T97" s="5">
        <f>_xlfn.DISPIMG("ID_A0DAC0CDD82345E0B9B9585E845AE165",1)</f>
        <v/>
      </c>
      <c r="U97" s="5" t="n"/>
    </row>
    <row r="98" ht="20" customHeight="1">
      <c r="A98" s="3" t="inlineStr">
        <is>
          <t>FBA15HX8K06Q</t>
        </is>
      </c>
      <c r="B98" s="3" t="inlineStr">
        <is>
          <t>1ZB57B46DK17201136</t>
        </is>
      </c>
      <c r="C98" s="3" t="inlineStr">
        <is>
          <t>FBA15HX8K06Q</t>
        </is>
      </c>
      <c r="D98" s="5" t="inlineStr">
        <is>
          <t>BN24032601723</t>
        </is>
      </c>
      <c r="E98" s="4" t="inlineStr">
        <is>
          <t>成人用品</t>
        </is>
      </c>
      <c r="F98" s="4" t="inlineStr">
        <is>
          <t>Adult Products</t>
        </is>
      </c>
      <c r="G98" s="4" t="inlineStr">
        <is>
          <t>NO</t>
        </is>
      </c>
      <c r="H98" s="4" t="inlineStr">
        <is>
          <t>NO</t>
        </is>
      </c>
      <c r="I98" s="4" t="inlineStr">
        <is>
          <t>硅胶</t>
        </is>
      </c>
      <c r="J98" s="4" t="inlineStr">
        <is>
          <t>放松</t>
        </is>
      </c>
      <c r="K98" s="4" t="inlineStr">
        <is>
          <t>9019101000</t>
        </is>
      </c>
      <c r="L98" s="4" t="n">
        <v>29.99</v>
      </c>
      <c r="M98" s="5" t="n">
        <v>0</v>
      </c>
      <c r="N98" s="4" t="n">
        <v>29</v>
      </c>
      <c r="O98" s="5" t="n">
        <v>7.81</v>
      </c>
      <c r="P98" s="5" t="n">
        <v>31</v>
      </c>
      <c r="Q98" s="5" t="n">
        <v>59</v>
      </c>
      <c r="R98" s="5" t="n">
        <v>43</v>
      </c>
      <c r="S98" s="4" t="inlineStr">
        <is>
          <t>https://www.amazon.it/dp/B0CM2BW9R5?ref=myi_title_dp</t>
        </is>
      </c>
      <c r="T98" s="5">
        <f>_xlfn.DISPIMG("ID_6D84D1C6F7B44483847C18F74F049FDE",1)</f>
        <v/>
      </c>
      <c r="U98" s="5" t="n"/>
    </row>
    <row r="99" ht="20" customHeight="1">
      <c r="A99" s="3" t="inlineStr">
        <is>
          <t>FBA15HX9XX2J</t>
        </is>
      </c>
      <c r="B99" s="3" t="inlineStr">
        <is>
          <t>1ZB57B46DK38768165</t>
        </is>
      </c>
      <c r="C99" s="3" t="inlineStr">
        <is>
          <t>FBA15HX9XX2J</t>
        </is>
      </c>
      <c r="D99" s="3" t="inlineStr">
        <is>
          <t>BN24032601724</t>
        </is>
      </c>
      <c r="E99" s="4" t="inlineStr">
        <is>
          <t>成人用品</t>
        </is>
      </c>
      <c r="F99" s="4" t="inlineStr">
        <is>
          <t>Adult Products</t>
        </is>
      </c>
      <c r="G99" s="4" t="inlineStr">
        <is>
          <t>NO</t>
        </is>
      </c>
      <c r="H99" s="4" t="inlineStr">
        <is>
          <t>NO</t>
        </is>
      </c>
      <c r="I99" s="4" t="inlineStr">
        <is>
          <t>硅胶</t>
        </is>
      </c>
      <c r="J99" s="4" t="inlineStr">
        <is>
          <t>放松</t>
        </is>
      </c>
      <c r="K99" s="4" t="inlineStr">
        <is>
          <t>9019101000</t>
        </is>
      </c>
      <c r="L99" s="4" t="n">
        <v>32.99</v>
      </c>
      <c r="M99" s="5" t="n">
        <v>1</v>
      </c>
      <c r="N99" s="4" t="n">
        <v>25</v>
      </c>
      <c r="O99" s="5" t="n">
        <v>8.18</v>
      </c>
      <c r="P99" s="3" t="n">
        <v>31</v>
      </c>
      <c r="Q99" s="3" t="n">
        <v>49</v>
      </c>
      <c r="R99" s="3" t="n">
        <v>43</v>
      </c>
      <c r="S99" s="4" t="inlineStr">
        <is>
          <t>https://www.amazon.es/dp/B0CR8DL4PP?ref=myi_title_dp</t>
        </is>
      </c>
      <c r="T99" s="5">
        <f>_xlfn.DISPIMG("ID_34122BDBFA324855AD6D44D10E402BFA",1)</f>
        <v/>
      </c>
      <c r="U99" s="5" t="n"/>
    </row>
    <row r="100" ht="20" customHeight="1">
      <c r="A100" s="3" t="inlineStr">
        <is>
          <t>FBA15HX9XX2J</t>
        </is>
      </c>
      <c r="B100" s="3" t="inlineStr">
        <is>
          <t>1ZB57B46DK38768165</t>
        </is>
      </c>
      <c r="C100" s="3" t="inlineStr">
        <is>
          <t>FBA15HX9XX2J</t>
        </is>
      </c>
      <c r="D100" s="5" t="inlineStr">
        <is>
          <t>BN24032601724</t>
        </is>
      </c>
      <c r="E100" s="4" t="inlineStr">
        <is>
          <t>成人用品</t>
        </is>
      </c>
      <c r="F100" s="4" t="inlineStr">
        <is>
          <t>Adult Products</t>
        </is>
      </c>
      <c r="G100" s="4" t="inlineStr">
        <is>
          <t>NO</t>
        </is>
      </c>
      <c r="H100" s="4" t="inlineStr">
        <is>
          <t>NO</t>
        </is>
      </c>
      <c r="I100" s="4" t="inlineStr">
        <is>
          <t>硅胶</t>
        </is>
      </c>
      <c r="J100" s="4" t="inlineStr">
        <is>
          <t>放松</t>
        </is>
      </c>
      <c r="K100" s="4" t="inlineStr">
        <is>
          <t>9019101000</t>
        </is>
      </c>
      <c r="L100" s="4" t="n">
        <v>19.99</v>
      </c>
      <c r="M100" s="5" t="n">
        <v>0</v>
      </c>
      <c r="N100" s="4" t="n">
        <v>12</v>
      </c>
      <c r="O100" s="5" t="n">
        <v>3.92</v>
      </c>
      <c r="P100" s="5" t="n">
        <v>31</v>
      </c>
      <c r="Q100" s="5" t="n">
        <v>49</v>
      </c>
      <c r="R100" s="5" t="n">
        <v>43</v>
      </c>
      <c r="S100" s="4" t="inlineStr">
        <is>
          <t>https://www.amazon.es/dp/B0CNTR9HC2?ref=myi_title_dp</t>
        </is>
      </c>
      <c r="T100" s="5">
        <f>_xlfn.DISPIMG("ID_211CBBF5274049E19E69AE6B516553DB",1)</f>
        <v/>
      </c>
      <c r="U100" s="5" t="n"/>
    </row>
    <row r="101" ht="20" customHeight="1">
      <c r="A101" s="3" t="inlineStr">
        <is>
          <t>FBA15HX9XX2J</t>
        </is>
      </c>
      <c r="B101" s="3" t="inlineStr">
        <is>
          <t>1ZB57B46DK38575177</t>
        </is>
      </c>
      <c r="C101" s="3" t="inlineStr">
        <is>
          <t>FBA15HX9XX2J</t>
        </is>
      </c>
      <c r="D101" s="3" t="inlineStr">
        <is>
          <t>BN24032601725</t>
        </is>
      </c>
      <c r="E101" s="4" t="inlineStr">
        <is>
          <t>成人用品</t>
        </is>
      </c>
      <c r="F101" s="4" t="inlineStr">
        <is>
          <t>Adult Products</t>
        </is>
      </c>
      <c r="G101" s="4" t="inlineStr">
        <is>
          <t>NO</t>
        </is>
      </c>
      <c r="H101" s="4" t="inlineStr">
        <is>
          <t>NO</t>
        </is>
      </c>
      <c r="I101" s="4" t="inlineStr">
        <is>
          <t>硅胶</t>
        </is>
      </c>
      <c r="J101" s="4" t="inlineStr">
        <is>
          <t>放松</t>
        </is>
      </c>
      <c r="K101" s="4" t="inlineStr">
        <is>
          <t>9019101000</t>
        </is>
      </c>
      <c r="L101" s="4" t="n">
        <v>33.99</v>
      </c>
      <c r="M101" s="5" t="n">
        <v>1</v>
      </c>
      <c r="N101" s="4" t="n">
        <v>15</v>
      </c>
      <c r="O101" s="5" t="n">
        <v>6.83</v>
      </c>
      <c r="P101" s="3" t="n">
        <v>47</v>
      </c>
      <c r="Q101" s="3" t="n">
        <v>43</v>
      </c>
      <c r="R101" s="3" t="n">
        <v>33</v>
      </c>
      <c r="S101" s="4" t="inlineStr">
        <is>
          <t>https://www.amazon.es/dp/B0CR8DL7KH?ref=myi_title_dp</t>
        </is>
      </c>
      <c r="T101" s="5">
        <f>_xlfn.DISPIMG("ID_0E0C6582B4574C7188212DB562AC4EF6",1)</f>
        <v/>
      </c>
      <c r="U101" s="5" t="n"/>
    </row>
    <row r="102" ht="20" customHeight="1">
      <c r="A102" s="3" t="inlineStr">
        <is>
          <t>FBA15HX9XX2J</t>
        </is>
      </c>
      <c r="B102" s="3" t="inlineStr">
        <is>
          <t>1ZB57B46DK38575177</t>
        </is>
      </c>
      <c r="C102" s="3" t="inlineStr">
        <is>
          <t>FBA15HX9XX2J</t>
        </is>
      </c>
      <c r="D102" s="5" t="inlineStr">
        <is>
          <t>BN24032601725</t>
        </is>
      </c>
      <c r="E102" s="4" t="inlineStr">
        <is>
          <t>成人用品</t>
        </is>
      </c>
      <c r="F102" s="4" t="inlineStr">
        <is>
          <t>Adult Products</t>
        </is>
      </c>
      <c r="G102" s="4" t="inlineStr">
        <is>
          <t>NO</t>
        </is>
      </c>
      <c r="H102" s="4" t="inlineStr">
        <is>
          <t>NO</t>
        </is>
      </c>
      <c r="I102" s="4" t="inlineStr">
        <is>
          <t>硅胶</t>
        </is>
      </c>
      <c r="J102" s="4" t="inlineStr">
        <is>
          <t>放松</t>
        </is>
      </c>
      <c r="K102" s="4" t="inlineStr">
        <is>
          <t>9019101000</t>
        </is>
      </c>
      <c r="L102" s="4" t="n">
        <v>29.99</v>
      </c>
      <c r="M102" s="5" t="n">
        <v>0</v>
      </c>
      <c r="N102" s="4" t="n">
        <v>8</v>
      </c>
      <c r="O102" s="5" t="n">
        <v>3.64</v>
      </c>
      <c r="P102" s="5" t="n">
        <v>47</v>
      </c>
      <c r="Q102" s="5" t="n">
        <v>43</v>
      </c>
      <c r="R102" s="5" t="n">
        <v>33</v>
      </c>
      <c r="S102" s="4" t="inlineStr">
        <is>
          <t>https://www.amazon.es/dp/B0CTMZ662N?ref=myi_title_dp</t>
        </is>
      </c>
      <c r="T102" s="5">
        <f>_xlfn.DISPIMG("ID_C58E8B013E98425CB97249F82721FE01",1)</f>
        <v/>
      </c>
      <c r="U102" s="5" t="n"/>
    </row>
    <row r="103" ht="20" customHeight="1">
      <c r="A103" s="3" t="inlineStr">
        <is>
          <t>FBA15HX9XX2J</t>
        </is>
      </c>
      <c r="B103" s="3" t="inlineStr">
        <is>
          <t>1ZB57B46DK38575177</t>
        </is>
      </c>
      <c r="C103" s="3" t="inlineStr">
        <is>
          <t>FBA15HX9XX2J</t>
        </is>
      </c>
      <c r="D103" s="5" t="inlineStr">
        <is>
          <t>BN24032601725</t>
        </is>
      </c>
      <c r="E103" s="4" t="inlineStr">
        <is>
          <t>成人用品</t>
        </is>
      </c>
      <c r="F103" s="4" t="inlineStr">
        <is>
          <t>Adult Products</t>
        </is>
      </c>
      <c r="G103" s="4" t="inlineStr">
        <is>
          <t>NO</t>
        </is>
      </c>
      <c r="H103" s="4" t="inlineStr">
        <is>
          <t>NO</t>
        </is>
      </c>
      <c r="I103" s="4" t="inlineStr">
        <is>
          <t>硅胶</t>
        </is>
      </c>
      <c r="J103" s="4" t="inlineStr">
        <is>
          <t>放松</t>
        </is>
      </c>
      <c r="K103" s="4" t="inlineStr">
        <is>
          <t>9019101000</t>
        </is>
      </c>
      <c r="L103" s="4" t="n">
        <v>19.99</v>
      </c>
      <c r="M103" s="5" t="n">
        <v>0</v>
      </c>
      <c r="N103" s="4" t="n">
        <v>5</v>
      </c>
      <c r="O103" s="5" t="n">
        <v>2.28</v>
      </c>
      <c r="P103" s="5" t="n">
        <v>47</v>
      </c>
      <c r="Q103" s="5" t="n">
        <v>43</v>
      </c>
      <c r="R103" s="5" t="n">
        <v>33</v>
      </c>
      <c r="S103" s="4" t="inlineStr">
        <is>
          <t>https://www.amazon.es/dp/B0CNTR9HC2?ref=myi_title_dp</t>
        </is>
      </c>
      <c r="T103" s="5">
        <f>_xlfn.DISPIMG("ID_C96A4E2E210C4F168F62B8B08FB20780",1)</f>
        <v/>
      </c>
      <c r="U103" s="5" t="n"/>
    </row>
    <row r="104" ht="20" customHeight="1">
      <c r="A104" s="3" t="n">
        <v>5612306126</v>
      </c>
      <c r="B104" s="3" t="n"/>
      <c r="C104" s="3" t="inlineStr">
        <is>
          <t>kA045403260312</t>
        </is>
      </c>
      <c r="D104" s="3" t="inlineStr">
        <is>
          <t>BN24032602020</t>
        </is>
      </c>
      <c r="E104" s="4" t="inlineStr">
        <is>
          <t>家用健身仪</t>
        </is>
      </c>
      <c r="F104" s="4" t="inlineStr">
        <is>
          <t>Home use fitness macchine</t>
        </is>
      </c>
      <c r="G104" s="4" t="inlineStr">
        <is>
          <t>无</t>
        </is>
      </c>
      <c r="H104" s="4" t="inlineStr">
        <is>
          <t>无</t>
        </is>
      </c>
      <c r="I104" s="4" t="inlineStr">
        <is>
          <t>ABS+铁</t>
        </is>
      </c>
      <c r="J104" s="4" t="inlineStr">
        <is>
          <t>家用</t>
        </is>
      </c>
      <c r="K104" s="4" t="inlineStr">
        <is>
          <t>8543709990</t>
        </is>
      </c>
      <c r="L104" s="4" t="n">
        <v>800</v>
      </c>
      <c r="M104" s="3" t="n">
        <v>1</v>
      </c>
      <c r="N104" s="4" t="n">
        <v>1</v>
      </c>
      <c r="O104" s="3" t="n">
        <v>36.5</v>
      </c>
      <c r="P104" s="3" t="n">
        <v>49</v>
      </c>
      <c r="Q104" s="3" t="n">
        <v>69</v>
      </c>
      <c r="R104" s="3" t="n">
        <v>49</v>
      </c>
      <c r="S104" s="4" t="inlineStr"/>
      <c r="T104" s="5">
        <f>_xlfn.DISPIMG("ID_658B096369C745588CF9197C9045C000",1)</f>
        <v/>
      </c>
      <c r="U104" s="5" t="n"/>
    </row>
    <row r="105" ht="20" customHeight="1">
      <c r="A105" s="3" t="inlineStr">
        <is>
          <t>8622584563-1</t>
        </is>
      </c>
      <c r="B105" s="3" t="inlineStr">
        <is>
          <t>1ZB57B46DK27892854</t>
        </is>
      </c>
      <c r="C105" s="3" t="inlineStr">
        <is>
          <t>FBA15HVT5F1PU000051</t>
        </is>
      </c>
      <c r="D105" s="3" t="inlineStr">
        <is>
          <t>BN24032602071</t>
        </is>
      </c>
      <c r="E105" s="4" t="inlineStr">
        <is>
          <t>托把</t>
        </is>
      </c>
      <c r="F105" s="4" t="inlineStr">
        <is>
          <t>MOP</t>
        </is>
      </c>
      <c r="G105" s="4" t="inlineStr">
        <is>
          <t>DIUS</t>
        </is>
      </c>
      <c r="H105" s="4" t="inlineStr">
        <is>
          <t>无</t>
        </is>
      </c>
      <c r="I105" s="4" t="inlineStr">
        <is>
          <t>塑料</t>
        </is>
      </c>
      <c r="J105" s="4" t="inlineStr">
        <is>
          <t>Household use</t>
        </is>
      </c>
      <c r="K105" s="4" t="inlineStr">
        <is>
          <t>960390</t>
        </is>
      </c>
      <c r="L105" s="4" t="n">
        <v>1.48</v>
      </c>
      <c r="M105" s="3" t="n">
        <v>1</v>
      </c>
      <c r="N105" s="4" t="n">
        <v>10</v>
      </c>
      <c r="O105" s="3" t="n">
        <v>9</v>
      </c>
      <c r="P105" s="3" t="n">
        <v>53</v>
      </c>
      <c r="Q105" s="3" t="n">
        <v>58</v>
      </c>
      <c r="R105" s="3" t="n">
        <v>38</v>
      </c>
      <c r="S105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05" s="5">
        <f>_xlfn.DISPIMG("ID_7BEF8AD93DF84CD08A42B345A417C7BD",1)</f>
        <v/>
      </c>
      <c r="U105" s="5" t="n"/>
    </row>
    <row r="106" ht="20" customHeight="1">
      <c r="A106" s="3" t="inlineStr">
        <is>
          <t>8622584563-1</t>
        </is>
      </c>
      <c r="B106" s="3" t="inlineStr">
        <is>
          <t>1ZB57B46DK32191468</t>
        </is>
      </c>
      <c r="C106" s="3" t="inlineStr">
        <is>
          <t>FBA15HVT5F1PU000051</t>
        </is>
      </c>
      <c r="D106" s="3" t="inlineStr">
        <is>
          <t>BN24032602072</t>
        </is>
      </c>
      <c r="E106" s="4" t="inlineStr">
        <is>
          <t>托把</t>
        </is>
      </c>
      <c r="F106" s="4" t="inlineStr">
        <is>
          <t>MOP</t>
        </is>
      </c>
      <c r="G106" s="4" t="inlineStr">
        <is>
          <t>DIUS</t>
        </is>
      </c>
      <c r="H106" s="4" t="inlineStr">
        <is>
          <t>无</t>
        </is>
      </c>
      <c r="I106" s="4" t="inlineStr">
        <is>
          <t>塑料</t>
        </is>
      </c>
      <c r="J106" s="4" t="inlineStr">
        <is>
          <t>Household use</t>
        </is>
      </c>
      <c r="K106" s="4" t="inlineStr">
        <is>
          <t>960390</t>
        </is>
      </c>
      <c r="L106" s="4" t="n">
        <v>1.48</v>
      </c>
      <c r="M106" s="3" t="n">
        <v>1</v>
      </c>
      <c r="N106" s="4" t="n">
        <v>10</v>
      </c>
      <c r="O106" s="3" t="n">
        <v>9</v>
      </c>
      <c r="P106" s="3" t="n">
        <v>53</v>
      </c>
      <c r="Q106" s="3" t="n">
        <v>58</v>
      </c>
      <c r="R106" s="3" t="n">
        <v>38</v>
      </c>
      <c r="S106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06" s="5">
        <f>_xlfn.DISPIMG("ID_57E5AD57977E455BBC6EED9E691C7416",1)</f>
        <v/>
      </c>
      <c r="U106" s="5" t="n"/>
    </row>
    <row r="107" ht="20" customHeight="1">
      <c r="A107" s="3" t="inlineStr">
        <is>
          <t>8622584563-1</t>
        </is>
      </c>
      <c r="B107" s="3" t="inlineStr">
        <is>
          <t>1ZB57B46DK26210476</t>
        </is>
      </c>
      <c r="C107" s="3" t="inlineStr">
        <is>
          <t>FBA15HVT5F1PU000051</t>
        </is>
      </c>
      <c r="D107" s="3" t="inlineStr">
        <is>
          <t>BN24032602073</t>
        </is>
      </c>
      <c r="E107" s="4" t="inlineStr">
        <is>
          <t>托把</t>
        </is>
      </c>
      <c r="F107" s="4" t="inlineStr">
        <is>
          <t>MOP</t>
        </is>
      </c>
      <c r="G107" s="4" t="inlineStr">
        <is>
          <t>DIUS</t>
        </is>
      </c>
      <c r="H107" s="4" t="inlineStr">
        <is>
          <t>无</t>
        </is>
      </c>
      <c r="I107" s="4" t="inlineStr">
        <is>
          <t>塑料</t>
        </is>
      </c>
      <c r="J107" s="4" t="inlineStr">
        <is>
          <t>Household use</t>
        </is>
      </c>
      <c r="K107" s="4" t="inlineStr">
        <is>
          <t>960390</t>
        </is>
      </c>
      <c r="L107" s="4" t="n">
        <v>1.48</v>
      </c>
      <c r="M107" s="3" t="n">
        <v>1</v>
      </c>
      <c r="N107" s="4" t="n">
        <v>10</v>
      </c>
      <c r="O107" s="3" t="n">
        <v>9</v>
      </c>
      <c r="P107" s="3" t="n">
        <v>53</v>
      </c>
      <c r="Q107" s="3" t="n">
        <v>58</v>
      </c>
      <c r="R107" s="3" t="n">
        <v>38</v>
      </c>
      <c r="S107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07" s="5">
        <f>_xlfn.DISPIMG("ID_B80F93046DF4428EBBB11140A23EA7CA",1)</f>
        <v/>
      </c>
      <c r="U107" s="5" t="n"/>
    </row>
    <row r="108" ht="20" customHeight="1">
      <c r="A108" s="3" t="inlineStr">
        <is>
          <t>8622584563-1</t>
        </is>
      </c>
      <c r="B108" s="3" t="inlineStr">
        <is>
          <t>1ZB57B46DK31405881</t>
        </is>
      </c>
      <c r="C108" s="3" t="inlineStr">
        <is>
          <t>FBA15HVT5F1PU000051</t>
        </is>
      </c>
      <c r="D108" s="3" t="inlineStr">
        <is>
          <t>BN24032602074</t>
        </is>
      </c>
      <c r="E108" s="4" t="inlineStr">
        <is>
          <t>托把</t>
        </is>
      </c>
      <c r="F108" s="4" t="inlineStr">
        <is>
          <t>MOP</t>
        </is>
      </c>
      <c r="G108" s="4" t="inlineStr">
        <is>
          <t>DIUS</t>
        </is>
      </c>
      <c r="H108" s="4" t="inlineStr">
        <is>
          <t>无</t>
        </is>
      </c>
      <c r="I108" s="4" t="inlineStr">
        <is>
          <t>塑料</t>
        </is>
      </c>
      <c r="J108" s="4" t="inlineStr">
        <is>
          <t>Household use</t>
        </is>
      </c>
      <c r="K108" s="4" t="inlineStr">
        <is>
          <t>960390</t>
        </is>
      </c>
      <c r="L108" s="4" t="n">
        <v>1.48</v>
      </c>
      <c r="M108" s="3" t="n">
        <v>1</v>
      </c>
      <c r="N108" s="4" t="n">
        <v>10</v>
      </c>
      <c r="O108" s="3" t="n">
        <v>9</v>
      </c>
      <c r="P108" s="3" t="n">
        <v>53</v>
      </c>
      <c r="Q108" s="3" t="n">
        <v>58</v>
      </c>
      <c r="R108" s="3" t="n">
        <v>38</v>
      </c>
      <c r="S108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08" s="5">
        <f>_xlfn.DISPIMG("ID_7708ADC6564F42218FA6CA78A6C9A518",1)</f>
        <v/>
      </c>
      <c r="U108" s="5" t="n"/>
    </row>
    <row r="109" ht="20" customHeight="1">
      <c r="A109" s="3" t="inlineStr">
        <is>
          <t>8622584563-1</t>
        </is>
      </c>
      <c r="B109" s="3" t="inlineStr">
        <is>
          <t>1ZB57B46DK37073694</t>
        </is>
      </c>
      <c r="C109" s="3" t="inlineStr">
        <is>
          <t>FBA15HVT5F1PU000051</t>
        </is>
      </c>
      <c r="D109" s="3" t="inlineStr">
        <is>
          <t>BN24032602075</t>
        </is>
      </c>
      <c r="E109" s="4" t="inlineStr">
        <is>
          <t>托把</t>
        </is>
      </c>
      <c r="F109" s="4" t="inlineStr">
        <is>
          <t>MOP</t>
        </is>
      </c>
      <c r="G109" s="4" t="inlineStr">
        <is>
          <t>DIUS</t>
        </is>
      </c>
      <c r="H109" s="4" t="inlineStr">
        <is>
          <t>无</t>
        </is>
      </c>
      <c r="I109" s="4" t="inlineStr">
        <is>
          <t>塑料</t>
        </is>
      </c>
      <c r="J109" s="4" t="inlineStr">
        <is>
          <t>Household use</t>
        </is>
      </c>
      <c r="K109" s="4" t="inlineStr">
        <is>
          <t>960390</t>
        </is>
      </c>
      <c r="L109" s="4" t="n">
        <v>1.48</v>
      </c>
      <c r="M109" s="3" t="n">
        <v>1</v>
      </c>
      <c r="N109" s="4" t="n">
        <v>10</v>
      </c>
      <c r="O109" s="3" t="n">
        <v>9</v>
      </c>
      <c r="P109" s="3" t="n">
        <v>53</v>
      </c>
      <c r="Q109" s="3" t="n">
        <v>58</v>
      </c>
      <c r="R109" s="3" t="n">
        <v>38</v>
      </c>
      <c r="S109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09" s="5">
        <f>_xlfn.DISPIMG("ID_E6DC9BE0B03143E193E5421A7161B3AA",1)</f>
        <v/>
      </c>
      <c r="U109" s="5" t="n"/>
    </row>
    <row r="110" ht="20" customHeight="1">
      <c r="A110" s="3" t="inlineStr">
        <is>
          <t>8622584563-1</t>
        </is>
      </c>
      <c r="B110" s="3" t="inlineStr">
        <is>
          <t>1ZB57B46DK37949908</t>
        </is>
      </c>
      <c r="C110" s="3" t="inlineStr">
        <is>
          <t>FBA15HVT5F1PU000051</t>
        </is>
      </c>
      <c r="D110" s="3" t="inlineStr">
        <is>
          <t>BN24032602076</t>
        </is>
      </c>
      <c r="E110" s="4" t="inlineStr">
        <is>
          <t>托把</t>
        </is>
      </c>
      <c r="F110" s="4" t="inlineStr">
        <is>
          <t>MOP</t>
        </is>
      </c>
      <c r="G110" s="4" t="inlineStr">
        <is>
          <t>DIUS</t>
        </is>
      </c>
      <c r="H110" s="4" t="inlineStr">
        <is>
          <t>无</t>
        </is>
      </c>
      <c r="I110" s="4" t="inlineStr">
        <is>
          <t>塑料</t>
        </is>
      </c>
      <c r="J110" s="4" t="inlineStr">
        <is>
          <t>Household use</t>
        </is>
      </c>
      <c r="K110" s="4" t="inlineStr">
        <is>
          <t>960390</t>
        </is>
      </c>
      <c r="L110" s="4" t="n">
        <v>1.48</v>
      </c>
      <c r="M110" s="3" t="n">
        <v>1</v>
      </c>
      <c r="N110" s="4" t="n">
        <v>10</v>
      </c>
      <c r="O110" s="3" t="n">
        <v>9</v>
      </c>
      <c r="P110" s="3" t="n">
        <v>53</v>
      </c>
      <c r="Q110" s="3" t="n">
        <v>58</v>
      </c>
      <c r="R110" s="3" t="n">
        <v>38</v>
      </c>
      <c r="S110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10" s="5">
        <f>_xlfn.DISPIMG("ID_684040F95C4C4EB4BDF30E1EDC05A1E5",1)</f>
        <v/>
      </c>
      <c r="U110" s="5" t="n"/>
    </row>
    <row r="111" ht="20" customHeight="1">
      <c r="A111" s="3" t="inlineStr">
        <is>
          <t>8622584563-1</t>
        </is>
      </c>
      <c r="B111" s="3" t="inlineStr">
        <is>
          <t>1ZB57B46DK35810515</t>
        </is>
      </c>
      <c r="C111" s="3" t="inlineStr">
        <is>
          <t>FBA15HVT5F1PU000051</t>
        </is>
      </c>
      <c r="D111" s="3" t="inlineStr">
        <is>
          <t>BN24032602077</t>
        </is>
      </c>
      <c r="E111" s="4" t="inlineStr">
        <is>
          <t>托把</t>
        </is>
      </c>
      <c r="F111" s="4" t="inlineStr">
        <is>
          <t>MOP</t>
        </is>
      </c>
      <c r="G111" s="4" t="inlineStr">
        <is>
          <t>DIUS</t>
        </is>
      </c>
      <c r="H111" s="4" t="inlineStr">
        <is>
          <t>无</t>
        </is>
      </c>
      <c r="I111" s="4" t="inlineStr">
        <is>
          <t>塑料</t>
        </is>
      </c>
      <c r="J111" s="4" t="inlineStr">
        <is>
          <t>Household use</t>
        </is>
      </c>
      <c r="K111" s="4" t="inlineStr">
        <is>
          <t>960390</t>
        </is>
      </c>
      <c r="L111" s="4" t="n">
        <v>1.48</v>
      </c>
      <c r="M111" s="3" t="n">
        <v>1</v>
      </c>
      <c r="N111" s="4" t="n">
        <v>10</v>
      </c>
      <c r="O111" s="3" t="n">
        <v>9</v>
      </c>
      <c r="P111" s="3" t="n">
        <v>53</v>
      </c>
      <c r="Q111" s="3" t="n">
        <v>58</v>
      </c>
      <c r="R111" s="3" t="n">
        <v>38</v>
      </c>
      <c r="S111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11" s="5">
        <f>_xlfn.DISPIMG("ID_21F9BB680C1243C684AA509C4C7CFBE7",1)</f>
        <v/>
      </c>
      <c r="U111" s="5" t="n"/>
    </row>
    <row r="112" ht="20" customHeight="1">
      <c r="A112" s="3" t="inlineStr">
        <is>
          <t>8622584563-1</t>
        </is>
      </c>
      <c r="B112" s="3" t="inlineStr">
        <is>
          <t>1ZB57B46DK25071520</t>
        </is>
      </c>
      <c r="C112" s="3" t="inlineStr">
        <is>
          <t>FBA15HVT5F1PU000051</t>
        </is>
      </c>
      <c r="D112" s="3" t="inlineStr">
        <is>
          <t>BN24032602078</t>
        </is>
      </c>
      <c r="E112" s="4" t="inlineStr">
        <is>
          <t>托把</t>
        </is>
      </c>
      <c r="F112" s="4" t="inlineStr">
        <is>
          <t>MOP</t>
        </is>
      </c>
      <c r="G112" s="4" t="inlineStr">
        <is>
          <t>DIUS</t>
        </is>
      </c>
      <c r="H112" s="4" t="inlineStr">
        <is>
          <t>无</t>
        </is>
      </c>
      <c r="I112" s="4" t="inlineStr">
        <is>
          <t>塑料</t>
        </is>
      </c>
      <c r="J112" s="4" t="inlineStr">
        <is>
          <t>Household use</t>
        </is>
      </c>
      <c r="K112" s="4" t="inlineStr">
        <is>
          <t>960390</t>
        </is>
      </c>
      <c r="L112" s="4" t="n">
        <v>1.48</v>
      </c>
      <c r="M112" s="3" t="n">
        <v>1</v>
      </c>
      <c r="N112" s="4" t="n">
        <v>10</v>
      </c>
      <c r="O112" s="3" t="n">
        <v>9</v>
      </c>
      <c r="P112" s="3" t="n">
        <v>53</v>
      </c>
      <c r="Q112" s="3" t="n">
        <v>58</v>
      </c>
      <c r="R112" s="3" t="n">
        <v>38</v>
      </c>
      <c r="S112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12" s="5">
        <f>_xlfn.DISPIMG("ID_1A80C9669A3C4EBB9C99E4F5CB7E23DD",1)</f>
        <v/>
      </c>
      <c r="U112" s="5" t="n"/>
    </row>
    <row r="113" ht="20" customHeight="1">
      <c r="A113" s="3" t="inlineStr">
        <is>
          <t>8622584563-1</t>
        </is>
      </c>
      <c r="B113" s="3" t="inlineStr">
        <is>
          <t>1ZB57B46DK22388935</t>
        </is>
      </c>
      <c r="C113" s="3" t="inlineStr">
        <is>
          <t>FBA15HVT5F1PU000051</t>
        </is>
      </c>
      <c r="D113" s="3" t="inlineStr">
        <is>
          <t>BN24032602079</t>
        </is>
      </c>
      <c r="E113" s="4" t="inlineStr">
        <is>
          <t>托把</t>
        </is>
      </c>
      <c r="F113" s="4" t="inlineStr">
        <is>
          <t>MOP</t>
        </is>
      </c>
      <c r="G113" s="4" t="inlineStr">
        <is>
          <t>DIUS</t>
        </is>
      </c>
      <c r="H113" s="4" t="inlineStr">
        <is>
          <t>无</t>
        </is>
      </c>
      <c r="I113" s="4" t="inlineStr">
        <is>
          <t>塑料</t>
        </is>
      </c>
      <c r="J113" s="4" t="inlineStr">
        <is>
          <t>Household use</t>
        </is>
      </c>
      <c r="K113" s="4" t="inlineStr">
        <is>
          <t>960390</t>
        </is>
      </c>
      <c r="L113" s="4" t="n">
        <v>1.48</v>
      </c>
      <c r="M113" s="3" t="n">
        <v>1</v>
      </c>
      <c r="N113" s="4" t="n">
        <v>10</v>
      </c>
      <c r="O113" s="3" t="n">
        <v>9</v>
      </c>
      <c r="P113" s="3" t="n">
        <v>53</v>
      </c>
      <c r="Q113" s="3" t="n">
        <v>58</v>
      </c>
      <c r="R113" s="3" t="n">
        <v>38</v>
      </c>
      <c r="S113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13" s="5">
        <f>_xlfn.DISPIMG("ID_D09AD5331152499394E2CE7511A3BDD1",1)</f>
        <v/>
      </c>
      <c r="U113" s="5" t="n"/>
    </row>
    <row r="114" ht="20" customHeight="1">
      <c r="A114" s="3" t="inlineStr">
        <is>
          <t>8622584563-1</t>
        </is>
      </c>
      <c r="B114" s="3" t="inlineStr">
        <is>
          <t>1ZB57B46DK20258749</t>
        </is>
      </c>
      <c r="C114" s="3" t="inlineStr">
        <is>
          <t>FBA15HVT5F1PU000051</t>
        </is>
      </c>
      <c r="D114" s="3" t="inlineStr">
        <is>
          <t>BN24032602080</t>
        </is>
      </c>
      <c r="E114" s="4" t="inlineStr">
        <is>
          <t>托把</t>
        </is>
      </c>
      <c r="F114" s="4" t="inlineStr">
        <is>
          <t>MOP</t>
        </is>
      </c>
      <c r="G114" s="4" t="inlineStr">
        <is>
          <t>DIUS</t>
        </is>
      </c>
      <c r="H114" s="4" t="inlineStr">
        <is>
          <t>无</t>
        </is>
      </c>
      <c r="I114" s="4" t="inlineStr">
        <is>
          <t>塑料</t>
        </is>
      </c>
      <c r="J114" s="4" t="inlineStr">
        <is>
          <t>Household use</t>
        </is>
      </c>
      <c r="K114" s="4" t="inlineStr">
        <is>
          <t>960390</t>
        </is>
      </c>
      <c r="L114" s="4" t="n">
        <v>1.48</v>
      </c>
      <c r="M114" s="3" t="n">
        <v>1</v>
      </c>
      <c r="N114" s="4" t="n">
        <v>10</v>
      </c>
      <c r="O114" s="3" t="n">
        <v>9</v>
      </c>
      <c r="P114" s="3" t="n">
        <v>53</v>
      </c>
      <c r="Q114" s="3" t="n">
        <v>58</v>
      </c>
      <c r="R114" s="3" t="n">
        <v>38</v>
      </c>
      <c r="S114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14" s="5">
        <f>_xlfn.DISPIMG("ID_FB84DAD4E61341A394283C452CDE37C1",1)</f>
        <v/>
      </c>
      <c r="U114" s="5" t="n"/>
    </row>
    <row r="115" ht="20" customHeight="1">
      <c r="A115" s="3" t="inlineStr">
        <is>
          <t>8622584563-1</t>
        </is>
      </c>
      <c r="B115" s="3" t="inlineStr">
        <is>
          <t>1ZB57B46DK24616952</t>
        </is>
      </c>
      <c r="C115" s="3" t="inlineStr">
        <is>
          <t>FBA15HVT5F1PU000051</t>
        </is>
      </c>
      <c r="D115" s="3" t="inlineStr">
        <is>
          <t>BN24032602081</t>
        </is>
      </c>
      <c r="E115" s="4" t="inlineStr">
        <is>
          <t>托把</t>
        </is>
      </c>
      <c r="F115" s="4" t="inlineStr">
        <is>
          <t>MOP</t>
        </is>
      </c>
      <c r="G115" s="4" t="inlineStr">
        <is>
          <t>DIUS</t>
        </is>
      </c>
      <c r="H115" s="4" t="inlineStr">
        <is>
          <t>无</t>
        </is>
      </c>
      <c r="I115" s="4" t="inlineStr">
        <is>
          <t>塑料</t>
        </is>
      </c>
      <c r="J115" s="4" t="inlineStr">
        <is>
          <t>Household use</t>
        </is>
      </c>
      <c r="K115" s="4" t="inlineStr">
        <is>
          <t>960390</t>
        </is>
      </c>
      <c r="L115" s="4" t="n">
        <v>1.48</v>
      </c>
      <c r="M115" s="3" t="n">
        <v>1</v>
      </c>
      <c r="N115" s="4" t="n">
        <v>10</v>
      </c>
      <c r="O115" s="3" t="n">
        <v>9</v>
      </c>
      <c r="P115" s="3" t="n">
        <v>53</v>
      </c>
      <c r="Q115" s="3" t="n">
        <v>58</v>
      </c>
      <c r="R115" s="3" t="n">
        <v>38</v>
      </c>
      <c r="S115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15" s="5">
        <f>_xlfn.DISPIMG("ID_C5A6AD7514F84EAE98FE5714E41A76EC",1)</f>
        <v/>
      </c>
      <c r="U115" s="5" t="n"/>
    </row>
    <row r="116" ht="20" customHeight="1">
      <c r="A116" s="3" t="inlineStr">
        <is>
          <t>8622584563-1</t>
        </is>
      </c>
      <c r="B116" s="3" t="inlineStr">
        <is>
          <t>1ZB57B46DK36439569</t>
        </is>
      </c>
      <c r="C116" s="3" t="inlineStr">
        <is>
          <t>FBA15HVT5F1PU000051</t>
        </is>
      </c>
      <c r="D116" s="3" t="inlineStr">
        <is>
          <t>BN24032602082</t>
        </is>
      </c>
      <c r="E116" s="4" t="inlineStr">
        <is>
          <t>托把</t>
        </is>
      </c>
      <c r="F116" s="4" t="inlineStr">
        <is>
          <t>MOP</t>
        </is>
      </c>
      <c r="G116" s="4" t="inlineStr">
        <is>
          <t>DIUS</t>
        </is>
      </c>
      <c r="H116" s="4" t="inlineStr">
        <is>
          <t>无</t>
        </is>
      </c>
      <c r="I116" s="4" t="inlineStr">
        <is>
          <t>塑料</t>
        </is>
      </c>
      <c r="J116" s="4" t="inlineStr">
        <is>
          <t>Household use</t>
        </is>
      </c>
      <c r="K116" s="4" t="inlineStr">
        <is>
          <t>960390</t>
        </is>
      </c>
      <c r="L116" s="4" t="n">
        <v>1.48</v>
      </c>
      <c r="M116" s="3" t="n">
        <v>1</v>
      </c>
      <c r="N116" s="4" t="n">
        <v>10</v>
      </c>
      <c r="O116" s="3" t="n">
        <v>9</v>
      </c>
      <c r="P116" s="3" t="n">
        <v>53</v>
      </c>
      <c r="Q116" s="3" t="n">
        <v>58</v>
      </c>
      <c r="R116" s="3" t="n">
        <v>38</v>
      </c>
      <c r="S116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16" s="5">
        <f>_xlfn.DISPIMG("ID_42DD7AA151004B83A000803DEC4C5BB2",1)</f>
        <v/>
      </c>
      <c r="U116" s="5" t="n"/>
    </row>
    <row r="117" ht="20" customHeight="1">
      <c r="A117" s="3" t="inlineStr">
        <is>
          <t>8622584563-1</t>
        </is>
      </c>
      <c r="B117" s="3" t="inlineStr">
        <is>
          <t>1ZB57B46DK37342572</t>
        </is>
      </c>
      <c r="C117" s="3" t="inlineStr">
        <is>
          <t>FBA15HVT5F1PU000051</t>
        </is>
      </c>
      <c r="D117" s="3" t="inlineStr">
        <is>
          <t>BN24032602083</t>
        </is>
      </c>
      <c r="E117" s="4" t="inlineStr">
        <is>
          <t>托把</t>
        </is>
      </c>
      <c r="F117" s="4" t="inlineStr">
        <is>
          <t>MOP</t>
        </is>
      </c>
      <c r="G117" s="4" t="inlineStr">
        <is>
          <t>DIUS</t>
        </is>
      </c>
      <c r="H117" s="4" t="inlineStr">
        <is>
          <t>无</t>
        </is>
      </c>
      <c r="I117" s="4" t="inlineStr">
        <is>
          <t>塑料</t>
        </is>
      </c>
      <c r="J117" s="4" t="inlineStr">
        <is>
          <t>Household use</t>
        </is>
      </c>
      <c r="K117" s="4" t="inlineStr">
        <is>
          <t>960390</t>
        </is>
      </c>
      <c r="L117" s="4" t="n">
        <v>1.48</v>
      </c>
      <c r="M117" s="3" t="n">
        <v>1</v>
      </c>
      <c r="N117" s="4" t="n">
        <v>10</v>
      </c>
      <c r="O117" s="3" t="n">
        <v>9</v>
      </c>
      <c r="P117" s="3" t="n">
        <v>53</v>
      </c>
      <c r="Q117" s="3" t="n">
        <v>58</v>
      </c>
      <c r="R117" s="3" t="n">
        <v>38</v>
      </c>
      <c r="S117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17" s="5">
        <f>_xlfn.DISPIMG("ID_B21B840C3E214854B3EC05E7F6312F68",1)</f>
        <v/>
      </c>
      <c r="U117" s="5" t="n"/>
    </row>
    <row r="118" ht="20" customHeight="1">
      <c r="A118" s="3" t="inlineStr">
        <is>
          <t>8622584563-1</t>
        </is>
      </c>
      <c r="B118" s="3" t="inlineStr">
        <is>
          <t>1ZB57B46DK39181984</t>
        </is>
      </c>
      <c r="C118" s="3" t="inlineStr">
        <is>
          <t>FBA15HVT5F1PU000051</t>
        </is>
      </c>
      <c r="D118" s="3" t="inlineStr">
        <is>
          <t>BN24032602084</t>
        </is>
      </c>
      <c r="E118" s="4" t="inlineStr">
        <is>
          <t>托把</t>
        </is>
      </c>
      <c r="F118" s="4" t="inlineStr">
        <is>
          <t>MOP</t>
        </is>
      </c>
      <c r="G118" s="4" t="inlineStr">
        <is>
          <t>DIUS</t>
        </is>
      </c>
      <c r="H118" s="4" t="inlineStr">
        <is>
          <t>无</t>
        </is>
      </c>
      <c r="I118" s="4" t="inlineStr">
        <is>
          <t>塑料</t>
        </is>
      </c>
      <c r="J118" s="4" t="inlineStr">
        <is>
          <t>Household use</t>
        </is>
      </c>
      <c r="K118" s="4" t="inlineStr">
        <is>
          <t>960390</t>
        </is>
      </c>
      <c r="L118" s="4" t="n">
        <v>1.48</v>
      </c>
      <c r="M118" s="3" t="n">
        <v>1</v>
      </c>
      <c r="N118" s="4" t="n">
        <v>10</v>
      </c>
      <c r="O118" s="3" t="n">
        <v>9</v>
      </c>
      <c r="P118" s="3" t="n">
        <v>53</v>
      </c>
      <c r="Q118" s="3" t="n">
        <v>58</v>
      </c>
      <c r="R118" s="3" t="n">
        <v>38</v>
      </c>
      <c r="S118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18" s="5">
        <f>_xlfn.DISPIMG("ID_69EABE6BFBE24C3C8551A63C86CADAD1",1)</f>
        <v/>
      </c>
      <c r="U118" s="5" t="n"/>
    </row>
    <row r="119" ht="20" customHeight="1">
      <c r="A119" s="3" t="inlineStr">
        <is>
          <t>8622584563-1</t>
        </is>
      </c>
      <c r="B119" s="3" t="inlineStr">
        <is>
          <t>1ZB57B46DK37653790</t>
        </is>
      </c>
      <c r="C119" s="3" t="inlineStr">
        <is>
          <t>FBA15HVT5F1PU000051</t>
        </is>
      </c>
      <c r="D119" s="3" t="inlineStr">
        <is>
          <t>BN24032602085</t>
        </is>
      </c>
      <c r="E119" s="4" t="inlineStr">
        <is>
          <t>托把</t>
        </is>
      </c>
      <c r="F119" s="4" t="inlineStr">
        <is>
          <t>MOP</t>
        </is>
      </c>
      <c r="G119" s="4" t="inlineStr">
        <is>
          <t>DIUS</t>
        </is>
      </c>
      <c r="H119" s="4" t="inlineStr">
        <is>
          <t>无</t>
        </is>
      </c>
      <c r="I119" s="4" t="inlineStr">
        <is>
          <t>塑料</t>
        </is>
      </c>
      <c r="J119" s="4" t="inlineStr">
        <is>
          <t>Household use</t>
        </is>
      </c>
      <c r="K119" s="4" t="inlineStr">
        <is>
          <t>960390</t>
        </is>
      </c>
      <c r="L119" s="4" t="n">
        <v>1.48</v>
      </c>
      <c r="M119" s="3" t="n">
        <v>1</v>
      </c>
      <c r="N119" s="4" t="n">
        <v>10</v>
      </c>
      <c r="O119" s="3" t="n">
        <v>9</v>
      </c>
      <c r="P119" s="3" t="n">
        <v>53</v>
      </c>
      <c r="Q119" s="3" t="n">
        <v>58</v>
      </c>
      <c r="R119" s="3" t="n">
        <v>38</v>
      </c>
      <c r="S119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19" s="5">
        <f>_xlfn.DISPIMG("ID_8B8AFA24E4C8461C99018D0178607293",1)</f>
        <v/>
      </c>
      <c r="U119" s="5" t="n"/>
    </row>
    <row r="120" ht="20" customHeight="1">
      <c r="A120" s="3" t="inlineStr">
        <is>
          <t>8622584563-1</t>
        </is>
      </c>
      <c r="B120" s="3" t="inlineStr">
        <is>
          <t>1ZB57B46DK29894009</t>
        </is>
      </c>
      <c r="C120" s="3" t="inlineStr">
        <is>
          <t>FBA15HVT5F1PU000051</t>
        </is>
      </c>
      <c r="D120" s="3" t="inlineStr">
        <is>
          <t>BN24032602086</t>
        </is>
      </c>
      <c r="E120" s="4" t="inlineStr">
        <is>
          <t>托把</t>
        </is>
      </c>
      <c r="F120" s="4" t="inlineStr">
        <is>
          <t>MOP</t>
        </is>
      </c>
      <c r="G120" s="4" t="inlineStr">
        <is>
          <t>DIUS</t>
        </is>
      </c>
      <c r="H120" s="4" t="inlineStr">
        <is>
          <t>无</t>
        </is>
      </c>
      <c r="I120" s="4" t="inlineStr">
        <is>
          <t>塑料</t>
        </is>
      </c>
      <c r="J120" s="4" t="inlineStr">
        <is>
          <t>Household use</t>
        </is>
      </c>
      <c r="K120" s="4" t="inlineStr">
        <is>
          <t>960390</t>
        </is>
      </c>
      <c r="L120" s="4" t="n">
        <v>1.48</v>
      </c>
      <c r="M120" s="3" t="n">
        <v>1</v>
      </c>
      <c r="N120" s="4" t="n">
        <v>10</v>
      </c>
      <c r="O120" s="3" t="n">
        <v>9</v>
      </c>
      <c r="P120" s="3" t="n">
        <v>53</v>
      </c>
      <c r="Q120" s="3" t="n">
        <v>58</v>
      </c>
      <c r="R120" s="3" t="n">
        <v>38</v>
      </c>
      <c r="S120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20" s="5">
        <f>_xlfn.DISPIMG("ID_AB27848AE5F2477A9A0608C8E42EB9BF",1)</f>
        <v/>
      </c>
      <c r="U120" s="5" t="n"/>
    </row>
    <row r="121" ht="20" customHeight="1">
      <c r="A121" s="3" t="inlineStr">
        <is>
          <t>8622584563-1</t>
        </is>
      </c>
      <c r="B121" s="3" t="inlineStr">
        <is>
          <t>1ZB57B46DK36078619</t>
        </is>
      </c>
      <c r="C121" s="3" t="inlineStr">
        <is>
          <t>FBA15HVT5F1PU000051</t>
        </is>
      </c>
      <c r="D121" s="3" t="inlineStr">
        <is>
          <t>BN24032602087</t>
        </is>
      </c>
      <c r="E121" s="4" t="inlineStr">
        <is>
          <t>托把</t>
        </is>
      </c>
      <c r="F121" s="4" t="inlineStr">
        <is>
          <t>MOP</t>
        </is>
      </c>
      <c r="G121" s="4" t="inlineStr">
        <is>
          <t>DIUS</t>
        </is>
      </c>
      <c r="H121" s="4" t="inlineStr">
        <is>
          <t>无</t>
        </is>
      </c>
      <c r="I121" s="4" t="inlineStr">
        <is>
          <t>塑料</t>
        </is>
      </c>
      <c r="J121" s="4" t="inlineStr">
        <is>
          <t>Household use</t>
        </is>
      </c>
      <c r="K121" s="4" t="inlineStr">
        <is>
          <t>960390</t>
        </is>
      </c>
      <c r="L121" s="4" t="n">
        <v>1.48</v>
      </c>
      <c r="M121" s="3" t="n">
        <v>1</v>
      </c>
      <c r="N121" s="4" t="n">
        <v>10</v>
      </c>
      <c r="O121" s="3" t="n">
        <v>9</v>
      </c>
      <c r="P121" s="3" t="n">
        <v>53</v>
      </c>
      <c r="Q121" s="3" t="n">
        <v>58</v>
      </c>
      <c r="R121" s="3" t="n">
        <v>38</v>
      </c>
      <c r="S121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21" s="5">
        <f>_xlfn.DISPIMG("ID_BEDC94D2A2544F34BFB5F2618156939D",1)</f>
        <v/>
      </c>
      <c r="U121" s="5" t="n"/>
    </row>
    <row r="122" ht="20" customHeight="1">
      <c r="A122" s="3" t="inlineStr">
        <is>
          <t>8622584563-1</t>
        </is>
      </c>
      <c r="B122" s="3" t="inlineStr">
        <is>
          <t>1ZB57B46DK25023626</t>
        </is>
      </c>
      <c r="C122" s="3" t="inlineStr">
        <is>
          <t>FBA15HVT5F1PU000051</t>
        </is>
      </c>
      <c r="D122" s="3" t="inlineStr">
        <is>
          <t>BN24032602088</t>
        </is>
      </c>
      <c r="E122" s="4" t="inlineStr">
        <is>
          <t>托把</t>
        </is>
      </c>
      <c r="F122" s="4" t="inlineStr">
        <is>
          <t>MOP</t>
        </is>
      </c>
      <c r="G122" s="4" t="inlineStr">
        <is>
          <t>DIUS</t>
        </is>
      </c>
      <c r="H122" s="4" t="inlineStr">
        <is>
          <t>无</t>
        </is>
      </c>
      <c r="I122" s="4" t="inlineStr">
        <is>
          <t>塑料</t>
        </is>
      </c>
      <c r="J122" s="4" t="inlineStr">
        <is>
          <t>Household use</t>
        </is>
      </c>
      <c r="K122" s="4" t="inlineStr">
        <is>
          <t>960390</t>
        </is>
      </c>
      <c r="L122" s="4" t="n">
        <v>1.48</v>
      </c>
      <c r="M122" s="3" t="n">
        <v>1</v>
      </c>
      <c r="N122" s="4" t="n">
        <v>10</v>
      </c>
      <c r="O122" s="3" t="n">
        <v>9</v>
      </c>
      <c r="P122" s="3" t="n">
        <v>53</v>
      </c>
      <c r="Q122" s="3" t="n">
        <v>58</v>
      </c>
      <c r="R122" s="3" t="n">
        <v>38</v>
      </c>
      <c r="S122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22" s="5">
        <f>_xlfn.DISPIMG("ID_F4790551C472455D93A7DB8E5C472730",1)</f>
        <v/>
      </c>
      <c r="U122" s="5" t="n"/>
    </row>
    <row r="123" ht="20" customHeight="1">
      <c r="A123" s="3" t="inlineStr">
        <is>
          <t>8622584563-1</t>
        </is>
      </c>
      <c r="B123" s="3" t="inlineStr">
        <is>
          <t>1ZB57B46DK23785030</t>
        </is>
      </c>
      <c r="C123" s="3" t="inlineStr">
        <is>
          <t>FBA15HVT5F1PU000051</t>
        </is>
      </c>
      <c r="D123" s="3" t="inlineStr">
        <is>
          <t>BN24032602089</t>
        </is>
      </c>
      <c r="E123" s="4" t="inlineStr">
        <is>
          <t>托把</t>
        </is>
      </c>
      <c r="F123" s="4" t="inlineStr">
        <is>
          <t>MOP</t>
        </is>
      </c>
      <c r="G123" s="4" t="inlineStr">
        <is>
          <t>DIUS</t>
        </is>
      </c>
      <c r="H123" s="4" t="inlineStr">
        <is>
          <t>无</t>
        </is>
      </c>
      <c r="I123" s="4" t="inlineStr">
        <is>
          <t>塑料</t>
        </is>
      </c>
      <c r="J123" s="4" t="inlineStr">
        <is>
          <t>Household use</t>
        </is>
      </c>
      <c r="K123" s="4" t="inlineStr">
        <is>
          <t>960390</t>
        </is>
      </c>
      <c r="L123" s="4" t="n">
        <v>1.48</v>
      </c>
      <c r="M123" s="3" t="n">
        <v>1</v>
      </c>
      <c r="N123" s="4" t="n">
        <v>10</v>
      </c>
      <c r="O123" s="3" t="n">
        <v>9</v>
      </c>
      <c r="P123" s="3" t="n">
        <v>53</v>
      </c>
      <c r="Q123" s="3" t="n">
        <v>58</v>
      </c>
      <c r="R123" s="3" t="n">
        <v>38</v>
      </c>
      <c r="S123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23" s="5">
        <f>_xlfn.DISPIMG("ID_43D45EEB625A437D9949D884210B98C9",1)</f>
        <v/>
      </c>
      <c r="U123" s="5" t="n"/>
    </row>
    <row r="124" ht="20" customHeight="1">
      <c r="A124" s="3" t="inlineStr">
        <is>
          <t>8622584563-1</t>
        </is>
      </c>
      <c r="B124" s="3" t="inlineStr">
        <is>
          <t>1ZB57B46DK31258844</t>
        </is>
      </c>
      <c r="C124" s="3" t="inlineStr">
        <is>
          <t>FBA15HVT5F1PU000051</t>
        </is>
      </c>
      <c r="D124" s="3" t="inlineStr">
        <is>
          <t>BN24032602090</t>
        </is>
      </c>
      <c r="E124" s="4" t="inlineStr">
        <is>
          <t>托把</t>
        </is>
      </c>
      <c r="F124" s="4" t="inlineStr">
        <is>
          <t>MOP</t>
        </is>
      </c>
      <c r="G124" s="4" t="inlineStr">
        <is>
          <t>DIUS</t>
        </is>
      </c>
      <c r="H124" s="4" t="inlineStr">
        <is>
          <t>无</t>
        </is>
      </c>
      <c r="I124" s="4" t="inlineStr">
        <is>
          <t>塑料</t>
        </is>
      </c>
      <c r="J124" s="4" t="inlineStr">
        <is>
          <t>Household use</t>
        </is>
      </c>
      <c r="K124" s="4" t="inlineStr">
        <is>
          <t>960390</t>
        </is>
      </c>
      <c r="L124" s="4" t="n">
        <v>1.48</v>
      </c>
      <c r="M124" s="3" t="n">
        <v>1</v>
      </c>
      <c r="N124" s="4" t="n">
        <v>10</v>
      </c>
      <c r="O124" s="3" t="n">
        <v>9</v>
      </c>
      <c r="P124" s="3" t="n">
        <v>53</v>
      </c>
      <c r="Q124" s="3" t="n">
        <v>58</v>
      </c>
      <c r="R124" s="3" t="n">
        <v>38</v>
      </c>
      <c r="S124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24" s="5">
        <f>_xlfn.DISPIMG("ID_5C507B8787CE410EAE13A632BC93573B",1)</f>
        <v/>
      </c>
      <c r="U124" s="5" t="n"/>
    </row>
    <row r="125" ht="20" customHeight="1">
      <c r="A125" s="3" t="inlineStr">
        <is>
          <t>8622584563-1</t>
        </is>
      </c>
      <c r="B125" s="3" t="inlineStr">
        <is>
          <t>1ZB57B46DK35781057</t>
        </is>
      </c>
      <c r="C125" s="3" t="inlineStr">
        <is>
          <t>FBA15HVT5F1PU000051</t>
        </is>
      </c>
      <c r="D125" s="3" t="inlineStr">
        <is>
          <t>BN24032602091</t>
        </is>
      </c>
      <c r="E125" s="4" t="inlineStr">
        <is>
          <t>托把</t>
        </is>
      </c>
      <c r="F125" s="4" t="inlineStr">
        <is>
          <t>MOP</t>
        </is>
      </c>
      <c r="G125" s="4" t="inlineStr">
        <is>
          <t>DIUS</t>
        </is>
      </c>
      <c r="H125" s="4" t="inlineStr">
        <is>
          <t>无</t>
        </is>
      </c>
      <c r="I125" s="4" t="inlineStr">
        <is>
          <t>塑料</t>
        </is>
      </c>
      <c r="J125" s="4" t="inlineStr">
        <is>
          <t>Household use</t>
        </is>
      </c>
      <c r="K125" s="4" t="inlineStr">
        <is>
          <t>960390</t>
        </is>
      </c>
      <c r="L125" s="4" t="n">
        <v>1.48</v>
      </c>
      <c r="M125" s="3" t="n">
        <v>1</v>
      </c>
      <c r="N125" s="4" t="n">
        <v>10</v>
      </c>
      <c r="O125" s="3" t="n">
        <v>9</v>
      </c>
      <c r="P125" s="3" t="n">
        <v>53</v>
      </c>
      <c r="Q125" s="3" t="n">
        <v>58</v>
      </c>
      <c r="R125" s="3" t="n">
        <v>38</v>
      </c>
      <c r="S125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25" s="5">
        <f>_xlfn.DISPIMG("ID_019699AF76BD44818EFD1E1638D12B1A",1)</f>
        <v/>
      </c>
      <c r="U125" s="5" t="n"/>
    </row>
    <row r="126" ht="20" customHeight="1">
      <c r="A126" s="3" t="inlineStr">
        <is>
          <t>8622584563-1</t>
        </is>
      </c>
      <c r="B126" s="3" t="inlineStr">
        <is>
          <t>1ZB57B46DK36727668</t>
        </is>
      </c>
      <c r="C126" s="3" t="inlineStr">
        <is>
          <t>FBA15HVT5F1PU000051</t>
        </is>
      </c>
      <c r="D126" s="3" t="inlineStr">
        <is>
          <t>BN24032602092</t>
        </is>
      </c>
      <c r="E126" s="4" t="inlineStr">
        <is>
          <t>托把</t>
        </is>
      </c>
      <c r="F126" s="4" t="inlineStr">
        <is>
          <t>MOP</t>
        </is>
      </c>
      <c r="G126" s="4" t="inlineStr">
        <is>
          <t>DIUS</t>
        </is>
      </c>
      <c r="H126" s="4" t="inlineStr">
        <is>
          <t>无</t>
        </is>
      </c>
      <c r="I126" s="4" t="inlineStr">
        <is>
          <t>塑料</t>
        </is>
      </c>
      <c r="J126" s="4" t="inlineStr">
        <is>
          <t>Household use</t>
        </is>
      </c>
      <c r="K126" s="4" t="inlineStr">
        <is>
          <t>960390</t>
        </is>
      </c>
      <c r="L126" s="4" t="n">
        <v>1.48</v>
      </c>
      <c r="M126" s="3" t="n">
        <v>1</v>
      </c>
      <c r="N126" s="4" t="n">
        <v>10</v>
      </c>
      <c r="O126" s="3" t="n">
        <v>9</v>
      </c>
      <c r="P126" s="3" t="n">
        <v>53</v>
      </c>
      <c r="Q126" s="3" t="n">
        <v>58</v>
      </c>
      <c r="R126" s="3" t="n">
        <v>38</v>
      </c>
      <c r="S126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26" s="5">
        <f>_xlfn.DISPIMG("ID_94E5484D5BA648DAA281A9C9C5BE7545",1)</f>
        <v/>
      </c>
      <c r="U126" s="5" t="n"/>
    </row>
    <row r="127" ht="20" customHeight="1">
      <c r="A127" s="3" t="inlineStr">
        <is>
          <t>8622584563-1</t>
        </is>
      </c>
      <c r="B127" s="3" t="inlineStr">
        <is>
          <t>1ZB57B46DK30114670</t>
        </is>
      </c>
      <c r="C127" s="3" t="inlineStr">
        <is>
          <t>FBA15HVT5F1PU000051</t>
        </is>
      </c>
      <c r="D127" s="3" t="inlineStr">
        <is>
          <t>BN24032602093</t>
        </is>
      </c>
      <c r="E127" s="4" t="inlineStr">
        <is>
          <t>托把</t>
        </is>
      </c>
      <c r="F127" s="4" t="inlineStr">
        <is>
          <t>MOP</t>
        </is>
      </c>
      <c r="G127" s="4" t="inlineStr">
        <is>
          <t>DIUS</t>
        </is>
      </c>
      <c r="H127" s="4" t="inlineStr">
        <is>
          <t>无</t>
        </is>
      </c>
      <c r="I127" s="4" t="inlineStr">
        <is>
          <t>塑料</t>
        </is>
      </c>
      <c r="J127" s="4" t="inlineStr">
        <is>
          <t>Household use</t>
        </is>
      </c>
      <c r="K127" s="4" t="inlineStr">
        <is>
          <t>960390</t>
        </is>
      </c>
      <c r="L127" s="4" t="n">
        <v>1.48</v>
      </c>
      <c r="M127" s="3" t="n">
        <v>1</v>
      </c>
      <c r="N127" s="4" t="n">
        <v>10</v>
      </c>
      <c r="O127" s="3" t="n">
        <v>9</v>
      </c>
      <c r="P127" s="3" t="n">
        <v>53</v>
      </c>
      <c r="Q127" s="3" t="n">
        <v>58</v>
      </c>
      <c r="R127" s="3" t="n">
        <v>38</v>
      </c>
      <c r="S127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27" s="5">
        <f>_xlfn.DISPIMG("ID_D29E3E69E71E4A1D9C98C23C32F79D32",1)</f>
        <v/>
      </c>
      <c r="U127" s="5" t="n"/>
    </row>
    <row r="128" ht="20" customHeight="1">
      <c r="A128" s="3" t="inlineStr">
        <is>
          <t>8622584563-1</t>
        </is>
      </c>
      <c r="B128" s="3" t="inlineStr">
        <is>
          <t>1ZB57B46DK38198085</t>
        </is>
      </c>
      <c r="C128" s="3" t="inlineStr">
        <is>
          <t>FBA15HVT5F1PU000051</t>
        </is>
      </c>
      <c r="D128" s="3" t="inlineStr">
        <is>
          <t>BN24032602094</t>
        </is>
      </c>
      <c r="E128" s="4" t="inlineStr">
        <is>
          <t>托把</t>
        </is>
      </c>
      <c r="F128" s="4" t="inlineStr">
        <is>
          <t>MOP</t>
        </is>
      </c>
      <c r="G128" s="4" t="inlineStr">
        <is>
          <t>DIUS</t>
        </is>
      </c>
      <c r="H128" s="4" t="inlineStr">
        <is>
          <t>无</t>
        </is>
      </c>
      <c r="I128" s="4" t="inlineStr">
        <is>
          <t>塑料</t>
        </is>
      </c>
      <c r="J128" s="4" t="inlineStr">
        <is>
          <t>Household use</t>
        </is>
      </c>
      <c r="K128" s="4" t="inlineStr">
        <is>
          <t>960390</t>
        </is>
      </c>
      <c r="L128" s="4" t="n">
        <v>1.48</v>
      </c>
      <c r="M128" s="3" t="n">
        <v>1</v>
      </c>
      <c r="N128" s="4" t="n">
        <v>10</v>
      </c>
      <c r="O128" s="3" t="n">
        <v>9</v>
      </c>
      <c r="P128" s="3" t="n">
        <v>53</v>
      </c>
      <c r="Q128" s="3" t="n">
        <v>58</v>
      </c>
      <c r="R128" s="3" t="n">
        <v>38</v>
      </c>
      <c r="S128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28" s="5">
        <f>_xlfn.DISPIMG("ID_6346D2A9D2ED4971B5CF82C4B5763FB1",1)</f>
        <v/>
      </c>
      <c r="U128" s="5" t="n"/>
    </row>
    <row r="129" ht="20" customHeight="1">
      <c r="A129" s="3" t="inlineStr">
        <is>
          <t>8622584563-1</t>
        </is>
      </c>
      <c r="B129" s="3" t="inlineStr">
        <is>
          <t>1ZB57B46DK23073899</t>
        </is>
      </c>
      <c r="C129" s="3" t="inlineStr">
        <is>
          <t>FBA15HVT5F1PU000051</t>
        </is>
      </c>
      <c r="D129" s="3" t="inlineStr">
        <is>
          <t>BN24032602095</t>
        </is>
      </c>
      <c r="E129" s="4" t="inlineStr">
        <is>
          <t>托把</t>
        </is>
      </c>
      <c r="F129" s="4" t="inlineStr">
        <is>
          <t>MOP</t>
        </is>
      </c>
      <c r="G129" s="4" t="inlineStr">
        <is>
          <t>DIUS</t>
        </is>
      </c>
      <c r="H129" s="4" t="inlineStr">
        <is>
          <t>无</t>
        </is>
      </c>
      <c r="I129" s="4" t="inlineStr">
        <is>
          <t>塑料</t>
        </is>
      </c>
      <c r="J129" s="4" t="inlineStr">
        <is>
          <t>Household use</t>
        </is>
      </c>
      <c r="K129" s="4" t="inlineStr">
        <is>
          <t>960390</t>
        </is>
      </c>
      <c r="L129" s="4" t="n">
        <v>1.48</v>
      </c>
      <c r="M129" s="3" t="n">
        <v>1</v>
      </c>
      <c r="N129" s="4" t="n">
        <v>10</v>
      </c>
      <c r="O129" s="3" t="n">
        <v>9</v>
      </c>
      <c r="P129" s="3" t="n">
        <v>53</v>
      </c>
      <c r="Q129" s="3" t="n">
        <v>58</v>
      </c>
      <c r="R129" s="3" t="n">
        <v>38</v>
      </c>
      <c r="S129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29" s="5">
        <f>_xlfn.DISPIMG("ID_1912680E6ACD47AFB3C91E4833246F19",1)</f>
        <v/>
      </c>
      <c r="U129" s="5" t="n"/>
    </row>
    <row r="130" ht="20" customHeight="1">
      <c r="A130" s="3" t="inlineStr">
        <is>
          <t>8622584563-1</t>
        </is>
      </c>
      <c r="B130" s="3" t="inlineStr">
        <is>
          <t>1ZB57B46DK24278103</t>
        </is>
      </c>
      <c r="C130" s="3" t="inlineStr">
        <is>
          <t>FBA15HVT5F1PU000051</t>
        </is>
      </c>
      <c r="D130" s="3" t="inlineStr">
        <is>
          <t>BN24032602096</t>
        </is>
      </c>
      <c r="E130" s="4" t="inlineStr">
        <is>
          <t>托把</t>
        </is>
      </c>
      <c r="F130" s="4" t="inlineStr">
        <is>
          <t>MOP</t>
        </is>
      </c>
      <c r="G130" s="4" t="inlineStr">
        <is>
          <t>DIUS</t>
        </is>
      </c>
      <c r="H130" s="4" t="inlineStr">
        <is>
          <t>无</t>
        </is>
      </c>
      <c r="I130" s="4" t="inlineStr">
        <is>
          <t>塑料</t>
        </is>
      </c>
      <c r="J130" s="4" t="inlineStr">
        <is>
          <t>Household use</t>
        </is>
      </c>
      <c r="K130" s="4" t="inlineStr">
        <is>
          <t>960390</t>
        </is>
      </c>
      <c r="L130" s="4" t="n">
        <v>1.48</v>
      </c>
      <c r="M130" s="3" t="n">
        <v>1</v>
      </c>
      <c r="N130" s="4" t="n">
        <v>10</v>
      </c>
      <c r="O130" s="3" t="n">
        <v>9</v>
      </c>
      <c r="P130" s="3" t="n">
        <v>53</v>
      </c>
      <c r="Q130" s="3" t="n">
        <v>58</v>
      </c>
      <c r="R130" s="3" t="n">
        <v>38</v>
      </c>
      <c r="S130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30" s="5">
        <f>_xlfn.DISPIMG("ID_523166BFC1C24233854555F77D8CD0DD",1)</f>
        <v/>
      </c>
      <c r="U130" s="5" t="n"/>
    </row>
    <row r="131" ht="20" customHeight="1">
      <c r="A131" s="3" t="inlineStr">
        <is>
          <t>8622584563-1</t>
        </is>
      </c>
      <c r="B131" s="3" t="inlineStr">
        <is>
          <t>1ZB57B46DK20386717</t>
        </is>
      </c>
      <c r="C131" s="3" t="inlineStr">
        <is>
          <t>FBA15HVT5F1PU000051</t>
        </is>
      </c>
      <c r="D131" s="3" t="inlineStr">
        <is>
          <t>BN24032602097</t>
        </is>
      </c>
      <c r="E131" s="4" t="inlineStr">
        <is>
          <t>托把</t>
        </is>
      </c>
      <c r="F131" s="4" t="inlineStr">
        <is>
          <t>MOP</t>
        </is>
      </c>
      <c r="G131" s="4" t="inlineStr">
        <is>
          <t>DIUS</t>
        </is>
      </c>
      <c r="H131" s="4" t="inlineStr">
        <is>
          <t>无</t>
        </is>
      </c>
      <c r="I131" s="4" t="inlineStr">
        <is>
          <t>塑料</t>
        </is>
      </c>
      <c r="J131" s="4" t="inlineStr">
        <is>
          <t>Household use</t>
        </is>
      </c>
      <c r="K131" s="4" t="inlineStr">
        <is>
          <t>960390</t>
        </is>
      </c>
      <c r="L131" s="4" t="n">
        <v>1.48</v>
      </c>
      <c r="M131" s="3" t="n">
        <v>1</v>
      </c>
      <c r="N131" s="4" t="n">
        <v>10</v>
      </c>
      <c r="O131" s="3" t="n">
        <v>9</v>
      </c>
      <c r="P131" s="3" t="n">
        <v>53</v>
      </c>
      <c r="Q131" s="3" t="n">
        <v>58</v>
      </c>
      <c r="R131" s="3" t="n">
        <v>38</v>
      </c>
      <c r="S131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31" s="5">
        <f>_xlfn.DISPIMG("ID_131F1404F8DE497F9D5260F2F25CCD4F",1)</f>
        <v/>
      </c>
      <c r="U131" s="5" t="n"/>
    </row>
    <row r="132" ht="20" customHeight="1">
      <c r="A132" s="3" t="inlineStr">
        <is>
          <t>8622584563-1</t>
        </is>
      </c>
      <c r="B132" s="3" t="inlineStr">
        <is>
          <t>1ZB57B46DK34615729</t>
        </is>
      </c>
      <c r="C132" s="3" t="inlineStr">
        <is>
          <t>FBA15HVT5F1PU000051</t>
        </is>
      </c>
      <c r="D132" s="3" t="inlineStr">
        <is>
          <t>BN24032602098</t>
        </is>
      </c>
      <c r="E132" s="4" t="inlineStr">
        <is>
          <t>托把</t>
        </is>
      </c>
      <c r="F132" s="4" t="inlineStr">
        <is>
          <t>MOP</t>
        </is>
      </c>
      <c r="G132" s="4" t="inlineStr">
        <is>
          <t>DIUS</t>
        </is>
      </c>
      <c r="H132" s="4" t="inlineStr">
        <is>
          <t>无</t>
        </is>
      </c>
      <c r="I132" s="4" t="inlineStr">
        <is>
          <t>塑料</t>
        </is>
      </c>
      <c r="J132" s="4" t="inlineStr">
        <is>
          <t>Household use</t>
        </is>
      </c>
      <c r="K132" s="4" t="inlineStr">
        <is>
          <t>960390</t>
        </is>
      </c>
      <c r="L132" s="4" t="n">
        <v>1.48</v>
      </c>
      <c r="M132" s="3" t="n">
        <v>1</v>
      </c>
      <c r="N132" s="4" t="n">
        <v>10</v>
      </c>
      <c r="O132" s="3" t="n">
        <v>9</v>
      </c>
      <c r="P132" s="3" t="n">
        <v>53</v>
      </c>
      <c r="Q132" s="3" t="n">
        <v>58</v>
      </c>
      <c r="R132" s="3" t="n">
        <v>38</v>
      </c>
      <c r="S132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32" s="5">
        <f>_xlfn.DISPIMG("ID_237DC894A3BD4A35924CE9531374FB9B",1)</f>
        <v/>
      </c>
      <c r="U132" s="5" t="n"/>
    </row>
    <row r="133" ht="20" customHeight="1">
      <c r="A133" s="3" t="inlineStr">
        <is>
          <t>8622584563-1</t>
        </is>
      </c>
      <c r="B133" s="3" t="inlineStr">
        <is>
          <t>1ZB57B46DK24421135</t>
        </is>
      </c>
      <c r="C133" s="3" t="inlineStr">
        <is>
          <t>FBA15HVT5F1PU000051</t>
        </is>
      </c>
      <c r="D133" s="3" t="inlineStr">
        <is>
          <t>BN24032602099</t>
        </is>
      </c>
      <c r="E133" s="4" t="inlineStr">
        <is>
          <t>托把</t>
        </is>
      </c>
      <c r="F133" s="4" t="inlineStr">
        <is>
          <t>MOP</t>
        </is>
      </c>
      <c r="G133" s="4" t="inlineStr">
        <is>
          <t>DIUS</t>
        </is>
      </c>
      <c r="H133" s="4" t="inlineStr">
        <is>
          <t>无</t>
        </is>
      </c>
      <c r="I133" s="4" t="inlineStr">
        <is>
          <t>塑料</t>
        </is>
      </c>
      <c r="J133" s="4" t="inlineStr">
        <is>
          <t>Household use</t>
        </is>
      </c>
      <c r="K133" s="4" t="inlineStr">
        <is>
          <t>960390</t>
        </is>
      </c>
      <c r="L133" s="4" t="n">
        <v>1.48</v>
      </c>
      <c r="M133" s="3" t="n">
        <v>1</v>
      </c>
      <c r="N133" s="4" t="n">
        <v>10</v>
      </c>
      <c r="O133" s="3" t="n">
        <v>8.35</v>
      </c>
      <c r="P133" s="3" t="n">
        <v>53</v>
      </c>
      <c r="Q133" s="3" t="n">
        <v>58</v>
      </c>
      <c r="R133" s="3" t="n">
        <v>38</v>
      </c>
      <c r="S133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33" s="5">
        <f>_xlfn.DISPIMG("ID_C173B16CF7DB4CE988861C03B67AB01D",1)</f>
        <v/>
      </c>
      <c r="U133" s="5" t="n"/>
    </row>
    <row r="134" ht="20" customHeight="1">
      <c r="A134" s="3" t="inlineStr">
        <is>
          <t>8622584563-1</t>
        </is>
      </c>
      <c r="B134" s="3" t="inlineStr">
        <is>
          <t>1ZB57B46DK35098948</t>
        </is>
      </c>
      <c r="C134" s="3" t="inlineStr">
        <is>
          <t>FBA15HVT5F1PU000051</t>
        </is>
      </c>
      <c r="D134" s="3" t="inlineStr">
        <is>
          <t>BN24032602100</t>
        </is>
      </c>
      <c r="E134" s="4" t="inlineStr">
        <is>
          <t>托把</t>
        </is>
      </c>
      <c r="F134" s="4" t="inlineStr">
        <is>
          <t>MOP</t>
        </is>
      </c>
      <c r="G134" s="4" t="inlineStr">
        <is>
          <t>DIUS</t>
        </is>
      </c>
      <c r="H134" s="4" t="inlineStr">
        <is>
          <t>无</t>
        </is>
      </c>
      <c r="I134" s="4" t="inlineStr">
        <is>
          <t>塑料</t>
        </is>
      </c>
      <c r="J134" s="4" t="inlineStr">
        <is>
          <t>Household use</t>
        </is>
      </c>
      <c r="K134" s="4" t="inlineStr">
        <is>
          <t>960390</t>
        </is>
      </c>
      <c r="L134" s="4" t="n">
        <v>1.48</v>
      </c>
      <c r="M134" s="3" t="n">
        <v>1</v>
      </c>
      <c r="N134" s="4" t="n">
        <v>10</v>
      </c>
      <c r="O134" s="3" t="n">
        <v>8.35</v>
      </c>
      <c r="P134" s="3" t="n">
        <v>53</v>
      </c>
      <c r="Q134" s="3" t="n">
        <v>58</v>
      </c>
      <c r="R134" s="3" t="n">
        <v>38</v>
      </c>
      <c r="S134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34" s="5">
        <f>_xlfn.DISPIMG("ID_F7B1DD90F55A42D692DCBD78EAE5422B",1)</f>
        <v/>
      </c>
      <c r="U134" s="5" t="n"/>
    </row>
    <row r="135" ht="20" customHeight="1">
      <c r="A135" s="3" t="inlineStr">
        <is>
          <t>8622584563-1</t>
        </is>
      </c>
      <c r="B135" s="3" t="inlineStr">
        <is>
          <t>1ZB57B46DK37385151</t>
        </is>
      </c>
      <c r="C135" s="3" t="inlineStr">
        <is>
          <t>FBA15HVT5F1PU000051</t>
        </is>
      </c>
      <c r="D135" s="3" t="inlineStr">
        <is>
          <t>BN24032602101</t>
        </is>
      </c>
      <c r="E135" s="4" t="inlineStr">
        <is>
          <t>托把</t>
        </is>
      </c>
      <c r="F135" s="4" t="inlineStr">
        <is>
          <t>MOP</t>
        </is>
      </c>
      <c r="G135" s="4" t="inlineStr">
        <is>
          <t>DIUS</t>
        </is>
      </c>
      <c r="H135" s="4" t="inlineStr">
        <is>
          <t>无</t>
        </is>
      </c>
      <c r="I135" s="4" t="inlineStr">
        <is>
          <t>塑料</t>
        </is>
      </c>
      <c r="J135" s="4" t="inlineStr">
        <is>
          <t>Household use</t>
        </is>
      </c>
      <c r="K135" s="4" t="inlineStr">
        <is>
          <t>960390</t>
        </is>
      </c>
      <c r="L135" s="4" t="n">
        <v>1.48</v>
      </c>
      <c r="M135" s="3" t="n">
        <v>1</v>
      </c>
      <c r="N135" s="4" t="n">
        <v>10</v>
      </c>
      <c r="O135" s="3" t="n">
        <v>8.35</v>
      </c>
      <c r="P135" s="3" t="n">
        <v>53</v>
      </c>
      <c r="Q135" s="3" t="n">
        <v>58</v>
      </c>
      <c r="R135" s="3" t="n">
        <v>38</v>
      </c>
      <c r="S135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35" s="5">
        <f>_xlfn.DISPIMG("ID_32BBCB3DF491424281AF1A94F3C0FFB3",1)</f>
        <v/>
      </c>
      <c r="U135" s="5" t="n"/>
    </row>
    <row r="136" ht="20" customHeight="1">
      <c r="A136" s="3" t="inlineStr">
        <is>
          <t>8622584563-1</t>
        </is>
      </c>
      <c r="B136" s="3" t="inlineStr">
        <is>
          <t>1ZB57B46DK29055764</t>
        </is>
      </c>
      <c r="C136" s="3" t="inlineStr">
        <is>
          <t>FBA15HVT5F1PU000051</t>
        </is>
      </c>
      <c r="D136" s="3" t="inlineStr">
        <is>
          <t>BN24032602102</t>
        </is>
      </c>
      <c r="E136" s="4" t="inlineStr">
        <is>
          <t>托把</t>
        </is>
      </c>
      <c r="F136" s="4" t="inlineStr">
        <is>
          <t>MOP</t>
        </is>
      </c>
      <c r="G136" s="4" t="inlineStr">
        <is>
          <t>DIUS</t>
        </is>
      </c>
      <c r="H136" s="4" t="inlineStr">
        <is>
          <t>无</t>
        </is>
      </c>
      <c r="I136" s="4" t="inlineStr">
        <is>
          <t>塑料</t>
        </is>
      </c>
      <c r="J136" s="4" t="inlineStr">
        <is>
          <t>Household use</t>
        </is>
      </c>
      <c r="K136" s="4" t="inlineStr">
        <is>
          <t>960390</t>
        </is>
      </c>
      <c r="L136" s="4" t="n">
        <v>1.48</v>
      </c>
      <c r="M136" s="3" t="n">
        <v>1</v>
      </c>
      <c r="N136" s="4" t="n">
        <v>10</v>
      </c>
      <c r="O136" s="3" t="n">
        <v>8.35</v>
      </c>
      <c r="P136" s="3" t="n">
        <v>53</v>
      </c>
      <c r="Q136" s="3" t="n">
        <v>58</v>
      </c>
      <c r="R136" s="3" t="n">
        <v>38</v>
      </c>
      <c r="S136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36" s="5">
        <f>_xlfn.DISPIMG("ID_0B87E575B22E40A9A82B1F96FF0CB340",1)</f>
        <v/>
      </c>
      <c r="U136" s="5" t="n"/>
    </row>
    <row r="137" ht="20" customHeight="1">
      <c r="A137" s="3" t="inlineStr">
        <is>
          <t>8622584563-1</t>
        </is>
      </c>
      <c r="B137" s="3" t="inlineStr">
        <is>
          <t>1ZB57B46DK20526771</t>
        </is>
      </c>
      <c r="C137" s="3" t="inlineStr">
        <is>
          <t>FBA15HVT5F1PU000051</t>
        </is>
      </c>
      <c r="D137" s="3" t="inlineStr">
        <is>
          <t>BN24032602103</t>
        </is>
      </c>
      <c r="E137" s="4" t="inlineStr">
        <is>
          <t>托把</t>
        </is>
      </c>
      <c r="F137" s="4" t="inlineStr">
        <is>
          <t>MOP</t>
        </is>
      </c>
      <c r="G137" s="4" t="inlineStr">
        <is>
          <t>DIUS</t>
        </is>
      </c>
      <c r="H137" s="4" t="inlineStr">
        <is>
          <t>无</t>
        </is>
      </c>
      <c r="I137" s="4" t="inlineStr">
        <is>
          <t>塑料</t>
        </is>
      </c>
      <c r="J137" s="4" t="inlineStr">
        <is>
          <t>Household use</t>
        </is>
      </c>
      <c r="K137" s="4" t="inlineStr">
        <is>
          <t>960390</t>
        </is>
      </c>
      <c r="L137" s="4" t="n">
        <v>1.48</v>
      </c>
      <c r="M137" s="3" t="n">
        <v>1</v>
      </c>
      <c r="N137" s="4" t="n">
        <v>10</v>
      </c>
      <c r="O137" s="3" t="n">
        <v>8.35</v>
      </c>
      <c r="P137" s="3" t="n">
        <v>53</v>
      </c>
      <c r="Q137" s="3" t="n">
        <v>58</v>
      </c>
      <c r="R137" s="3" t="n">
        <v>38</v>
      </c>
      <c r="S137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37" s="5">
        <f>_xlfn.DISPIMG("ID_04F02F793DD34486B62A89CF6034ABAC",1)</f>
        <v/>
      </c>
      <c r="U137" s="5" t="n"/>
    </row>
    <row r="138" ht="20" customHeight="1">
      <c r="A138" s="3" t="inlineStr">
        <is>
          <t>8622584563-1</t>
        </is>
      </c>
      <c r="B138" s="3" t="inlineStr">
        <is>
          <t>1ZB57B46DK24454181</t>
        </is>
      </c>
      <c r="C138" s="3" t="inlineStr">
        <is>
          <t>FBA15HVT5F1PU000051</t>
        </is>
      </c>
      <c r="D138" s="3" t="inlineStr">
        <is>
          <t>BN24032602104</t>
        </is>
      </c>
      <c r="E138" s="4" t="inlineStr">
        <is>
          <t>托把</t>
        </is>
      </c>
      <c r="F138" s="4" t="inlineStr">
        <is>
          <t>MOP</t>
        </is>
      </c>
      <c r="G138" s="4" t="inlineStr">
        <is>
          <t>DIUS</t>
        </is>
      </c>
      <c r="H138" s="4" t="inlineStr">
        <is>
          <t>无</t>
        </is>
      </c>
      <c r="I138" s="4" t="inlineStr">
        <is>
          <t>塑料</t>
        </is>
      </c>
      <c r="J138" s="4" t="inlineStr">
        <is>
          <t>Household use</t>
        </is>
      </c>
      <c r="K138" s="4" t="inlineStr">
        <is>
          <t>960390</t>
        </is>
      </c>
      <c r="L138" s="4" t="n">
        <v>1.48</v>
      </c>
      <c r="M138" s="3" t="n">
        <v>1</v>
      </c>
      <c r="N138" s="4" t="n">
        <v>10</v>
      </c>
      <c r="O138" s="3" t="n">
        <v>8.35</v>
      </c>
      <c r="P138" s="3" t="n">
        <v>53</v>
      </c>
      <c r="Q138" s="3" t="n">
        <v>58</v>
      </c>
      <c r="R138" s="3" t="n">
        <v>38</v>
      </c>
      <c r="S138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38" s="5">
        <f>_xlfn.DISPIMG("ID_CF0BB82A3CAB489891D78549119148C2",1)</f>
        <v/>
      </c>
      <c r="U138" s="5" t="n"/>
    </row>
    <row r="139" ht="20" customHeight="1">
      <c r="A139" s="3" t="inlineStr">
        <is>
          <t>8622584563-1</t>
        </is>
      </c>
      <c r="B139" s="3" t="inlineStr">
        <is>
          <t>1ZB57B46DK29333990</t>
        </is>
      </c>
      <c r="C139" s="3" t="inlineStr">
        <is>
          <t>FBA15HVT5F1PU000051</t>
        </is>
      </c>
      <c r="D139" s="3" t="inlineStr">
        <is>
          <t>BN24032602105</t>
        </is>
      </c>
      <c r="E139" s="4" t="inlineStr">
        <is>
          <t>托把</t>
        </is>
      </c>
      <c r="F139" s="4" t="inlineStr">
        <is>
          <t>MOP</t>
        </is>
      </c>
      <c r="G139" s="4" t="inlineStr">
        <is>
          <t>DIUS</t>
        </is>
      </c>
      <c r="H139" s="4" t="inlineStr">
        <is>
          <t>无</t>
        </is>
      </c>
      <c r="I139" s="4" t="inlineStr">
        <is>
          <t>塑料</t>
        </is>
      </c>
      <c r="J139" s="4" t="inlineStr">
        <is>
          <t>Household use</t>
        </is>
      </c>
      <c r="K139" s="4" t="inlineStr">
        <is>
          <t>960390</t>
        </is>
      </c>
      <c r="L139" s="4" t="n">
        <v>1.48</v>
      </c>
      <c r="M139" s="3" t="n">
        <v>1</v>
      </c>
      <c r="N139" s="4" t="n">
        <v>10</v>
      </c>
      <c r="O139" s="3" t="n">
        <v>8.35</v>
      </c>
      <c r="P139" s="3" t="n">
        <v>53</v>
      </c>
      <c r="Q139" s="3" t="n">
        <v>58</v>
      </c>
      <c r="R139" s="3" t="n">
        <v>38</v>
      </c>
      <c r="S139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39" s="5">
        <f>_xlfn.DISPIMG("ID_96A9696184524B7D828F263956E102F2",1)</f>
        <v/>
      </c>
      <c r="U139" s="5" t="n"/>
    </row>
    <row r="140" ht="20" customHeight="1">
      <c r="A140" s="3" t="inlineStr">
        <is>
          <t>8622584563-1</t>
        </is>
      </c>
      <c r="B140" s="3" t="inlineStr">
        <is>
          <t>1ZB57B46DK37102205</t>
        </is>
      </c>
      <c r="C140" s="3" t="inlineStr">
        <is>
          <t>FBA15HVT5F1PU000051</t>
        </is>
      </c>
      <c r="D140" s="3" t="inlineStr">
        <is>
          <t>BN24032602106</t>
        </is>
      </c>
      <c r="E140" s="4" t="inlineStr">
        <is>
          <t>托把</t>
        </is>
      </c>
      <c r="F140" s="4" t="inlineStr">
        <is>
          <t>MOP</t>
        </is>
      </c>
      <c r="G140" s="4" t="inlineStr">
        <is>
          <t>DIUS</t>
        </is>
      </c>
      <c r="H140" s="4" t="inlineStr">
        <is>
          <t>无</t>
        </is>
      </c>
      <c r="I140" s="4" t="inlineStr">
        <is>
          <t>塑料</t>
        </is>
      </c>
      <c r="J140" s="4" t="inlineStr">
        <is>
          <t>Household use</t>
        </is>
      </c>
      <c r="K140" s="4" t="inlineStr">
        <is>
          <t>960390</t>
        </is>
      </c>
      <c r="L140" s="4" t="n">
        <v>1.48</v>
      </c>
      <c r="M140" s="3" t="n">
        <v>1</v>
      </c>
      <c r="N140" s="4" t="n">
        <v>10</v>
      </c>
      <c r="O140" s="3" t="n">
        <v>8.35</v>
      </c>
      <c r="P140" s="3" t="n">
        <v>53</v>
      </c>
      <c r="Q140" s="3" t="n">
        <v>58</v>
      </c>
      <c r="R140" s="3" t="n">
        <v>38</v>
      </c>
      <c r="S140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40" s="5">
        <f>_xlfn.DISPIMG("ID_030B19F6009B4466ABA42DD90C48AB52",1)</f>
        <v/>
      </c>
      <c r="U140" s="5" t="n"/>
    </row>
    <row r="141" ht="20" customHeight="1">
      <c r="A141" s="3" t="inlineStr">
        <is>
          <t>8622584563-1</t>
        </is>
      </c>
      <c r="B141" s="3" t="inlineStr">
        <is>
          <t>1ZB57B46DK24734815</t>
        </is>
      </c>
      <c r="C141" s="3" t="inlineStr">
        <is>
          <t>FBA15HVT5F1PU000051</t>
        </is>
      </c>
      <c r="D141" s="3" t="inlineStr">
        <is>
          <t>BN24032602107</t>
        </is>
      </c>
      <c r="E141" s="4" t="inlineStr">
        <is>
          <t>托把</t>
        </is>
      </c>
      <c r="F141" s="4" t="inlineStr">
        <is>
          <t>MOP</t>
        </is>
      </c>
      <c r="G141" s="4" t="inlineStr">
        <is>
          <t>DIUS</t>
        </is>
      </c>
      <c r="H141" s="4" t="inlineStr">
        <is>
          <t>无</t>
        </is>
      </c>
      <c r="I141" s="4" t="inlineStr">
        <is>
          <t>塑料</t>
        </is>
      </c>
      <c r="J141" s="4" t="inlineStr">
        <is>
          <t>Household use</t>
        </is>
      </c>
      <c r="K141" s="4" t="inlineStr">
        <is>
          <t>960390</t>
        </is>
      </c>
      <c r="L141" s="4" t="n">
        <v>1.48</v>
      </c>
      <c r="M141" s="3" t="n">
        <v>1</v>
      </c>
      <c r="N141" s="4" t="n">
        <v>10</v>
      </c>
      <c r="O141" s="3" t="n">
        <v>8.35</v>
      </c>
      <c r="P141" s="3" t="n">
        <v>53</v>
      </c>
      <c r="Q141" s="3" t="n">
        <v>58</v>
      </c>
      <c r="R141" s="3" t="n">
        <v>38</v>
      </c>
      <c r="S141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41" s="5">
        <f>_xlfn.DISPIMG("ID_6BC4075D838B43F3BABF707057E8F4FD",1)</f>
        <v/>
      </c>
      <c r="U141" s="5" t="n"/>
    </row>
    <row r="142" ht="20" customHeight="1">
      <c r="A142" s="3" t="inlineStr">
        <is>
          <t>8622584563-1</t>
        </is>
      </c>
      <c r="B142" s="3" t="inlineStr">
        <is>
          <t>1ZB57B46DK29847828</t>
        </is>
      </c>
      <c r="C142" s="3" t="inlineStr">
        <is>
          <t>FBA15HVT5F1PU000051</t>
        </is>
      </c>
      <c r="D142" s="3" t="inlineStr">
        <is>
          <t>BN24032602108</t>
        </is>
      </c>
      <c r="E142" s="4" t="inlineStr">
        <is>
          <t>托把</t>
        </is>
      </c>
      <c r="F142" s="4" t="inlineStr">
        <is>
          <t>MOP</t>
        </is>
      </c>
      <c r="G142" s="4" t="inlineStr">
        <is>
          <t>DIUS</t>
        </is>
      </c>
      <c r="H142" s="4" t="inlineStr">
        <is>
          <t>无</t>
        </is>
      </c>
      <c r="I142" s="4" t="inlineStr">
        <is>
          <t>塑料</t>
        </is>
      </c>
      <c r="J142" s="4" t="inlineStr">
        <is>
          <t>Household use</t>
        </is>
      </c>
      <c r="K142" s="4" t="inlineStr">
        <is>
          <t>960390</t>
        </is>
      </c>
      <c r="L142" s="4" t="n">
        <v>1.48</v>
      </c>
      <c r="M142" s="3" t="n">
        <v>1</v>
      </c>
      <c r="N142" s="4" t="n">
        <v>10</v>
      </c>
      <c r="O142" s="3" t="n">
        <v>8.35</v>
      </c>
      <c r="P142" s="3" t="n">
        <v>53</v>
      </c>
      <c r="Q142" s="3" t="n">
        <v>58</v>
      </c>
      <c r="R142" s="3" t="n">
        <v>38</v>
      </c>
      <c r="S142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42" s="5">
        <f>_xlfn.DISPIMG("ID_AE6F93AC735E4061BDD8633135F44D25",1)</f>
        <v/>
      </c>
      <c r="U142" s="5" t="n"/>
    </row>
    <row r="143" ht="20" customHeight="1">
      <c r="A143" s="3" t="inlineStr">
        <is>
          <t>8622584563-1</t>
        </is>
      </c>
      <c r="B143" s="3" t="inlineStr">
        <is>
          <t>1ZB57B46DK20297233</t>
        </is>
      </c>
      <c r="C143" s="3" t="inlineStr">
        <is>
          <t>FBA15HVT5F1PU000051</t>
        </is>
      </c>
      <c r="D143" s="3" t="inlineStr">
        <is>
          <t>BN24032602109</t>
        </is>
      </c>
      <c r="E143" s="4" t="inlineStr">
        <is>
          <t>托把</t>
        </is>
      </c>
      <c r="F143" s="4" t="inlineStr">
        <is>
          <t>MOP</t>
        </is>
      </c>
      <c r="G143" s="4" t="inlineStr">
        <is>
          <t>DIUS</t>
        </is>
      </c>
      <c r="H143" s="4" t="inlineStr">
        <is>
          <t>无</t>
        </is>
      </c>
      <c r="I143" s="4" t="inlineStr">
        <is>
          <t>塑料</t>
        </is>
      </c>
      <c r="J143" s="4" t="inlineStr">
        <is>
          <t>Household use</t>
        </is>
      </c>
      <c r="K143" s="4" t="inlineStr">
        <is>
          <t>960390</t>
        </is>
      </c>
      <c r="L143" s="4" t="n">
        <v>1.48</v>
      </c>
      <c r="M143" s="3" t="n">
        <v>1</v>
      </c>
      <c r="N143" s="4" t="n">
        <v>10</v>
      </c>
      <c r="O143" s="3" t="n">
        <v>8.35</v>
      </c>
      <c r="P143" s="3" t="n">
        <v>53</v>
      </c>
      <c r="Q143" s="3" t="n">
        <v>58</v>
      </c>
      <c r="R143" s="3" t="n">
        <v>38</v>
      </c>
      <c r="S143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43" s="5">
        <f>_xlfn.DISPIMG("ID_00F1BD4F155E49C09782996AF3438416",1)</f>
        <v/>
      </c>
      <c r="U143" s="5" t="n"/>
    </row>
    <row r="144" ht="20" customHeight="1">
      <c r="A144" s="3" t="inlineStr">
        <is>
          <t>8622584563-1</t>
        </is>
      </c>
      <c r="B144" s="3" t="inlineStr">
        <is>
          <t>1ZB57B46DK27779049</t>
        </is>
      </c>
      <c r="C144" s="3" t="inlineStr">
        <is>
          <t>FBA15HVT5F1PU000051</t>
        </is>
      </c>
      <c r="D144" s="3" t="inlineStr">
        <is>
          <t>BN24032602110</t>
        </is>
      </c>
      <c r="E144" s="4" t="inlineStr">
        <is>
          <t>托把</t>
        </is>
      </c>
      <c r="F144" s="4" t="inlineStr">
        <is>
          <t>MOP</t>
        </is>
      </c>
      <c r="G144" s="4" t="inlineStr">
        <is>
          <t>DIUS</t>
        </is>
      </c>
      <c r="H144" s="4" t="inlineStr">
        <is>
          <t>无</t>
        </is>
      </c>
      <c r="I144" s="4" t="inlineStr">
        <is>
          <t>塑料</t>
        </is>
      </c>
      <c r="J144" s="4" t="inlineStr">
        <is>
          <t>Household use</t>
        </is>
      </c>
      <c r="K144" s="4" t="inlineStr">
        <is>
          <t>960390</t>
        </is>
      </c>
      <c r="L144" s="4" t="n">
        <v>1.48</v>
      </c>
      <c r="M144" s="3" t="n">
        <v>1</v>
      </c>
      <c r="N144" s="4" t="n">
        <v>10</v>
      </c>
      <c r="O144" s="3" t="n">
        <v>8.35</v>
      </c>
      <c r="P144" s="3" t="n">
        <v>53</v>
      </c>
      <c r="Q144" s="3" t="n">
        <v>58</v>
      </c>
      <c r="R144" s="3" t="n">
        <v>38</v>
      </c>
      <c r="S144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44" s="5">
        <f>_xlfn.DISPIMG("ID_0C85F32AF6264730BF38B8FA5B44A801",1)</f>
        <v/>
      </c>
      <c r="U144" s="5" t="n"/>
    </row>
    <row r="145" ht="20" customHeight="1">
      <c r="A145" s="3" t="inlineStr">
        <is>
          <t>8622584563-1</t>
        </is>
      </c>
      <c r="B145" s="3" t="inlineStr">
        <is>
          <t>1ZB57B46DK25429251</t>
        </is>
      </c>
      <c r="C145" s="3" t="inlineStr">
        <is>
          <t>FBA15HVT5F1PU000051</t>
        </is>
      </c>
      <c r="D145" s="3" t="inlineStr">
        <is>
          <t>BN24032602111</t>
        </is>
      </c>
      <c r="E145" s="4" t="inlineStr">
        <is>
          <t>托把</t>
        </is>
      </c>
      <c r="F145" s="4" t="inlineStr">
        <is>
          <t>MOP</t>
        </is>
      </c>
      <c r="G145" s="4" t="inlineStr">
        <is>
          <t>DIUS</t>
        </is>
      </c>
      <c r="H145" s="4" t="inlineStr">
        <is>
          <t>无</t>
        </is>
      </c>
      <c r="I145" s="4" t="inlineStr">
        <is>
          <t>塑料</t>
        </is>
      </c>
      <c r="J145" s="4" t="inlineStr">
        <is>
          <t>Household use</t>
        </is>
      </c>
      <c r="K145" s="4" t="inlineStr">
        <is>
          <t>960390</t>
        </is>
      </c>
      <c r="L145" s="4" t="n">
        <v>1.48</v>
      </c>
      <c r="M145" s="3" t="n">
        <v>1</v>
      </c>
      <c r="N145" s="4" t="n">
        <v>10</v>
      </c>
      <c r="O145" s="3" t="n">
        <v>8.35</v>
      </c>
      <c r="P145" s="3" t="n">
        <v>53</v>
      </c>
      <c r="Q145" s="3" t="n">
        <v>58</v>
      </c>
      <c r="R145" s="3" t="n">
        <v>38</v>
      </c>
      <c r="S145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45" s="5">
        <f>_xlfn.DISPIMG("ID_C6EF6105AE7F4A5D8A24A5DD024AFF2C",1)</f>
        <v/>
      </c>
      <c r="U145" s="5" t="n"/>
    </row>
    <row r="146" ht="20" customHeight="1">
      <c r="A146" s="3" t="inlineStr">
        <is>
          <t>8622584563-1</t>
        </is>
      </c>
      <c r="B146" s="3" t="inlineStr">
        <is>
          <t>1ZB57B46DK29423866</t>
        </is>
      </c>
      <c r="C146" s="3" t="inlineStr">
        <is>
          <t>FBA15HVT5F1PU000051</t>
        </is>
      </c>
      <c r="D146" s="3" t="inlineStr">
        <is>
          <t>BN24032602112</t>
        </is>
      </c>
      <c r="E146" s="4" t="inlineStr">
        <is>
          <t>托把</t>
        </is>
      </c>
      <c r="F146" s="4" t="inlineStr">
        <is>
          <t>MOP</t>
        </is>
      </c>
      <c r="G146" s="4" t="inlineStr">
        <is>
          <t>DIUS</t>
        </is>
      </c>
      <c r="H146" s="4" t="inlineStr">
        <is>
          <t>无</t>
        </is>
      </c>
      <c r="I146" s="4" t="inlineStr">
        <is>
          <t>塑料</t>
        </is>
      </c>
      <c r="J146" s="4" t="inlineStr">
        <is>
          <t>Household use</t>
        </is>
      </c>
      <c r="K146" s="4" t="inlineStr">
        <is>
          <t>960390</t>
        </is>
      </c>
      <c r="L146" s="4" t="n">
        <v>1.48</v>
      </c>
      <c r="M146" s="3" t="n">
        <v>1</v>
      </c>
      <c r="N146" s="4" t="n">
        <v>10</v>
      </c>
      <c r="O146" s="3" t="n">
        <v>8.35</v>
      </c>
      <c r="P146" s="3" t="n">
        <v>53</v>
      </c>
      <c r="Q146" s="3" t="n">
        <v>58</v>
      </c>
      <c r="R146" s="3" t="n">
        <v>38</v>
      </c>
      <c r="S146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46" s="5">
        <f>_xlfn.DISPIMG("ID_2662B3B954464728A3AC7E1E5AC44194",1)</f>
        <v/>
      </c>
      <c r="U146" s="5" t="n"/>
    </row>
    <row r="147" ht="20" customHeight="1">
      <c r="A147" s="3" t="inlineStr">
        <is>
          <t>8622584563-1</t>
        </is>
      </c>
      <c r="B147" s="3" t="inlineStr">
        <is>
          <t>1ZB57B46DK24578879</t>
        </is>
      </c>
      <c r="C147" s="3" t="inlineStr">
        <is>
          <t>FBA15HVT5F1PU000051</t>
        </is>
      </c>
      <c r="D147" s="3" t="inlineStr">
        <is>
          <t>BN24032602113</t>
        </is>
      </c>
      <c r="E147" s="4" t="inlineStr">
        <is>
          <t>托把</t>
        </is>
      </c>
      <c r="F147" s="4" t="inlineStr">
        <is>
          <t>MOP</t>
        </is>
      </c>
      <c r="G147" s="4" t="inlineStr">
        <is>
          <t>DIUS</t>
        </is>
      </c>
      <c r="H147" s="4" t="inlineStr">
        <is>
          <t>无</t>
        </is>
      </c>
      <c r="I147" s="4" t="inlineStr">
        <is>
          <t>塑料</t>
        </is>
      </c>
      <c r="J147" s="4" t="inlineStr">
        <is>
          <t>Household use</t>
        </is>
      </c>
      <c r="K147" s="4" t="inlineStr">
        <is>
          <t>960390</t>
        </is>
      </c>
      <c r="L147" s="4" t="n">
        <v>1.48</v>
      </c>
      <c r="M147" s="3" t="n">
        <v>1</v>
      </c>
      <c r="N147" s="4" t="n">
        <v>10</v>
      </c>
      <c r="O147" s="3" t="n">
        <v>8.35</v>
      </c>
      <c r="P147" s="3" t="n">
        <v>53</v>
      </c>
      <c r="Q147" s="3" t="n">
        <v>58</v>
      </c>
      <c r="R147" s="3" t="n">
        <v>38</v>
      </c>
      <c r="S147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47" s="5">
        <f>_xlfn.DISPIMG("ID_84208BADE5C94335B24CD394BA71F1F7",1)</f>
        <v/>
      </c>
      <c r="U147" s="5" t="n"/>
    </row>
    <row r="148" ht="20" customHeight="1">
      <c r="A148" s="3" t="inlineStr">
        <is>
          <t>8622584563-1</t>
        </is>
      </c>
      <c r="B148" s="3" t="inlineStr">
        <is>
          <t>1ZB57B46DK33950289</t>
        </is>
      </c>
      <c r="C148" s="3" t="inlineStr">
        <is>
          <t>FBA15HVT5F1PU000051</t>
        </is>
      </c>
      <c r="D148" s="3" t="inlineStr">
        <is>
          <t>BN24032602114</t>
        </is>
      </c>
      <c r="E148" s="4" t="inlineStr">
        <is>
          <t>托把</t>
        </is>
      </c>
      <c r="F148" s="4" t="inlineStr">
        <is>
          <t>MOP</t>
        </is>
      </c>
      <c r="G148" s="4" t="inlineStr">
        <is>
          <t>DIUS</t>
        </is>
      </c>
      <c r="H148" s="4" t="inlineStr">
        <is>
          <t>无</t>
        </is>
      </c>
      <c r="I148" s="4" t="inlineStr">
        <is>
          <t>塑料</t>
        </is>
      </c>
      <c r="J148" s="4" t="inlineStr">
        <is>
          <t>Household use</t>
        </is>
      </c>
      <c r="K148" s="4" t="inlineStr">
        <is>
          <t>960390</t>
        </is>
      </c>
      <c r="L148" s="4" t="n">
        <v>1.48</v>
      </c>
      <c r="M148" s="3" t="n">
        <v>1</v>
      </c>
      <c r="N148" s="4" t="n">
        <v>10</v>
      </c>
      <c r="O148" s="3" t="n">
        <v>8.35</v>
      </c>
      <c r="P148" s="3" t="n">
        <v>53</v>
      </c>
      <c r="Q148" s="3" t="n">
        <v>58</v>
      </c>
      <c r="R148" s="3" t="n">
        <v>38</v>
      </c>
      <c r="S148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48" s="5">
        <f>_xlfn.DISPIMG("ID_7A11259AB57548309F0209C6F1447AEF",1)</f>
        <v/>
      </c>
      <c r="U148" s="5" t="n"/>
    </row>
    <row r="149" ht="20" customHeight="1">
      <c r="A149" s="3" t="inlineStr">
        <is>
          <t>8622584563-1</t>
        </is>
      </c>
      <c r="B149" s="3" t="inlineStr">
        <is>
          <t>1ZB57B46DK32434099</t>
        </is>
      </c>
      <c r="C149" s="3" t="inlineStr">
        <is>
          <t>FBA15HVT5F1PU000051</t>
        </is>
      </c>
      <c r="D149" s="3" t="inlineStr">
        <is>
          <t>BN24032602115</t>
        </is>
      </c>
      <c r="E149" s="4" t="inlineStr">
        <is>
          <t>托把</t>
        </is>
      </c>
      <c r="F149" s="4" t="inlineStr">
        <is>
          <t>MOP</t>
        </is>
      </c>
      <c r="G149" s="4" t="inlineStr">
        <is>
          <t>DIUS</t>
        </is>
      </c>
      <c r="H149" s="4" t="inlineStr">
        <is>
          <t>无</t>
        </is>
      </c>
      <c r="I149" s="4" t="inlineStr">
        <is>
          <t>塑料</t>
        </is>
      </c>
      <c r="J149" s="4" t="inlineStr">
        <is>
          <t>Household use</t>
        </is>
      </c>
      <c r="K149" s="4" t="inlineStr">
        <is>
          <t>960390</t>
        </is>
      </c>
      <c r="L149" s="4" t="n">
        <v>1.48</v>
      </c>
      <c r="M149" s="3" t="n">
        <v>1</v>
      </c>
      <c r="N149" s="4" t="n">
        <v>10</v>
      </c>
      <c r="O149" s="3" t="n">
        <v>8.35</v>
      </c>
      <c r="P149" s="3" t="n">
        <v>53</v>
      </c>
      <c r="Q149" s="3" t="n">
        <v>58</v>
      </c>
      <c r="R149" s="3" t="n">
        <v>38</v>
      </c>
      <c r="S149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49" s="5">
        <f>_xlfn.DISPIMG("ID_28500A3E760C4A1CB8EE6E73AF6D2ADF",1)</f>
        <v/>
      </c>
      <c r="U149" s="5" t="n"/>
    </row>
    <row r="150" ht="20" customHeight="1">
      <c r="A150" s="3" t="inlineStr">
        <is>
          <t>8622584563-1</t>
        </is>
      </c>
      <c r="B150" s="3" t="inlineStr">
        <is>
          <t>1ZB57B46DK24366302</t>
        </is>
      </c>
      <c r="C150" s="3" t="inlineStr">
        <is>
          <t>FBA15HVT5F1PU000051</t>
        </is>
      </c>
      <c r="D150" s="3" t="inlineStr">
        <is>
          <t>BN24032602116</t>
        </is>
      </c>
      <c r="E150" s="4" t="inlineStr">
        <is>
          <t>托把</t>
        </is>
      </c>
      <c r="F150" s="4" t="inlineStr">
        <is>
          <t>MOP</t>
        </is>
      </c>
      <c r="G150" s="4" t="inlineStr">
        <is>
          <t>DIUS</t>
        </is>
      </c>
      <c r="H150" s="4" t="inlineStr">
        <is>
          <t>无</t>
        </is>
      </c>
      <c r="I150" s="4" t="inlineStr">
        <is>
          <t>塑料</t>
        </is>
      </c>
      <c r="J150" s="4" t="inlineStr">
        <is>
          <t>Household use</t>
        </is>
      </c>
      <c r="K150" s="4" t="inlineStr">
        <is>
          <t>960390</t>
        </is>
      </c>
      <c r="L150" s="4" t="n">
        <v>1.48</v>
      </c>
      <c r="M150" s="3" t="n">
        <v>1</v>
      </c>
      <c r="N150" s="4" t="n">
        <v>10</v>
      </c>
      <c r="O150" s="3" t="n">
        <v>8.35</v>
      </c>
      <c r="P150" s="3" t="n">
        <v>53</v>
      </c>
      <c r="Q150" s="3" t="n">
        <v>58</v>
      </c>
      <c r="R150" s="3" t="n">
        <v>38</v>
      </c>
      <c r="S150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50" s="5">
        <f>_xlfn.DISPIMG("ID_D0DCD17B6CEE48FDA66827813EC2C82B",1)</f>
        <v/>
      </c>
      <c r="U150" s="5" t="n"/>
    </row>
    <row r="151" ht="20" customHeight="1">
      <c r="A151" s="3" t="inlineStr">
        <is>
          <t>8622584563-1</t>
        </is>
      </c>
      <c r="B151" s="3" t="inlineStr">
        <is>
          <t>1ZB57B46DK25122911</t>
        </is>
      </c>
      <c r="C151" s="3" t="inlineStr">
        <is>
          <t>FBA15HVT5F1PU000051</t>
        </is>
      </c>
      <c r="D151" s="3" t="inlineStr">
        <is>
          <t>BN24032602117</t>
        </is>
      </c>
      <c r="E151" s="4" t="inlineStr">
        <is>
          <t>托把</t>
        </is>
      </c>
      <c r="F151" s="4" t="inlineStr">
        <is>
          <t>MOP</t>
        </is>
      </c>
      <c r="G151" s="4" t="inlineStr">
        <is>
          <t>DIUS</t>
        </is>
      </c>
      <c r="H151" s="4" t="inlineStr">
        <is>
          <t>无</t>
        </is>
      </c>
      <c r="I151" s="4" t="inlineStr">
        <is>
          <t>塑料</t>
        </is>
      </c>
      <c r="J151" s="4" t="inlineStr">
        <is>
          <t>Household use</t>
        </is>
      </c>
      <c r="K151" s="4" t="inlineStr">
        <is>
          <t>960390</t>
        </is>
      </c>
      <c r="L151" s="4" t="n">
        <v>1.48</v>
      </c>
      <c r="M151" s="3" t="n">
        <v>1</v>
      </c>
      <c r="N151" s="4" t="n">
        <v>10</v>
      </c>
      <c r="O151" s="3" t="n">
        <v>8.35</v>
      </c>
      <c r="P151" s="3" t="n">
        <v>53</v>
      </c>
      <c r="Q151" s="3" t="n">
        <v>58</v>
      </c>
      <c r="R151" s="3" t="n">
        <v>38</v>
      </c>
      <c r="S151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51" s="5">
        <f>_xlfn.DISPIMG("ID_24DAC497C6344B29BF58F37209E71837",1)</f>
        <v/>
      </c>
      <c r="U151" s="5" t="n"/>
    </row>
    <row r="152" ht="20" customHeight="1">
      <c r="A152" s="3" t="inlineStr">
        <is>
          <t>8622584563-1</t>
        </is>
      </c>
      <c r="B152" s="3" t="inlineStr">
        <is>
          <t>1ZB57B46DK26719927</t>
        </is>
      </c>
      <c r="C152" s="3" t="inlineStr">
        <is>
          <t>FBA15HVT5F1PU000051</t>
        </is>
      </c>
      <c r="D152" s="3" t="inlineStr">
        <is>
          <t>BN24032602118</t>
        </is>
      </c>
      <c r="E152" s="4" t="inlineStr">
        <is>
          <t>托把</t>
        </is>
      </c>
      <c r="F152" s="4" t="inlineStr">
        <is>
          <t>MOP</t>
        </is>
      </c>
      <c r="G152" s="4" t="inlineStr">
        <is>
          <t>DIUS</t>
        </is>
      </c>
      <c r="H152" s="4" t="inlineStr">
        <is>
          <t>无</t>
        </is>
      </c>
      <c r="I152" s="4" t="inlineStr">
        <is>
          <t>塑料</t>
        </is>
      </c>
      <c r="J152" s="4" t="inlineStr">
        <is>
          <t>Household use</t>
        </is>
      </c>
      <c r="K152" s="4" t="inlineStr">
        <is>
          <t>960390</t>
        </is>
      </c>
      <c r="L152" s="4" t="n">
        <v>1.48</v>
      </c>
      <c r="M152" s="3" t="n">
        <v>1</v>
      </c>
      <c r="N152" s="4" t="n">
        <v>10</v>
      </c>
      <c r="O152" s="3" t="n">
        <v>8.35</v>
      </c>
      <c r="P152" s="3" t="n">
        <v>53</v>
      </c>
      <c r="Q152" s="3" t="n">
        <v>58</v>
      </c>
      <c r="R152" s="3" t="n">
        <v>38</v>
      </c>
      <c r="S152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52" s="5">
        <f>_xlfn.DISPIMG("ID_27A22C48FF884DC9877E230B3404549B",1)</f>
        <v/>
      </c>
      <c r="U152" s="5" t="n"/>
    </row>
    <row r="153" ht="20" customHeight="1">
      <c r="A153" s="3" t="inlineStr">
        <is>
          <t>8622584563-1</t>
        </is>
      </c>
      <c r="B153" s="3" t="inlineStr">
        <is>
          <t>1ZB57B46DK27413335</t>
        </is>
      </c>
      <c r="C153" s="3" t="inlineStr">
        <is>
          <t>FBA15HVT5F1PU000051</t>
        </is>
      </c>
      <c r="D153" s="3" t="inlineStr">
        <is>
          <t>BN24032602119</t>
        </is>
      </c>
      <c r="E153" s="4" t="inlineStr">
        <is>
          <t>托把</t>
        </is>
      </c>
      <c r="F153" s="4" t="inlineStr">
        <is>
          <t>MOP</t>
        </is>
      </c>
      <c r="G153" s="4" t="inlineStr">
        <is>
          <t>DIUS</t>
        </is>
      </c>
      <c r="H153" s="4" t="inlineStr">
        <is>
          <t>无</t>
        </is>
      </c>
      <c r="I153" s="4" t="inlineStr">
        <is>
          <t>塑料</t>
        </is>
      </c>
      <c r="J153" s="4" t="inlineStr">
        <is>
          <t>Household use</t>
        </is>
      </c>
      <c r="K153" s="4" t="inlineStr">
        <is>
          <t>960390</t>
        </is>
      </c>
      <c r="L153" s="4" t="n">
        <v>1.48</v>
      </c>
      <c r="M153" s="3" t="n">
        <v>1</v>
      </c>
      <c r="N153" s="4" t="n">
        <v>10</v>
      </c>
      <c r="O153" s="3" t="n">
        <v>8.35</v>
      </c>
      <c r="P153" s="3" t="n">
        <v>53</v>
      </c>
      <c r="Q153" s="3" t="n">
        <v>58</v>
      </c>
      <c r="R153" s="3" t="n">
        <v>38</v>
      </c>
      <c r="S153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53" s="5">
        <f>_xlfn.DISPIMG("ID_3DE797F5BB3A4DF7B1FAB61A924B4BCD",1)</f>
        <v/>
      </c>
      <c r="U153" s="5" t="n"/>
    </row>
    <row r="154" ht="20" customHeight="1">
      <c r="A154" s="3" t="inlineStr">
        <is>
          <t>8622584563-1</t>
        </is>
      </c>
      <c r="B154" s="3" t="inlineStr">
        <is>
          <t>1ZB57B46DK25299142</t>
        </is>
      </c>
      <c r="C154" s="3" t="inlineStr">
        <is>
          <t>FBA15HVT5F1PU000051</t>
        </is>
      </c>
      <c r="D154" s="3" t="inlineStr">
        <is>
          <t>BN24032602120</t>
        </is>
      </c>
      <c r="E154" s="4" t="inlineStr">
        <is>
          <t>托把</t>
        </is>
      </c>
      <c r="F154" s="4" t="inlineStr">
        <is>
          <t>MOP</t>
        </is>
      </c>
      <c r="G154" s="4" t="inlineStr">
        <is>
          <t>DIUS</t>
        </is>
      </c>
      <c r="H154" s="4" t="inlineStr">
        <is>
          <t>无</t>
        </is>
      </c>
      <c r="I154" s="4" t="inlineStr">
        <is>
          <t>塑料</t>
        </is>
      </c>
      <c r="J154" s="4" t="inlineStr">
        <is>
          <t>Household use</t>
        </is>
      </c>
      <c r="K154" s="4" t="inlineStr">
        <is>
          <t>960390</t>
        </is>
      </c>
      <c r="L154" s="4" t="n">
        <v>1.48</v>
      </c>
      <c r="M154" s="3" t="n">
        <v>1</v>
      </c>
      <c r="N154" s="4" t="n">
        <v>10</v>
      </c>
      <c r="O154" s="3" t="n">
        <v>8.35</v>
      </c>
      <c r="P154" s="3" t="n">
        <v>53</v>
      </c>
      <c r="Q154" s="3" t="n">
        <v>58</v>
      </c>
      <c r="R154" s="3" t="n">
        <v>38</v>
      </c>
      <c r="S154" s="4" t="inlineStr">
        <is>
          <t>https://www.amazon.com/-/zh/dp/B0BYMXXMTY/ref=sr_1_43?__mk_zh_CN=%E4%BA%9A%E9%A9%AC%E9%80%8A%E7%BD%91%E7%AB%99&amp;dib=eyJ2IjoiMSJ9.f9WUtWeYlERXzOdt6dk9wfD3UZXPMPB8k9wUR2nsLKrDvvnm_gnJH1oL16kmKbQJXGShiaxrpYn0X3Se0x7_BrEXAY5QQ6XtVr5Q0hNInnjtofTJL-KsJpVPhUGA9qSZnQpVOHidJMLD5HVsKMek6zUhJxoP7PPIJnNmWldKmYnkHcYCyGOfOMaPh66s3RvIFieZ6shF48sDqym15de1clKOuyRKzUwJcZUbVRx5DdgpZPPzvfJHC5McMQy26ffjbndWIGEs5Uv2kcKwfzTKkyRPy6NsVlqlDi_e0BNSNsM.JdymrQLJxOl94HxEA2DlzOrPyS35e4EcKNJ5KtziLfA&amp;dib_tag=se&amp;keywords=%E6%8B%96%E6%8A%8A&amp;qid=1711438979&amp;sr=8-43&amp;th=1</t>
        </is>
      </c>
      <c r="T154" s="5">
        <f>_xlfn.DISPIMG("ID_D7347B7349F142589DCC21D68B763FFB",1)</f>
        <v/>
      </c>
      <c r="U154" s="5" t="n"/>
    </row>
    <row r="155" ht="20" customHeight="1">
      <c r="A155" s="3" t="n">
        <v>4758894618</v>
      </c>
      <c r="B155" s="3" t="n"/>
      <c r="C155" s="3" t="inlineStr">
        <is>
          <t>kA006003260315</t>
        </is>
      </c>
      <c r="D155" s="3" t="inlineStr">
        <is>
          <t>BN24032602174</t>
        </is>
      </c>
      <c r="E155" s="4" t="inlineStr">
        <is>
          <t>家用美容仪</t>
        </is>
      </c>
      <c r="F155" s="4" t="inlineStr">
        <is>
          <t>Household beauty equipment</t>
        </is>
      </c>
      <c r="G155" s="4" t="inlineStr">
        <is>
          <t>无</t>
        </is>
      </c>
      <c r="H155" s="4" t="inlineStr">
        <is>
          <t>无</t>
        </is>
      </c>
      <c r="I155" s="4" t="inlineStr">
        <is>
          <t>塑料</t>
        </is>
      </c>
      <c r="J155" s="4" t="inlineStr">
        <is>
          <t>为了美丽</t>
        </is>
      </c>
      <c r="K155" s="4" t="inlineStr">
        <is>
          <t>8543709990</t>
        </is>
      </c>
      <c r="L155" s="4" t="n">
        <v>1600</v>
      </c>
      <c r="M155" s="3" t="n">
        <v>1</v>
      </c>
      <c r="N155" s="4" t="n">
        <v>1</v>
      </c>
      <c r="O155" s="3" t="n">
        <v>71</v>
      </c>
      <c r="P155" s="3" t="n">
        <v>67</v>
      </c>
      <c r="Q155" s="3" t="n">
        <v>53</v>
      </c>
      <c r="R155" s="3" t="n">
        <v>125</v>
      </c>
      <c r="S155" s="4" t="n"/>
      <c r="T155" s="5">
        <f>_xlfn.DISPIMG("ID_66E49FE638934B53951939B8523A9B71",1)</f>
        <v/>
      </c>
      <c r="U155" s="5" t="n"/>
    </row>
    <row r="156" ht="20" customHeight="1">
      <c r="A156" s="3" t="inlineStr">
        <is>
          <t>4758894886</t>
        </is>
      </c>
      <c r="B156" s="3" t="n"/>
      <c r="C156" s="3" t="inlineStr">
        <is>
          <t>kA006003260313</t>
        </is>
      </c>
      <c r="D156" s="3" t="inlineStr">
        <is>
          <t>BN24032602176</t>
        </is>
      </c>
      <c r="E156" s="4" t="inlineStr">
        <is>
          <t>家用美容仪</t>
        </is>
      </c>
      <c r="F156" s="4" t="inlineStr">
        <is>
          <t>Household beauty equipment</t>
        </is>
      </c>
      <c r="G156" s="4" t="inlineStr">
        <is>
          <t>无</t>
        </is>
      </c>
      <c r="H156" s="4" t="inlineStr">
        <is>
          <t>无</t>
        </is>
      </c>
      <c r="I156" s="4" t="inlineStr">
        <is>
          <t>塑料</t>
        </is>
      </c>
      <c r="J156" s="4" t="inlineStr">
        <is>
          <t>为了美丽</t>
        </is>
      </c>
      <c r="K156" s="4" t="inlineStr">
        <is>
          <t>8543709990</t>
        </is>
      </c>
      <c r="L156" s="4" t="n">
        <v>1600</v>
      </c>
      <c r="M156" s="3" t="n">
        <v>1</v>
      </c>
      <c r="N156" s="4" t="n">
        <v>1</v>
      </c>
      <c r="O156" s="3" t="n">
        <v>79</v>
      </c>
      <c r="P156" s="3" t="n">
        <v>58</v>
      </c>
      <c r="Q156" s="3" t="n">
        <v>59</v>
      </c>
      <c r="R156" s="3" t="n">
        <v>147</v>
      </c>
      <c r="S156" s="4" t="n"/>
      <c r="T156" s="5">
        <f>_xlfn.DISPIMG("ID_C391388DE2F5442A9A04DD6F6F5291E0",1)</f>
        <v/>
      </c>
      <c r="U156" s="5" t="n"/>
    </row>
    <row r="157" ht="20" customHeight="1">
      <c r="A157" s="3" t="inlineStr">
        <is>
          <t>8008880837</t>
        </is>
      </c>
      <c r="B157" s="3" t="inlineStr">
        <is>
          <t>1ZB57B46DK08618927</t>
        </is>
      </c>
      <c r="C157" s="3" t="inlineStr">
        <is>
          <t>kA063903270000</t>
        </is>
      </c>
      <c r="D157" s="3" t="inlineStr">
        <is>
          <t>BN24032700000</t>
        </is>
      </c>
      <c r="E157" s="4" t="inlineStr">
        <is>
          <t>防晒霜</t>
        </is>
      </c>
      <c r="F157" s="4" t="inlineStr">
        <is>
          <t>sunblock</t>
        </is>
      </c>
      <c r="G157" s="4" t="inlineStr">
        <is>
          <t>无</t>
        </is>
      </c>
      <c r="H157" s="4" t="inlineStr">
        <is>
          <t>无</t>
        </is>
      </c>
      <c r="I157" s="4" t="inlineStr">
        <is>
          <t>花提取物</t>
        </is>
      </c>
      <c r="J157" s="4" t="inlineStr">
        <is>
          <t>保湿</t>
        </is>
      </c>
      <c r="K157" s="4" t="inlineStr">
        <is>
          <t>3304990010</t>
        </is>
      </c>
      <c r="L157" s="4" t="n">
        <v>8</v>
      </c>
      <c r="M157" s="3" t="n">
        <v>1</v>
      </c>
      <c r="N157" s="4" t="n">
        <v>160</v>
      </c>
      <c r="O157" s="3" t="n">
        <v>21.7</v>
      </c>
      <c r="P157" s="3" t="n">
        <v>24</v>
      </c>
      <c r="Q157" s="3" t="n">
        <v>58</v>
      </c>
      <c r="R157" s="3" t="n">
        <v>39</v>
      </c>
      <c r="S157" s="4" t="inlineStr"/>
      <c r="T157" s="5">
        <f>_xlfn.DISPIMG("ID_F0C7932FD07F46949D2DA835C31E9FB1",1)</f>
        <v/>
      </c>
      <c r="U157" s="5" t="n"/>
    </row>
    <row r="158" ht="20" customHeight="1">
      <c r="A158" s="3" t="inlineStr">
        <is>
          <t>8008880837</t>
        </is>
      </c>
      <c r="B158" s="3" t="inlineStr">
        <is>
          <t>1ZB57B46DK03766937</t>
        </is>
      </c>
      <c r="C158" s="3" t="inlineStr">
        <is>
          <t>kA063903270001</t>
        </is>
      </c>
      <c r="D158" s="3" t="inlineStr">
        <is>
          <t>BN24032700001</t>
        </is>
      </c>
      <c r="E158" s="4" t="inlineStr">
        <is>
          <t>防晒霜</t>
        </is>
      </c>
      <c r="F158" s="4" t="inlineStr">
        <is>
          <t>sunblock</t>
        </is>
      </c>
      <c r="G158" s="4" t="inlineStr">
        <is>
          <t>无</t>
        </is>
      </c>
      <c r="H158" s="4" t="inlineStr">
        <is>
          <t>无</t>
        </is>
      </c>
      <c r="I158" s="4" t="inlineStr">
        <is>
          <t>花提取物</t>
        </is>
      </c>
      <c r="J158" s="4" t="inlineStr">
        <is>
          <t>保湿</t>
        </is>
      </c>
      <c r="K158" s="4" t="inlineStr">
        <is>
          <t>3304990010</t>
        </is>
      </c>
      <c r="L158" s="4" t="n">
        <v>8</v>
      </c>
      <c r="M158" s="3" t="n">
        <v>1</v>
      </c>
      <c r="N158" s="4" t="n">
        <v>160</v>
      </c>
      <c r="O158" s="3" t="n">
        <v>20</v>
      </c>
      <c r="P158" s="3" t="n">
        <v>24</v>
      </c>
      <c r="Q158" s="3" t="n">
        <v>58</v>
      </c>
      <c r="R158" s="3" t="n">
        <v>39</v>
      </c>
      <c r="S158" s="4" t="inlineStr"/>
      <c r="T158" s="5">
        <f>_xlfn.DISPIMG("ID_4E05EA0949754025A19F34A1A78AC94D",1)</f>
        <v/>
      </c>
      <c r="U158" s="5" t="n"/>
    </row>
    <row r="159" ht="20" customHeight="1">
      <c r="A159" s="3" t="inlineStr">
        <is>
          <t>8008880837</t>
        </is>
      </c>
      <c r="B159" s="3" t="inlineStr">
        <is>
          <t>1ZB57B46DK17322943</t>
        </is>
      </c>
      <c r="C159" s="3" t="inlineStr">
        <is>
          <t>kA063903270002</t>
        </is>
      </c>
      <c r="D159" s="3" t="inlineStr">
        <is>
          <t>BN24032700002</t>
        </is>
      </c>
      <c r="E159" s="4" t="inlineStr">
        <is>
          <t>防晒霜</t>
        </is>
      </c>
      <c r="F159" s="4" t="inlineStr">
        <is>
          <t>sunblock</t>
        </is>
      </c>
      <c r="G159" s="4" t="inlineStr">
        <is>
          <t>无</t>
        </is>
      </c>
      <c r="H159" s="4" t="inlineStr">
        <is>
          <t>无</t>
        </is>
      </c>
      <c r="I159" s="4" t="inlineStr">
        <is>
          <t>花提取物</t>
        </is>
      </c>
      <c r="J159" s="4" t="inlineStr">
        <is>
          <t>保湿</t>
        </is>
      </c>
      <c r="K159" s="4" t="inlineStr">
        <is>
          <t>3304990010</t>
        </is>
      </c>
      <c r="L159" s="4" t="n">
        <v>8</v>
      </c>
      <c r="M159" s="3" t="n">
        <v>1</v>
      </c>
      <c r="N159" s="4" t="n">
        <v>160</v>
      </c>
      <c r="O159" s="3" t="n">
        <v>20.3</v>
      </c>
      <c r="P159" s="3" t="n">
        <v>24</v>
      </c>
      <c r="Q159" s="3" t="n">
        <v>58</v>
      </c>
      <c r="R159" s="3" t="n">
        <v>39</v>
      </c>
      <c r="S159" s="4" t="inlineStr"/>
      <c r="T159" s="5">
        <f>_xlfn.DISPIMG("ID_7D5B699E96804F29A9BBEEFBEB3FD2B3",1)</f>
        <v/>
      </c>
      <c r="U159" s="5" t="n"/>
    </row>
    <row r="160" ht="20" customHeight="1">
      <c r="A160" s="3" t="inlineStr">
        <is>
          <t>8008880837</t>
        </is>
      </c>
      <c r="B160" s="3" t="inlineStr">
        <is>
          <t>1ZB57B46DK15686957</t>
        </is>
      </c>
      <c r="C160" s="3" t="inlineStr">
        <is>
          <t>kA063903270003</t>
        </is>
      </c>
      <c r="D160" s="3" t="inlineStr">
        <is>
          <t>BN24032700003</t>
        </is>
      </c>
      <c r="E160" s="4" t="inlineStr">
        <is>
          <t>防晒霜</t>
        </is>
      </c>
      <c r="F160" s="4" t="inlineStr">
        <is>
          <t>sunblock</t>
        </is>
      </c>
      <c r="G160" s="4" t="inlineStr">
        <is>
          <t>无</t>
        </is>
      </c>
      <c r="H160" s="4" t="inlineStr">
        <is>
          <t>无</t>
        </is>
      </c>
      <c r="I160" s="4" t="inlineStr">
        <is>
          <t>花提取物</t>
        </is>
      </c>
      <c r="J160" s="4" t="inlineStr">
        <is>
          <t>保湿</t>
        </is>
      </c>
      <c r="K160" s="4" t="inlineStr">
        <is>
          <t>3304990010</t>
        </is>
      </c>
      <c r="L160" s="4" t="n">
        <v>8</v>
      </c>
      <c r="M160" s="3" t="n">
        <v>1</v>
      </c>
      <c r="N160" s="4" t="n">
        <v>160</v>
      </c>
      <c r="O160" s="3" t="n">
        <v>20</v>
      </c>
      <c r="P160" s="3" t="n">
        <v>24</v>
      </c>
      <c r="Q160" s="3" t="n">
        <v>58</v>
      </c>
      <c r="R160" s="3" t="n">
        <v>39</v>
      </c>
      <c r="S160" s="4" t="inlineStr"/>
      <c r="T160" s="5">
        <f>_xlfn.DISPIMG("ID_08D59FC1DA164BE88DAE972D49B22737",1)</f>
        <v/>
      </c>
      <c r="U160" s="5" t="n"/>
    </row>
    <row r="161" ht="20" customHeight="1">
      <c r="A161" s="3" t="inlineStr">
        <is>
          <t>8008880837</t>
        </is>
      </c>
      <c r="B161" s="3" t="inlineStr">
        <is>
          <t>1ZB57B46DK05258965</t>
        </is>
      </c>
      <c r="C161" s="3" t="inlineStr">
        <is>
          <t>kA063903270004</t>
        </is>
      </c>
      <c r="D161" s="3" t="inlineStr">
        <is>
          <t>BN24032700004</t>
        </is>
      </c>
      <c r="E161" s="4" t="inlineStr">
        <is>
          <t>防晒霜</t>
        </is>
      </c>
      <c r="F161" s="4" t="inlineStr">
        <is>
          <t>sunblock</t>
        </is>
      </c>
      <c r="G161" s="4" t="inlineStr">
        <is>
          <t>无</t>
        </is>
      </c>
      <c r="H161" s="4" t="inlineStr">
        <is>
          <t>无</t>
        </is>
      </c>
      <c r="I161" s="4" t="inlineStr">
        <is>
          <t>花提取物</t>
        </is>
      </c>
      <c r="J161" s="4" t="inlineStr">
        <is>
          <t>保湿</t>
        </is>
      </c>
      <c r="K161" s="4" t="inlineStr">
        <is>
          <t>3304990010</t>
        </is>
      </c>
      <c r="L161" s="4" t="n">
        <v>8</v>
      </c>
      <c r="M161" s="3" t="n">
        <v>1</v>
      </c>
      <c r="N161" s="4" t="n">
        <v>160</v>
      </c>
      <c r="O161" s="3" t="n">
        <v>20.2</v>
      </c>
      <c r="P161" s="3" t="n">
        <v>24</v>
      </c>
      <c r="Q161" s="3" t="n">
        <v>58</v>
      </c>
      <c r="R161" s="3" t="n">
        <v>39</v>
      </c>
      <c r="S161" s="4" t="inlineStr"/>
      <c r="T161" s="5">
        <f>_xlfn.DISPIMG("ID_23CFFFF27E3243A7A1F7E6E93D12D933",1)</f>
        <v/>
      </c>
      <c r="U161" s="5" t="n"/>
    </row>
    <row r="162" ht="20" customHeight="1">
      <c r="A162" s="3" t="inlineStr">
        <is>
          <t>8008880837</t>
        </is>
      </c>
      <c r="B162" s="3" t="inlineStr">
        <is>
          <t>1ZB57B46DK12438971</t>
        </is>
      </c>
      <c r="C162" s="3" t="inlineStr">
        <is>
          <t>kA063903270005</t>
        </is>
      </c>
      <c r="D162" s="3" t="inlineStr">
        <is>
          <t>BN24032700005</t>
        </is>
      </c>
      <c r="E162" s="4" t="inlineStr">
        <is>
          <t>防晒霜</t>
        </is>
      </c>
      <c r="F162" s="4" t="inlineStr">
        <is>
          <t>sunblock</t>
        </is>
      </c>
      <c r="G162" s="4" t="inlineStr">
        <is>
          <t>无</t>
        </is>
      </c>
      <c r="H162" s="4" t="inlineStr">
        <is>
          <t>无</t>
        </is>
      </c>
      <c r="I162" s="4" t="inlineStr">
        <is>
          <t>花提取物</t>
        </is>
      </c>
      <c r="J162" s="4" t="inlineStr">
        <is>
          <t>保湿</t>
        </is>
      </c>
      <c r="K162" s="4" t="inlineStr">
        <is>
          <t>3304990010</t>
        </is>
      </c>
      <c r="L162" s="4" t="n">
        <v>8</v>
      </c>
      <c r="M162" s="3" t="n">
        <v>1</v>
      </c>
      <c r="N162" s="4" t="n">
        <v>160</v>
      </c>
      <c r="O162" s="3" t="n">
        <v>20</v>
      </c>
      <c r="P162" s="3" t="n">
        <v>24</v>
      </c>
      <c r="Q162" s="3" t="n">
        <v>58</v>
      </c>
      <c r="R162" s="3" t="n">
        <v>39</v>
      </c>
      <c r="S162" s="4" t="inlineStr"/>
      <c r="T162" s="5">
        <f>_xlfn.DISPIMG("ID_EFB90A41311A48E7A6D445593F1D5A91",1)</f>
        <v/>
      </c>
      <c r="U162" s="5" t="n"/>
    </row>
    <row r="163" ht="20" customHeight="1">
      <c r="A163" s="3" t="inlineStr">
        <is>
          <t>YS24037010</t>
        </is>
      </c>
      <c r="B163" s="3" t="inlineStr">
        <is>
          <t>1ZB57B46DK00406858</t>
        </is>
      </c>
      <c r="C163" s="3" t="inlineStr">
        <is>
          <t>FBA15HX4MWL5U000001</t>
        </is>
      </c>
      <c r="D163" s="3" t="inlineStr">
        <is>
          <t>BN24032700057</t>
        </is>
      </c>
      <c r="E163" s="4" t="inlineStr">
        <is>
          <t>马克笔</t>
        </is>
      </c>
      <c r="F163" s="4" t="inlineStr">
        <is>
          <t>marker pen</t>
        </is>
      </c>
      <c r="G163" s="4" t="inlineStr">
        <is>
          <t>NO</t>
        </is>
      </c>
      <c r="H163" s="4" t="inlineStr">
        <is>
          <t>NO</t>
        </is>
      </c>
      <c r="I163" s="4" t="inlineStr">
        <is>
          <t>塑料</t>
        </is>
      </c>
      <c r="J163" s="4" t="inlineStr">
        <is>
          <t>绘画</t>
        </is>
      </c>
      <c r="K163" s="4" t="inlineStr">
        <is>
          <t>960820000</t>
        </is>
      </c>
      <c r="L163" s="4" t="n">
        <v>2.8</v>
      </c>
      <c r="M163" s="3" t="n">
        <v>1</v>
      </c>
      <c r="N163" s="4" t="n">
        <v>60</v>
      </c>
      <c r="O163" s="3" t="n">
        <v>17.9</v>
      </c>
      <c r="P163" s="3" t="n">
        <v>19</v>
      </c>
      <c r="Q163" s="3" t="n">
        <v>54</v>
      </c>
      <c r="R163" s="3" t="n">
        <v>41</v>
      </c>
      <c r="S163" s="4" t="inlineStr">
        <is>
          <t>1</t>
        </is>
      </c>
      <c r="T163" s="5">
        <f>_xlfn.DISPIMG("ID_2423A2E29FA44046838B38CB8AF7462D",1)</f>
        <v/>
      </c>
      <c r="U163" s="5" t="n"/>
    </row>
    <row r="164" ht="20" customHeight="1">
      <c r="A164" s="3" t="inlineStr">
        <is>
          <t>YS24037010</t>
        </is>
      </c>
      <c r="B164" s="3" t="inlineStr">
        <is>
          <t>1ZB57B46DK05898863</t>
        </is>
      </c>
      <c r="C164" s="3" t="inlineStr">
        <is>
          <t>FBA15HX4MWL5U000002</t>
        </is>
      </c>
      <c r="D164" s="3" t="inlineStr">
        <is>
          <t>BN24032700058</t>
        </is>
      </c>
      <c r="E164" s="4" t="inlineStr">
        <is>
          <t>马克笔</t>
        </is>
      </c>
      <c r="F164" s="4" t="inlineStr">
        <is>
          <t>marker pen</t>
        </is>
      </c>
      <c r="G164" s="4" t="inlineStr">
        <is>
          <t>NO</t>
        </is>
      </c>
      <c r="H164" s="4" t="inlineStr">
        <is>
          <t>NO</t>
        </is>
      </c>
      <c r="I164" s="4" t="inlineStr">
        <is>
          <t>塑料</t>
        </is>
      </c>
      <c r="J164" s="4" t="inlineStr">
        <is>
          <t>绘画</t>
        </is>
      </c>
      <c r="K164" s="4" t="inlineStr">
        <is>
          <t>960820000</t>
        </is>
      </c>
      <c r="L164" s="4" t="n">
        <v>4</v>
      </c>
      <c r="M164" s="3" t="n">
        <v>1</v>
      </c>
      <c r="N164" s="4" t="n">
        <v>60</v>
      </c>
      <c r="O164" s="3" t="n">
        <v>17.9</v>
      </c>
      <c r="P164" s="3" t="n">
        <v>19</v>
      </c>
      <c r="Q164" s="3" t="n">
        <v>54</v>
      </c>
      <c r="R164" s="3" t="n">
        <v>41</v>
      </c>
      <c r="S164" s="4" t="inlineStr"/>
      <c r="T164" s="5">
        <f>_xlfn.DISPIMG("ID_8F15E53051AA4C4D889FDFF29C2F44D4",1)</f>
        <v/>
      </c>
      <c r="U164" s="5" t="n"/>
    </row>
    <row r="165" ht="20" customHeight="1">
      <c r="A165" s="3" t="inlineStr">
        <is>
          <t>YS24037010</t>
        </is>
      </c>
      <c r="B165" s="3" t="inlineStr">
        <is>
          <t>1ZB57B46DK04998873</t>
        </is>
      </c>
      <c r="C165" s="3" t="inlineStr">
        <is>
          <t>FBA15HX4MWL5U000003</t>
        </is>
      </c>
      <c r="D165" s="3" t="inlineStr">
        <is>
          <t>BN24032700059</t>
        </is>
      </c>
      <c r="E165" s="4" t="inlineStr">
        <is>
          <t>马克笔</t>
        </is>
      </c>
      <c r="F165" s="4" t="inlineStr">
        <is>
          <t>marker pen</t>
        </is>
      </c>
      <c r="G165" s="4" t="inlineStr">
        <is>
          <t>NO</t>
        </is>
      </c>
      <c r="H165" s="4" t="inlineStr">
        <is>
          <t>NO</t>
        </is>
      </c>
      <c r="I165" s="4" t="inlineStr">
        <is>
          <t>塑料</t>
        </is>
      </c>
      <c r="J165" s="4" t="inlineStr">
        <is>
          <t>绘画</t>
        </is>
      </c>
      <c r="K165" s="4" t="inlineStr">
        <is>
          <t>960820000</t>
        </is>
      </c>
      <c r="L165" s="4" t="n">
        <v>4</v>
      </c>
      <c r="M165" s="3" t="n">
        <v>1</v>
      </c>
      <c r="N165" s="4" t="n">
        <v>60</v>
      </c>
      <c r="O165" s="3" t="n">
        <v>17.9</v>
      </c>
      <c r="P165" s="3" t="n">
        <v>19</v>
      </c>
      <c r="Q165" s="3" t="n">
        <v>54</v>
      </c>
      <c r="R165" s="3" t="n">
        <v>41</v>
      </c>
      <c r="S165" s="4" t="inlineStr"/>
      <c r="T165" s="5">
        <f>_xlfn.DISPIMG("ID_BF4A2ECAFEA14BE49A023E74D52EB601",1)</f>
        <v/>
      </c>
      <c r="U165" s="5" t="n"/>
    </row>
    <row r="166" ht="20" customHeight="1">
      <c r="A166" s="3" t="inlineStr">
        <is>
          <t>YS24037010</t>
        </is>
      </c>
      <c r="B166" s="3" t="inlineStr">
        <is>
          <t>1ZB57B46DK04106880</t>
        </is>
      </c>
      <c r="C166" s="3" t="inlineStr">
        <is>
          <t>FBA15HX4MWL5U000004</t>
        </is>
      </c>
      <c r="D166" s="3" t="inlineStr">
        <is>
          <t>BN24032700060</t>
        </is>
      </c>
      <c r="E166" s="4" t="inlineStr">
        <is>
          <t>马克笔</t>
        </is>
      </c>
      <c r="F166" s="4" t="inlineStr">
        <is>
          <t>marker pen</t>
        </is>
      </c>
      <c r="G166" s="4" t="inlineStr">
        <is>
          <t>NO</t>
        </is>
      </c>
      <c r="H166" s="4" t="inlineStr">
        <is>
          <t>NO</t>
        </is>
      </c>
      <c r="I166" s="4" t="inlineStr">
        <is>
          <t>塑料</t>
        </is>
      </c>
      <c r="J166" s="4" t="inlineStr">
        <is>
          <t>绘画</t>
        </is>
      </c>
      <c r="K166" s="4" t="inlineStr">
        <is>
          <t>960820000</t>
        </is>
      </c>
      <c r="L166" s="4" t="n">
        <v>4</v>
      </c>
      <c r="M166" s="3" t="n">
        <v>1</v>
      </c>
      <c r="N166" s="4" t="n">
        <v>60</v>
      </c>
      <c r="O166" s="3" t="n">
        <v>18.8</v>
      </c>
      <c r="P166" s="3" t="n">
        <v>19</v>
      </c>
      <c r="Q166" s="3" t="n">
        <v>54</v>
      </c>
      <c r="R166" s="3" t="n">
        <v>41</v>
      </c>
      <c r="S166" s="4" t="inlineStr"/>
      <c r="T166" s="5">
        <f>_xlfn.DISPIMG("ID_6284A914BB0A40B9AA05ABD058E88D5E",1)</f>
        <v/>
      </c>
      <c r="U166" s="5" t="n"/>
    </row>
    <row r="167" ht="20" customHeight="1">
      <c r="A167" s="3" t="inlineStr">
        <is>
          <t>YS24037010</t>
        </is>
      </c>
      <c r="B167" s="3" t="inlineStr">
        <is>
          <t>1ZB57B46DK09622894</t>
        </is>
      </c>
      <c r="C167" s="3" t="inlineStr">
        <is>
          <t>FBA15HX4MWL5U000005</t>
        </is>
      </c>
      <c r="D167" s="3" t="inlineStr">
        <is>
          <t>BN24032700061</t>
        </is>
      </c>
      <c r="E167" s="4" t="inlineStr">
        <is>
          <t>马克笔</t>
        </is>
      </c>
      <c r="F167" s="4" t="inlineStr">
        <is>
          <t>marker pen</t>
        </is>
      </c>
      <c r="G167" s="4" t="inlineStr">
        <is>
          <t>NO</t>
        </is>
      </c>
      <c r="H167" s="4" t="inlineStr">
        <is>
          <t>NO</t>
        </is>
      </c>
      <c r="I167" s="4" t="inlineStr">
        <is>
          <t>塑料</t>
        </is>
      </c>
      <c r="J167" s="4" t="inlineStr">
        <is>
          <t>绘画</t>
        </is>
      </c>
      <c r="K167" s="4" t="inlineStr">
        <is>
          <t>960820000</t>
        </is>
      </c>
      <c r="L167" s="4" t="n">
        <v>4</v>
      </c>
      <c r="M167" s="3" t="n">
        <v>1</v>
      </c>
      <c r="N167" s="4" t="n">
        <v>60</v>
      </c>
      <c r="O167" s="3" t="n">
        <v>7.9</v>
      </c>
      <c r="P167" s="3" t="n">
        <v>19</v>
      </c>
      <c r="Q167" s="3" t="n">
        <v>54</v>
      </c>
      <c r="R167" s="3" t="n">
        <v>41</v>
      </c>
      <c r="S167" s="4" t="inlineStr"/>
      <c r="T167" s="5">
        <f>_xlfn.DISPIMG("ID_74792F5C81F8445DBBB4C7192C513610",1)</f>
        <v/>
      </c>
      <c r="U167" s="5" t="n"/>
    </row>
    <row r="168" ht="20" customHeight="1">
      <c r="A168" s="3" t="inlineStr">
        <is>
          <t>YS24037010</t>
        </is>
      </c>
      <c r="B168" s="3" t="inlineStr">
        <is>
          <t>1ZB57B46DK07946904</t>
        </is>
      </c>
      <c r="C168" s="3" t="inlineStr">
        <is>
          <t>FBA15HX4MWL5U000006</t>
        </is>
      </c>
      <c r="D168" s="3" t="inlineStr">
        <is>
          <t>BN24032700062</t>
        </is>
      </c>
      <c r="E168" s="4" t="inlineStr">
        <is>
          <t>马克笔</t>
        </is>
      </c>
      <c r="F168" s="4" t="inlineStr">
        <is>
          <t>marker pen</t>
        </is>
      </c>
      <c r="G168" s="4" t="inlineStr">
        <is>
          <t>NO</t>
        </is>
      </c>
      <c r="H168" s="4" t="inlineStr">
        <is>
          <t>NO</t>
        </is>
      </c>
      <c r="I168" s="4" t="inlineStr">
        <is>
          <t>塑料</t>
        </is>
      </c>
      <c r="J168" s="4" t="inlineStr">
        <is>
          <t>绘画</t>
        </is>
      </c>
      <c r="K168" s="4" t="inlineStr">
        <is>
          <t>960820000</t>
        </is>
      </c>
      <c r="L168" s="4" t="n">
        <v>4</v>
      </c>
      <c r="M168" s="3" t="n">
        <v>1</v>
      </c>
      <c r="N168" s="4" t="n">
        <v>60</v>
      </c>
      <c r="O168" s="3" t="n">
        <v>7.9</v>
      </c>
      <c r="P168" s="3" t="n">
        <v>19</v>
      </c>
      <c r="Q168" s="3" t="n">
        <v>54</v>
      </c>
      <c r="R168" s="3" t="n">
        <v>41</v>
      </c>
      <c r="S168" s="4" t="inlineStr"/>
      <c r="T168" s="5">
        <f>_xlfn.DISPIMG("ID_90AD8270306B46739A041FD504D7E6C8",1)</f>
        <v/>
      </c>
      <c r="U168" s="5" t="n"/>
    </row>
    <row r="169" ht="20" customHeight="1">
      <c r="A169" s="3" t="inlineStr">
        <is>
          <t>YS24037010</t>
        </is>
      </c>
      <c r="B169" s="3" t="inlineStr">
        <is>
          <t>1ZB57B46DK05478914</t>
        </is>
      </c>
      <c r="C169" s="3" t="inlineStr">
        <is>
          <t>FBA15HX4MWL5U000007</t>
        </is>
      </c>
      <c r="D169" s="3" t="inlineStr">
        <is>
          <t>BN24032700063</t>
        </is>
      </c>
      <c r="E169" s="4" t="inlineStr">
        <is>
          <t>马克笔</t>
        </is>
      </c>
      <c r="F169" s="4" t="inlineStr">
        <is>
          <t>marker pen</t>
        </is>
      </c>
      <c r="G169" s="4" t="inlineStr">
        <is>
          <t>NO</t>
        </is>
      </c>
      <c r="H169" s="4" t="inlineStr">
        <is>
          <t>NO</t>
        </is>
      </c>
      <c r="I169" s="4" t="inlineStr">
        <is>
          <t>塑料</t>
        </is>
      </c>
      <c r="J169" s="4" t="inlineStr">
        <is>
          <t>绘画</t>
        </is>
      </c>
      <c r="K169" s="4" t="inlineStr">
        <is>
          <t>960820000</t>
        </is>
      </c>
      <c r="L169" s="4" t="n">
        <v>4</v>
      </c>
      <c r="M169" s="3" t="n">
        <v>1</v>
      </c>
      <c r="N169" s="4" t="n">
        <v>60</v>
      </c>
      <c r="O169" s="3" t="n">
        <v>18.8</v>
      </c>
      <c r="P169" s="3" t="n">
        <v>19</v>
      </c>
      <c r="Q169" s="3" t="n">
        <v>54</v>
      </c>
      <c r="R169" s="3" t="n">
        <v>41</v>
      </c>
      <c r="S169" s="4" t="inlineStr"/>
      <c r="T169" s="5">
        <f>_xlfn.DISPIMG("ID_4CEB609CCCF14B27909A29C0476083E4",1)</f>
        <v/>
      </c>
      <c r="U169" s="5" t="n"/>
    </row>
    <row r="170" ht="20" customHeight="1">
      <c r="A170" s="3" t="inlineStr">
        <is>
          <t>7181797184</t>
        </is>
      </c>
      <c r="B170" s="3" t="inlineStr">
        <is>
          <t>1ZB57B46DK07466683</t>
        </is>
      </c>
      <c r="C170" s="3" t="inlineStr">
        <is>
          <t>FBA15HWD1NSWU000001</t>
        </is>
      </c>
      <c r="D170" s="3" t="inlineStr">
        <is>
          <t>BN24032700064</t>
        </is>
      </c>
      <c r="E170" s="4" t="inlineStr">
        <is>
          <t>马克笔</t>
        </is>
      </c>
      <c r="F170" s="4" t="inlineStr">
        <is>
          <t>marker pen</t>
        </is>
      </c>
      <c r="G170" s="4" t="inlineStr">
        <is>
          <t>NO</t>
        </is>
      </c>
      <c r="H170" s="4" t="inlineStr">
        <is>
          <t>NO</t>
        </is>
      </c>
      <c r="I170" s="4" t="inlineStr">
        <is>
          <t>塑料</t>
        </is>
      </c>
      <c r="J170" s="4" t="inlineStr">
        <is>
          <t>绘画</t>
        </is>
      </c>
      <c r="K170" s="4" t="inlineStr">
        <is>
          <t>960820000</t>
        </is>
      </c>
      <c r="L170" s="4" t="n">
        <v>2.8</v>
      </c>
      <c r="M170" s="3" t="n">
        <v>1</v>
      </c>
      <c r="N170" s="4" t="n">
        <v>60</v>
      </c>
      <c r="O170" s="3" t="n">
        <v>18.1</v>
      </c>
      <c r="P170" s="3" t="n">
        <v>18</v>
      </c>
      <c r="Q170" s="3" t="n">
        <v>54</v>
      </c>
      <c r="R170" s="3" t="n">
        <v>41</v>
      </c>
      <c r="S170" s="4" t="inlineStr">
        <is>
          <t>1</t>
        </is>
      </c>
      <c r="T170" s="5">
        <f>_xlfn.DISPIMG("ID_51C6EAE5306147AA9F7C73D80ED8FB5C",1)</f>
        <v/>
      </c>
      <c r="U170" s="5" t="n"/>
    </row>
    <row r="171" ht="20" customHeight="1">
      <c r="A171" s="3" t="inlineStr">
        <is>
          <t>7181797184</t>
        </is>
      </c>
      <c r="B171" s="3" t="inlineStr">
        <is>
          <t>1ZB57B46DK00822694</t>
        </is>
      </c>
      <c r="C171" s="3" t="inlineStr">
        <is>
          <t>FBA15HWD1NSWU000002</t>
        </is>
      </c>
      <c r="D171" s="3" t="inlineStr">
        <is>
          <t>BN24032700065</t>
        </is>
      </c>
      <c r="E171" s="4" t="inlineStr">
        <is>
          <t>马克笔</t>
        </is>
      </c>
      <c r="F171" s="4" t="inlineStr">
        <is>
          <t>marker pen</t>
        </is>
      </c>
      <c r="G171" s="4" t="inlineStr">
        <is>
          <t>NO</t>
        </is>
      </c>
      <c r="H171" s="4" t="inlineStr">
        <is>
          <t>NO</t>
        </is>
      </c>
      <c r="I171" s="4" t="inlineStr">
        <is>
          <t>塑料</t>
        </is>
      </c>
      <c r="J171" s="4" t="inlineStr">
        <is>
          <t>绘画</t>
        </is>
      </c>
      <c r="K171" s="4" t="inlineStr">
        <is>
          <t>960820000</t>
        </is>
      </c>
      <c r="L171" s="4" t="n">
        <v>4</v>
      </c>
      <c r="M171" s="3" t="n">
        <v>1</v>
      </c>
      <c r="N171" s="4" t="n">
        <v>60</v>
      </c>
      <c r="O171" s="3" t="n">
        <v>14.95</v>
      </c>
      <c r="P171" s="3" t="n">
        <v>18</v>
      </c>
      <c r="Q171" s="3" t="n">
        <v>54</v>
      </c>
      <c r="R171" s="3" t="n">
        <v>41</v>
      </c>
      <c r="S171" s="4" t="inlineStr"/>
      <c r="T171" s="5">
        <f>_xlfn.DISPIMG("ID_535CE9626D6E4E33A49C926557D9DDA0",1)</f>
        <v/>
      </c>
      <c r="U171" s="5" t="n"/>
    </row>
    <row r="172" ht="20" customHeight="1">
      <c r="A172" s="3" t="inlineStr">
        <is>
          <t>7181797184</t>
        </is>
      </c>
      <c r="B172" s="3" t="inlineStr">
        <is>
          <t>1ZB57B46DK18986707</t>
        </is>
      </c>
      <c r="C172" s="3" t="inlineStr">
        <is>
          <t>FBA15HWD1NSWU000003</t>
        </is>
      </c>
      <c r="D172" s="3" t="inlineStr">
        <is>
          <t>BN24032700066</t>
        </is>
      </c>
      <c r="E172" s="4" t="inlineStr">
        <is>
          <t>马克笔</t>
        </is>
      </c>
      <c r="F172" s="4" t="inlineStr">
        <is>
          <t>marker pen</t>
        </is>
      </c>
      <c r="G172" s="4" t="inlineStr">
        <is>
          <t>NO</t>
        </is>
      </c>
      <c r="H172" s="4" t="inlineStr">
        <is>
          <t>NO</t>
        </is>
      </c>
      <c r="I172" s="4" t="inlineStr">
        <is>
          <t>塑料</t>
        </is>
      </c>
      <c r="J172" s="4" t="inlineStr">
        <is>
          <t>绘画</t>
        </is>
      </c>
      <c r="K172" s="4" t="inlineStr">
        <is>
          <t>960820000</t>
        </is>
      </c>
      <c r="L172" s="4" t="n">
        <v>4</v>
      </c>
      <c r="M172" s="3" t="n">
        <v>1</v>
      </c>
      <c r="N172" s="4" t="n">
        <v>60</v>
      </c>
      <c r="O172" s="3" t="n">
        <v>18.15</v>
      </c>
      <c r="P172" s="3" t="n">
        <v>18</v>
      </c>
      <c r="Q172" s="3" t="n">
        <v>54</v>
      </c>
      <c r="R172" s="3" t="n">
        <v>41</v>
      </c>
      <c r="S172" s="4" t="inlineStr"/>
      <c r="T172" s="5">
        <f>_xlfn.DISPIMG("ID_6CB70842EA9F42AA98C234A8398AE1F7",1)</f>
        <v/>
      </c>
      <c r="U172" s="5" t="n"/>
    </row>
    <row r="173" ht="20" customHeight="1">
      <c r="A173" s="3" t="inlineStr">
        <is>
          <t>7181797184</t>
        </is>
      </c>
      <c r="B173" s="3" t="inlineStr">
        <is>
          <t>1ZB57B46DK08358717</t>
        </is>
      </c>
      <c r="C173" s="3" t="inlineStr">
        <is>
          <t>FBA15HWD1NSWU000004</t>
        </is>
      </c>
      <c r="D173" s="3" t="inlineStr">
        <is>
          <t>BN24032700067</t>
        </is>
      </c>
      <c r="E173" s="4" t="inlineStr">
        <is>
          <t>马克笔</t>
        </is>
      </c>
      <c r="F173" s="4" t="inlineStr">
        <is>
          <t>marker pen</t>
        </is>
      </c>
      <c r="G173" s="4" t="inlineStr">
        <is>
          <t>NO</t>
        </is>
      </c>
      <c r="H173" s="4" t="inlineStr">
        <is>
          <t>NO</t>
        </is>
      </c>
      <c r="I173" s="4" t="inlineStr">
        <is>
          <t>塑料</t>
        </is>
      </c>
      <c r="J173" s="4" t="inlineStr">
        <is>
          <t>绘画</t>
        </is>
      </c>
      <c r="K173" s="4" t="inlineStr">
        <is>
          <t>960820000</t>
        </is>
      </c>
      <c r="L173" s="4" t="n">
        <v>4</v>
      </c>
      <c r="M173" s="3" t="n">
        <v>1</v>
      </c>
      <c r="N173" s="4" t="n">
        <v>60</v>
      </c>
      <c r="O173" s="3" t="n">
        <v>18.15</v>
      </c>
      <c r="P173" s="3" t="n">
        <v>18</v>
      </c>
      <c r="Q173" s="3" t="n">
        <v>54</v>
      </c>
      <c r="R173" s="3" t="n">
        <v>41</v>
      </c>
      <c r="S173" s="4" t="inlineStr"/>
      <c r="T173" s="5">
        <f>_xlfn.DISPIMG("ID_45A1C885FC9C4EC9BF7E75533BE08BC5",1)</f>
        <v/>
      </c>
      <c r="U173" s="5" t="n"/>
    </row>
    <row r="174" ht="20" customHeight="1">
      <c r="A174" s="3" t="inlineStr">
        <is>
          <t>7181797184</t>
        </is>
      </c>
      <c r="B174" s="3" t="inlineStr">
        <is>
          <t>1ZB57B46DK15338725</t>
        </is>
      </c>
      <c r="C174" s="3" t="inlineStr">
        <is>
          <t>FBA15HWD1NSWU000005</t>
        </is>
      </c>
      <c r="D174" s="3" t="inlineStr">
        <is>
          <t>BN24032700068</t>
        </is>
      </c>
      <c r="E174" s="4" t="inlineStr">
        <is>
          <t>马克笔</t>
        </is>
      </c>
      <c r="F174" s="4" t="inlineStr">
        <is>
          <t>marker pen</t>
        </is>
      </c>
      <c r="G174" s="4" t="inlineStr">
        <is>
          <t>NO</t>
        </is>
      </c>
      <c r="H174" s="4" t="inlineStr">
        <is>
          <t>NO</t>
        </is>
      </c>
      <c r="I174" s="4" t="inlineStr">
        <is>
          <t>塑料</t>
        </is>
      </c>
      <c r="J174" s="4" t="inlineStr">
        <is>
          <t>绘画</t>
        </is>
      </c>
      <c r="K174" s="4" t="inlineStr">
        <is>
          <t>960820000</t>
        </is>
      </c>
      <c r="L174" s="4" t="n">
        <v>4</v>
      </c>
      <c r="M174" s="3" t="n">
        <v>1</v>
      </c>
      <c r="N174" s="4" t="n">
        <v>60</v>
      </c>
      <c r="O174" s="3" t="n">
        <v>14.95</v>
      </c>
      <c r="P174" s="3" t="n">
        <v>18</v>
      </c>
      <c r="Q174" s="3" t="n">
        <v>54</v>
      </c>
      <c r="R174" s="3" t="n">
        <v>41</v>
      </c>
      <c r="S174" s="4" t="inlineStr"/>
      <c r="T174" s="5">
        <f>_xlfn.DISPIMG("ID_C3CE0B83511E4295AA417B93682007A7",1)</f>
        <v/>
      </c>
      <c r="U174" s="5" t="n"/>
    </row>
    <row r="175" ht="20" customHeight="1">
      <c r="A175" s="3" t="inlineStr">
        <is>
          <t>7181797184</t>
        </is>
      </c>
      <c r="B175" s="3" t="inlineStr">
        <is>
          <t>1ZB57B46DK06326737</t>
        </is>
      </c>
      <c r="C175" s="3" t="inlineStr">
        <is>
          <t>FBA15HWD1NSWU000006</t>
        </is>
      </c>
      <c r="D175" s="3" t="inlineStr">
        <is>
          <t>BN24032700069</t>
        </is>
      </c>
      <c r="E175" s="4" t="inlineStr">
        <is>
          <t>马克笔</t>
        </is>
      </c>
      <c r="F175" s="4" t="inlineStr">
        <is>
          <t>marker pen</t>
        </is>
      </c>
      <c r="G175" s="4" t="inlineStr">
        <is>
          <t>NO</t>
        </is>
      </c>
      <c r="H175" s="4" t="inlineStr">
        <is>
          <t>NO</t>
        </is>
      </c>
      <c r="I175" s="4" t="inlineStr">
        <is>
          <t>塑料</t>
        </is>
      </c>
      <c r="J175" s="4" t="inlineStr">
        <is>
          <t>绘画</t>
        </is>
      </c>
      <c r="K175" s="4" t="inlineStr">
        <is>
          <t>960820000</t>
        </is>
      </c>
      <c r="L175" s="4" t="n">
        <v>4</v>
      </c>
      <c r="M175" s="3" t="n">
        <v>1</v>
      </c>
      <c r="N175" s="4" t="n">
        <v>60</v>
      </c>
      <c r="O175" s="3" t="n">
        <v>15</v>
      </c>
      <c r="P175" s="3" t="n">
        <v>18</v>
      </c>
      <c r="Q175" s="3" t="n">
        <v>54</v>
      </c>
      <c r="R175" s="3" t="n">
        <v>41</v>
      </c>
      <c r="S175" s="4" t="inlineStr"/>
      <c r="T175" s="5">
        <f>_xlfn.DISPIMG("ID_85827075EBAE4800A05B9EFD18DAC780",1)</f>
        <v/>
      </c>
      <c r="U175" s="5" t="n"/>
    </row>
    <row r="176" ht="20" customHeight="1">
      <c r="A176" s="3" t="inlineStr">
        <is>
          <t>7181797184</t>
        </is>
      </c>
      <c r="B176" s="3" t="inlineStr">
        <is>
          <t>1ZB57B46DK07722744</t>
        </is>
      </c>
      <c r="C176" s="3" t="inlineStr">
        <is>
          <t>FBA15HWD1NSWU000007</t>
        </is>
      </c>
      <c r="D176" s="3" t="inlineStr">
        <is>
          <t>BN24032700070</t>
        </is>
      </c>
      <c r="E176" s="4" t="inlineStr">
        <is>
          <t>马克笔</t>
        </is>
      </c>
      <c r="F176" s="4" t="inlineStr">
        <is>
          <t>marker pen</t>
        </is>
      </c>
      <c r="G176" s="4" t="inlineStr">
        <is>
          <t>NO</t>
        </is>
      </c>
      <c r="H176" s="4" t="inlineStr">
        <is>
          <t>NO</t>
        </is>
      </c>
      <c r="I176" s="4" t="inlineStr">
        <is>
          <t>塑料</t>
        </is>
      </c>
      <c r="J176" s="4" t="inlineStr">
        <is>
          <t>绘画</t>
        </is>
      </c>
      <c r="K176" s="4" t="inlineStr">
        <is>
          <t>960820000</t>
        </is>
      </c>
      <c r="L176" s="4" t="n">
        <v>4</v>
      </c>
      <c r="M176" s="3" t="n">
        <v>1</v>
      </c>
      <c r="N176" s="4" t="n">
        <v>60</v>
      </c>
      <c r="O176" s="3" t="n">
        <v>18.1</v>
      </c>
      <c r="P176" s="3" t="n">
        <v>18</v>
      </c>
      <c r="Q176" s="3" t="n">
        <v>54</v>
      </c>
      <c r="R176" s="3" t="n">
        <v>41</v>
      </c>
      <c r="S176" s="4" t="inlineStr"/>
      <c r="T176" s="5">
        <f>_xlfn.DISPIMG("ID_2A21F2609DBE4356BE8C32C0FD632148",1)</f>
        <v/>
      </c>
      <c r="U176" s="5" t="n"/>
    </row>
    <row r="177" ht="20" customHeight="1">
      <c r="A177" s="3" t="inlineStr">
        <is>
          <t>7181797184</t>
        </is>
      </c>
      <c r="B177" s="3" t="inlineStr">
        <is>
          <t>1ZB57B46DK05926751</t>
        </is>
      </c>
      <c r="C177" s="3" t="inlineStr">
        <is>
          <t>FBA15HWD1NSWU000008</t>
        </is>
      </c>
      <c r="D177" s="3" t="inlineStr">
        <is>
          <t>BN24032700071</t>
        </is>
      </c>
      <c r="E177" s="4" t="inlineStr">
        <is>
          <t>马克笔</t>
        </is>
      </c>
      <c r="F177" s="4" t="inlineStr">
        <is>
          <t>marker pen</t>
        </is>
      </c>
      <c r="G177" s="4" t="inlineStr">
        <is>
          <t>NO</t>
        </is>
      </c>
      <c r="H177" s="4" t="inlineStr">
        <is>
          <t>NO</t>
        </is>
      </c>
      <c r="I177" s="4" t="inlineStr">
        <is>
          <t>塑料</t>
        </is>
      </c>
      <c r="J177" s="4" t="inlineStr">
        <is>
          <t>绘画</t>
        </is>
      </c>
      <c r="K177" s="4" t="inlineStr">
        <is>
          <t>960820000</t>
        </is>
      </c>
      <c r="L177" s="4" t="n">
        <v>4</v>
      </c>
      <c r="M177" s="3" t="n">
        <v>1</v>
      </c>
      <c r="N177" s="4" t="n">
        <v>60</v>
      </c>
      <c r="O177" s="3" t="n">
        <v>15.05</v>
      </c>
      <c r="P177" s="3" t="n">
        <v>18</v>
      </c>
      <c r="Q177" s="3" t="n">
        <v>54</v>
      </c>
      <c r="R177" s="3" t="n">
        <v>41</v>
      </c>
      <c r="S177" s="4" t="inlineStr"/>
      <c r="T177" s="5">
        <f>_xlfn.DISPIMG("ID_F5923991A3D4457CB2B75A7289995B12",1)</f>
        <v/>
      </c>
      <c r="U177" s="5" t="n"/>
    </row>
    <row r="178" ht="20" customHeight="1">
      <c r="A178" s="3" t="inlineStr">
        <is>
          <t>7181797184</t>
        </is>
      </c>
      <c r="B178" s="3" t="inlineStr">
        <is>
          <t>1ZB57B46DK07338768</t>
        </is>
      </c>
      <c r="C178" s="3" t="inlineStr">
        <is>
          <t>FBA15HWD1NSWU000009</t>
        </is>
      </c>
      <c r="D178" s="3" t="inlineStr">
        <is>
          <t>BN24032700072</t>
        </is>
      </c>
      <c r="E178" s="4" t="inlineStr">
        <is>
          <t>马克笔</t>
        </is>
      </c>
      <c r="F178" s="4" t="inlineStr">
        <is>
          <t>marker pen</t>
        </is>
      </c>
      <c r="G178" s="4" t="inlineStr">
        <is>
          <t>NO</t>
        </is>
      </c>
      <c r="H178" s="4" t="inlineStr">
        <is>
          <t>NO</t>
        </is>
      </c>
      <c r="I178" s="4" t="inlineStr">
        <is>
          <t>塑料</t>
        </is>
      </c>
      <c r="J178" s="4" t="inlineStr">
        <is>
          <t>绘画</t>
        </is>
      </c>
      <c r="K178" s="4" t="inlineStr">
        <is>
          <t>960820000</t>
        </is>
      </c>
      <c r="L178" s="4" t="n">
        <v>4</v>
      </c>
      <c r="M178" s="3" t="n">
        <v>1</v>
      </c>
      <c r="N178" s="4" t="n">
        <v>60</v>
      </c>
      <c r="O178" s="3" t="n">
        <v>15.05</v>
      </c>
      <c r="P178" s="3" t="n">
        <v>18</v>
      </c>
      <c r="Q178" s="3" t="n">
        <v>54</v>
      </c>
      <c r="R178" s="3" t="n">
        <v>41</v>
      </c>
      <c r="S178" s="4" t="inlineStr"/>
      <c r="T178" s="5">
        <f>_xlfn.DISPIMG("ID_E0CA5FFDE05B46118E125AD5905FBFA1",1)</f>
        <v/>
      </c>
      <c r="U178" s="5" t="n"/>
    </row>
    <row r="179" ht="20" customHeight="1">
      <c r="A179" s="3" t="inlineStr">
        <is>
          <t>7181797184</t>
        </is>
      </c>
      <c r="B179" s="3" t="inlineStr">
        <is>
          <t>1ZB57B46DK18358770</t>
        </is>
      </c>
      <c r="C179" s="3" t="inlineStr">
        <is>
          <t>FBA15HWD1NSWU000010</t>
        </is>
      </c>
      <c r="D179" s="3" t="inlineStr">
        <is>
          <t>BN24032700073</t>
        </is>
      </c>
      <c r="E179" s="4" t="inlineStr">
        <is>
          <t>马克笔</t>
        </is>
      </c>
      <c r="F179" s="4" t="inlineStr">
        <is>
          <t>marker pen</t>
        </is>
      </c>
      <c r="G179" s="4" t="inlineStr">
        <is>
          <t>NO</t>
        </is>
      </c>
      <c r="H179" s="4" t="inlineStr">
        <is>
          <t>NO</t>
        </is>
      </c>
      <c r="I179" s="4" t="inlineStr">
        <is>
          <t>塑料</t>
        </is>
      </c>
      <c r="J179" s="4" t="inlineStr">
        <is>
          <t>绘画</t>
        </is>
      </c>
      <c r="K179" s="4" t="inlineStr">
        <is>
          <t>960820000</t>
        </is>
      </c>
      <c r="L179" s="4" t="n">
        <v>4</v>
      </c>
      <c r="M179" s="3" t="n">
        <v>1</v>
      </c>
      <c r="N179" s="4" t="n">
        <v>60</v>
      </c>
      <c r="O179" s="3" t="n">
        <v>15.05</v>
      </c>
      <c r="P179" s="3" t="n">
        <v>18</v>
      </c>
      <c r="Q179" s="3" t="n">
        <v>54</v>
      </c>
      <c r="R179" s="3" t="n">
        <v>41</v>
      </c>
      <c r="S179" s="4" t="inlineStr"/>
      <c r="T179" s="5">
        <f>_xlfn.DISPIMG("ID_F60442302C05426DB9385F8737F2670C",1)</f>
        <v/>
      </c>
      <c r="U179" s="5" t="n"/>
    </row>
    <row r="180" ht="20" customHeight="1">
      <c r="A180" s="3" t="inlineStr">
        <is>
          <t>7181797184</t>
        </is>
      </c>
      <c r="B180" s="3" t="inlineStr">
        <is>
          <t>1ZB57B46DK05386782</t>
        </is>
      </c>
      <c r="C180" s="3" t="inlineStr">
        <is>
          <t>FBA15HWD1NSWU000011</t>
        </is>
      </c>
      <c r="D180" s="3" t="inlineStr">
        <is>
          <t>BN24032700074</t>
        </is>
      </c>
      <c r="E180" s="4" t="inlineStr">
        <is>
          <t>马克笔</t>
        </is>
      </c>
      <c r="F180" s="4" t="inlineStr">
        <is>
          <t>marker pen</t>
        </is>
      </c>
      <c r="G180" s="4" t="inlineStr">
        <is>
          <t>NO</t>
        </is>
      </c>
      <c r="H180" s="4" t="inlineStr">
        <is>
          <t>NO</t>
        </is>
      </c>
      <c r="I180" s="4" t="inlineStr">
        <is>
          <t>塑料</t>
        </is>
      </c>
      <c r="J180" s="4" t="inlineStr">
        <is>
          <t>绘画</t>
        </is>
      </c>
      <c r="K180" s="4" t="inlineStr">
        <is>
          <t>960820000</t>
        </is>
      </c>
      <c r="L180" s="4" t="n">
        <v>4</v>
      </c>
      <c r="M180" s="3" t="n">
        <v>1</v>
      </c>
      <c r="N180" s="4" t="n">
        <v>60</v>
      </c>
      <c r="O180" s="3" t="n">
        <v>15</v>
      </c>
      <c r="P180" s="3" t="n">
        <v>18</v>
      </c>
      <c r="Q180" s="3" t="n">
        <v>54</v>
      </c>
      <c r="R180" s="3" t="n">
        <v>41</v>
      </c>
      <c r="S180" s="4" t="n"/>
      <c r="T180" s="5">
        <f>_xlfn.DISPIMG("ID_8FB6F65B60EF41D3ABDD6C7408761CE3",1)</f>
        <v/>
      </c>
      <c r="U180" s="5" t="n"/>
    </row>
    <row r="181" ht="20" customHeight="1">
      <c r="A181" s="3" t="inlineStr">
        <is>
          <t>7181797184</t>
        </is>
      </c>
      <c r="B181" s="3" t="inlineStr">
        <is>
          <t>1ZB57B46DK14822793</t>
        </is>
      </c>
      <c r="C181" s="3" t="inlineStr">
        <is>
          <t>FBA15HWD1NSWU000012</t>
        </is>
      </c>
      <c r="D181" s="3" t="inlineStr">
        <is>
          <t>BN24032700075</t>
        </is>
      </c>
      <c r="E181" s="4" t="inlineStr">
        <is>
          <t>马克笔</t>
        </is>
      </c>
      <c r="F181" s="4" t="inlineStr">
        <is>
          <t>marker pen</t>
        </is>
      </c>
      <c r="G181" s="4" t="inlineStr">
        <is>
          <t>NO</t>
        </is>
      </c>
      <c r="H181" s="4" t="inlineStr">
        <is>
          <t>NO</t>
        </is>
      </c>
      <c r="I181" s="4" t="inlineStr">
        <is>
          <t>塑料</t>
        </is>
      </c>
      <c r="J181" s="4" t="inlineStr">
        <is>
          <t>绘画</t>
        </is>
      </c>
      <c r="K181" s="4" t="inlineStr">
        <is>
          <t>960820000</t>
        </is>
      </c>
      <c r="L181" s="4" t="n">
        <v>4</v>
      </c>
      <c r="M181" s="3" t="n">
        <v>1</v>
      </c>
      <c r="N181" s="4" t="n">
        <v>60</v>
      </c>
      <c r="O181" s="3" t="n">
        <v>15.05</v>
      </c>
      <c r="P181" s="3" t="n">
        <v>18</v>
      </c>
      <c r="Q181" s="3" t="n">
        <v>54</v>
      </c>
      <c r="R181" s="3" t="n">
        <v>41</v>
      </c>
      <c r="S181" s="4" t="n"/>
      <c r="T181" s="5">
        <f>_xlfn.DISPIMG("ID_F1E901B1A76D40E3A2A9D65EB481727C",1)</f>
        <v/>
      </c>
      <c r="U181" s="5" t="n"/>
    </row>
    <row r="182" ht="20" customHeight="1">
      <c r="A182" s="3" t="inlineStr">
        <is>
          <t>1808830130</t>
        </is>
      </c>
      <c r="B182" s="3" t="inlineStr">
        <is>
          <t>1ZB57B46DK17709106</t>
        </is>
      </c>
      <c r="C182" s="3" t="inlineStr">
        <is>
          <t>kA001903270117</t>
        </is>
      </c>
      <c r="D182" s="3" t="inlineStr">
        <is>
          <t>BN24032700261</t>
        </is>
      </c>
      <c r="E182" s="4" t="inlineStr">
        <is>
          <t>超声波驱狗器</t>
        </is>
      </c>
      <c r="F182" s="4" t="inlineStr">
        <is>
          <t>ultrasonic dog repeller</t>
        </is>
      </c>
      <c r="G182" s="4" t="inlineStr">
        <is>
          <t>NO</t>
        </is>
      </c>
      <c r="H182" s="4" t="inlineStr">
        <is>
          <t>NO</t>
        </is>
      </c>
      <c r="I182" s="4" t="inlineStr">
        <is>
          <t>塑料</t>
        </is>
      </c>
      <c r="J182" s="4" t="inlineStr">
        <is>
          <t>宠物产品</t>
        </is>
      </c>
      <c r="K182" s="4" t="inlineStr">
        <is>
          <t>8543709990</t>
        </is>
      </c>
      <c r="L182" s="4" t="n">
        <v>10</v>
      </c>
      <c r="M182" s="3" t="n">
        <v>1</v>
      </c>
      <c r="N182" s="4" t="n">
        <v>200</v>
      </c>
      <c r="O182" s="3" t="n">
        <v>12</v>
      </c>
      <c r="P182" s="3" t="n">
        <v>35</v>
      </c>
      <c r="Q182" s="3" t="n">
        <v>42</v>
      </c>
      <c r="R182" s="3" t="n">
        <v>41</v>
      </c>
      <c r="S182" s="4" t="inlineStr"/>
      <c r="T182" s="5">
        <f>_xlfn.DISPIMG("ID_AFCC85C4F4D54EE5B82D01102C2768CE",1)</f>
        <v/>
      </c>
      <c r="U182" s="5" t="n"/>
    </row>
    <row r="183" ht="20" customHeight="1">
      <c r="A183" s="3" t="inlineStr">
        <is>
          <t>1808830130</t>
        </is>
      </c>
      <c r="B183" s="3" t="inlineStr">
        <is>
          <t>1ZB57B46DK05001115</t>
        </is>
      </c>
      <c r="C183" s="3" t="inlineStr">
        <is>
          <t>kA001903270118</t>
        </is>
      </c>
      <c r="D183" s="3" t="inlineStr">
        <is>
          <t>BN24032700262</t>
        </is>
      </c>
      <c r="E183" s="4" t="inlineStr">
        <is>
          <t>超声波驱狗器</t>
        </is>
      </c>
      <c r="F183" s="4" t="inlineStr">
        <is>
          <t>ultrasonic dog repeller</t>
        </is>
      </c>
      <c r="G183" s="4" t="inlineStr">
        <is>
          <t>NO</t>
        </is>
      </c>
      <c r="H183" s="4" t="inlineStr">
        <is>
          <t>NO</t>
        </is>
      </c>
      <c r="I183" s="4" t="inlineStr">
        <is>
          <t>塑料</t>
        </is>
      </c>
      <c r="J183" s="4" t="inlineStr">
        <is>
          <t>宠物产品</t>
        </is>
      </c>
      <c r="K183" s="4" t="inlineStr">
        <is>
          <t>8543709990</t>
        </is>
      </c>
      <c r="L183" s="4" t="n">
        <v>10</v>
      </c>
      <c r="M183" s="3" t="n">
        <v>1</v>
      </c>
      <c r="N183" s="4" t="n">
        <v>200</v>
      </c>
      <c r="O183" s="3" t="n">
        <v>11.65</v>
      </c>
      <c r="P183" s="3" t="n">
        <v>31</v>
      </c>
      <c r="Q183" s="3" t="n">
        <v>54</v>
      </c>
      <c r="R183" s="3" t="n">
        <v>29</v>
      </c>
      <c r="S183" s="4" t="inlineStr"/>
      <c r="T183" s="5">
        <f>_xlfn.DISPIMG("ID_A18131A20DAF4DEFA997227BB672E034",1)</f>
        <v/>
      </c>
      <c r="U183" s="5" t="n"/>
    </row>
    <row r="184" ht="20" customHeight="1">
      <c r="A184" s="3" t="inlineStr">
        <is>
          <t>1808830130</t>
        </is>
      </c>
      <c r="B184" s="3" t="inlineStr">
        <is>
          <t>1ZB57B46DK05901125</t>
        </is>
      </c>
      <c r="C184" s="3" t="inlineStr">
        <is>
          <t>kA001903270119</t>
        </is>
      </c>
      <c r="D184" s="3" t="inlineStr">
        <is>
          <t>BN24032700263</t>
        </is>
      </c>
      <c r="E184" s="4" t="inlineStr">
        <is>
          <t>超声波驱狗器</t>
        </is>
      </c>
      <c r="F184" s="4" t="inlineStr">
        <is>
          <t>ultrasonic dog repeller</t>
        </is>
      </c>
      <c r="G184" s="4" t="inlineStr">
        <is>
          <t>NO</t>
        </is>
      </c>
      <c r="H184" s="4" t="inlineStr">
        <is>
          <t>NO</t>
        </is>
      </c>
      <c r="I184" s="4" t="inlineStr">
        <is>
          <t>塑料</t>
        </is>
      </c>
      <c r="J184" s="4" t="inlineStr">
        <is>
          <t>宠物产品</t>
        </is>
      </c>
      <c r="K184" s="4" t="inlineStr">
        <is>
          <t>8543709990</t>
        </is>
      </c>
      <c r="L184" s="4" t="n">
        <v>10</v>
      </c>
      <c r="M184" s="3" t="n">
        <v>1</v>
      </c>
      <c r="N184" s="4" t="n">
        <v>200</v>
      </c>
      <c r="O184" s="3" t="n">
        <v>11.65</v>
      </c>
      <c r="P184" s="3" t="n">
        <v>31</v>
      </c>
      <c r="Q184" s="3" t="n">
        <v>54</v>
      </c>
      <c r="R184" s="3" t="n">
        <v>29</v>
      </c>
      <c r="S184" s="4" t="inlineStr"/>
      <c r="T184" s="5">
        <f>_xlfn.DISPIMG("ID_90B7194513EE4A358200F0F3E03FF68A",1)</f>
        <v/>
      </c>
      <c r="U184" s="5" t="n"/>
    </row>
    <row r="185" ht="20" customHeight="1">
      <c r="A185" s="3" t="inlineStr">
        <is>
          <t>1808830130</t>
        </is>
      </c>
      <c r="B185" s="3" t="inlineStr">
        <is>
          <t>1ZB57B46DK06809135</t>
        </is>
      </c>
      <c r="C185" s="3" t="inlineStr">
        <is>
          <t>kA001903270120</t>
        </is>
      </c>
      <c r="D185" s="3" t="inlineStr">
        <is>
          <t>BN24032700264</t>
        </is>
      </c>
      <c r="E185" s="4" t="inlineStr">
        <is>
          <t>超声波驱狗器</t>
        </is>
      </c>
      <c r="F185" s="4" t="inlineStr">
        <is>
          <t>ultrasonic dog repeller</t>
        </is>
      </c>
      <c r="G185" s="4" t="inlineStr">
        <is>
          <t>NO</t>
        </is>
      </c>
      <c r="H185" s="4" t="inlineStr">
        <is>
          <t>NO</t>
        </is>
      </c>
      <c r="I185" s="4" t="inlineStr">
        <is>
          <t>塑料</t>
        </is>
      </c>
      <c r="J185" s="4" t="inlineStr">
        <is>
          <t>宠物产品</t>
        </is>
      </c>
      <c r="K185" s="4" t="inlineStr">
        <is>
          <t>8543709990</t>
        </is>
      </c>
      <c r="L185" s="4" t="n">
        <v>10</v>
      </c>
      <c r="M185" s="3" t="n">
        <v>1</v>
      </c>
      <c r="N185" s="4" t="n">
        <v>200</v>
      </c>
      <c r="O185" s="3" t="n">
        <v>11.65</v>
      </c>
      <c r="P185" s="3" t="n">
        <v>31</v>
      </c>
      <c r="Q185" s="3" t="n">
        <v>54</v>
      </c>
      <c r="R185" s="3" t="n">
        <v>29</v>
      </c>
      <c r="S185" s="4" t="inlineStr"/>
      <c r="T185" s="5">
        <f>_xlfn.DISPIMG("ID_164B273626E34670A280B1782F1F0CCF",1)</f>
        <v/>
      </c>
      <c r="U185" s="5" t="n"/>
    </row>
    <row r="186" ht="20" customHeight="1">
      <c r="A186" s="3" t="inlineStr">
        <is>
          <t>FBA15HXDBGWB</t>
        </is>
      </c>
      <c r="B186" s="3" t="inlineStr">
        <is>
          <t>1ZB57B46DK16621069</t>
        </is>
      </c>
      <c r="C186" s="3" t="inlineStr">
        <is>
          <t>FBA15HXDBGWB00000001</t>
        </is>
      </c>
      <c r="D186" s="3" t="inlineStr">
        <is>
          <t>BN24032700534</t>
        </is>
      </c>
      <c r="E186" s="4" t="inlineStr">
        <is>
          <t>手机保护壳</t>
        </is>
      </c>
      <c r="F186" s="4" t="inlineStr">
        <is>
          <t>Phone case</t>
        </is>
      </c>
      <c r="G186" s="4" t="inlineStr">
        <is>
          <t>无</t>
        </is>
      </c>
      <c r="H186" s="4" t="inlineStr">
        <is>
          <t>无</t>
        </is>
      </c>
      <c r="I186" s="4" t="inlineStr">
        <is>
          <t>塑料</t>
        </is>
      </c>
      <c r="J186" s="4" t="inlineStr">
        <is>
          <t>手机配件</t>
        </is>
      </c>
      <c r="K186" s="4" t="inlineStr">
        <is>
          <t>3926909090</t>
        </is>
      </c>
      <c r="L186" s="4" t="n">
        <v>1</v>
      </c>
      <c r="M186" s="3" t="n">
        <v>1</v>
      </c>
      <c r="N186" s="4" t="n">
        <v>206</v>
      </c>
      <c r="O186" s="3" t="n">
        <v>18.55</v>
      </c>
      <c r="P186" s="3" t="n">
        <v>40</v>
      </c>
      <c r="Q186" s="3" t="n">
        <v>53</v>
      </c>
      <c r="R186" s="3" t="n">
        <v>44</v>
      </c>
      <c r="S186" s="4" t="inlineStr">
        <is>
          <t>https://www.amazon.es/dp/B0BM978ZZ5?th=1</t>
        </is>
      </c>
      <c r="T186" s="5">
        <f>_xlfn.DISPIMG("ID_F52677550CB546438E9B0697E9577F0A",1)</f>
        <v/>
      </c>
      <c r="U186" s="5" t="n"/>
    </row>
    <row r="187" ht="20" customHeight="1">
      <c r="A187" s="3" t="inlineStr">
        <is>
          <t>FBA15HXDBGWB</t>
        </is>
      </c>
      <c r="B187" s="3" t="inlineStr">
        <is>
          <t>1ZB57B46DK13481074</t>
        </is>
      </c>
      <c r="C187" s="3" t="inlineStr">
        <is>
          <t>FBA15HXDBGWB00000002</t>
        </is>
      </c>
      <c r="D187" s="3" t="inlineStr">
        <is>
          <t>BN24032700535</t>
        </is>
      </c>
      <c r="E187" s="4" t="inlineStr">
        <is>
          <t>手机保护壳</t>
        </is>
      </c>
      <c r="F187" s="4" t="inlineStr">
        <is>
          <t>Phone case</t>
        </is>
      </c>
      <c r="G187" s="4" t="inlineStr">
        <is>
          <t>无</t>
        </is>
      </c>
      <c r="H187" s="4" t="inlineStr">
        <is>
          <t>无</t>
        </is>
      </c>
      <c r="I187" s="4" t="inlineStr">
        <is>
          <t>塑料</t>
        </is>
      </c>
      <c r="J187" s="4" t="inlineStr">
        <is>
          <t>手机配件</t>
        </is>
      </c>
      <c r="K187" s="4" t="inlineStr">
        <is>
          <t>3926909090</t>
        </is>
      </c>
      <c r="L187" s="4" t="n">
        <v>1</v>
      </c>
      <c r="M187" s="3" t="n">
        <v>1</v>
      </c>
      <c r="N187" s="4" t="n">
        <v>205</v>
      </c>
      <c r="O187" s="3" t="n">
        <v>18.75</v>
      </c>
      <c r="P187" s="3" t="n">
        <v>40</v>
      </c>
      <c r="Q187" s="3" t="n">
        <v>53</v>
      </c>
      <c r="R187" s="3" t="n">
        <v>44</v>
      </c>
      <c r="S187" s="4" t="inlineStr">
        <is>
          <t>https://www.amazon.es/dp/B0BM978ZZ5?th=1</t>
        </is>
      </c>
      <c r="T187" s="5">
        <f>_xlfn.DISPIMG("ID_5D16E80D2AA9402191468E3AE1CF8C66",1)</f>
        <v/>
      </c>
      <c r="U187" s="5" t="n"/>
    </row>
    <row r="188" ht="20" customHeight="1">
      <c r="A188" s="3" t="inlineStr">
        <is>
          <t>7288929408</t>
        </is>
      </c>
      <c r="B188" s="3" t="inlineStr">
        <is>
          <t>1ZB57B46DK03627006</t>
        </is>
      </c>
      <c r="C188" s="3" t="inlineStr">
        <is>
          <t>FBA15HXFD431U000001</t>
        </is>
      </c>
      <c r="D188" s="3" t="inlineStr">
        <is>
          <t>BN24032700802</t>
        </is>
      </c>
      <c r="E188" s="4" t="inlineStr">
        <is>
          <t>手电筒</t>
        </is>
      </c>
      <c r="F188" s="4" t="inlineStr">
        <is>
          <t>flashlight</t>
        </is>
      </c>
      <c r="G188" s="4" t="inlineStr">
        <is>
          <t>无</t>
        </is>
      </c>
      <c r="H188" s="4" t="inlineStr">
        <is>
          <t>无</t>
        </is>
      </c>
      <c r="I188" s="4" t="inlineStr">
        <is>
          <t>铝合金</t>
        </is>
      </c>
      <c r="J188" s="4" t="inlineStr">
        <is>
          <t>照明</t>
        </is>
      </c>
      <c r="K188" s="4" t="inlineStr">
        <is>
          <t>8513109000</t>
        </is>
      </c>
      <c r="L188" s="4" t="n">
        <v>25</v>
      </c>
      <c r="M188" s="3" t="n">
        <v>1</v>
      </c>
      <c r="N188" s="4" t="n">
        <v>36</v>
      </c>
      <c r="O188" s="3" t="n">
        <v>20.15</v>
      </c>
      <c r="P188" s="3" t="n">
        <v>37</v>
      </c>
      <c r="Q188" s="3" t="n">
        <v>46</v>
      </c>
      <c r="R188" s="3" t="n">
        <v>36</v>
      </c>
      <c r="S188" s="4" t="inlineStr">
        <is>
          <t>https://www.amazon.it/dp/B09FLSDNT9</t>
        </is>
      </c>
      <c r="T188" s="5">
        <f>_xlfn.DISPIMG("ID_CCFB9454471B41778F4CDF6A25FCDA00",1)</f>
        <v/>
      </c>
      <c r="U188" s="5" t="n"/>
    </row>
    <row r="189" ht="20" customHeight="1">
      <c r="A189" s="3" t="inlineStr">
        <is>
          <t>7288929408</t>
        </is>
      </c>
      <c r="B189" s="3" t="inlineStr">
        <is>
          <t>1ZB57B46DK05239011</t>
        </is>
      </c>
      <c r="C189" s="3" t="inlineStr">
        <is>
          <t>FBA15HXFD431U000002</t>
        </is>
      </c>
      <c r="D189" s="3" t="inlineStr">
        <is>
          <t>BN24032700803</t>
        </is>
      </c>
      <c r="E189" s="4" t="inlineStr">
        <is>
          <t>手电筒</t>
        </is>
      </c>
      <c r="F189" s="4" t="inlineStr">
        <is>
          <t>flashlight</t>
        </is>
      </c>
      <c r="G189" s="4" t="inlineStr">
        <is>
          <t>无</t>
        </is>
      </c>
      <c r="H189" s="4" t="inlineStr">
        <is>
          <t>无</t>
        </is>
      </c>
      <c r="I189" s="4" t="inlineStr">
        <is>
          <t>铝合金</t>
        </is>
      </c>
      <c r="J189" s="4" t="inlineStr">
        <is>
          <t>照明</t>
        </is>
      </c>
      <c r="K189" s="4" t="inlineStr">
        <is>
          <t>8513109000</t>
        </is>
      </c>
      <c r="L189" s="4" t="n">
        <v>25</v>
      </c>
      <c r="M189" s="3" t="n">
        <v>1</v>
      </c>
      <c r="N189" s="4" t="n">
        <v>55</v>
      </c>
      <c r="O189" s="3" t="n">
        <v>20.3</v>
      </c>
      <c r="P189" s="3" t="n">
        <v>37</v>
      </c>
      <c r="Q189" s="3" t="n">
        <v>46</v>
      </c>
      <c r="R189" s="3" t="n">
        <v>36</v>
      </c>
      <c r="S189" s="4" t="inlineStr">
        <is>
          <t>https://www.amazon.it/dp/B09FLSDNT9</t>
        </is>
      </c>
      <c r="T189" s="5">
        <f>_xlfn.DISPIMG("ID_DE8D86C1BB534249824847D0232E9631",1)</f>
        <v/>
      </c>
      <c r="U189" s="5" t="n"/>
    </row>
    <row r="190" ht="20" customHeight="1">
      <c r="A190" s="3" t="inlineStr">
        <is>
          <t>7288929408</t>
        </is>
      </c>
      <c r="B190" s="3" t="inlineStr">
        <is>
          <t>1ZB57B46DK16459021</t>
        </is>
      </c>
      <c r="C190" s="3" t="inlineStr">
        <is>
          <t>FBA15HXFD431U000003</t>
        </is>
      </c>
      <c r="D190" s="3" t="inlineStr">
        <is>
          <t>BN24032700804</t>
        </is>
      </c>
      <c r="E190" s="4" t="inlineStr">
        <is>
          <t>手电筒</t>
        </is>
      </c>
      <c r="F190" s="4" t="inlineStr">
        <is>
          <t>flashlight</t>
        </is>
      </c>
      <c r="G190" s="4" t="inlineStr">
        <is>
          <t>无</t>
        </is>
      </c>
      <c r="H190" s="4" t="inlineStr">
        <is>
          <t>无</t>
        </is>
      </c>
      <c r="I190" s="4" t="inlineStr">
        <is>
          <t>铝合金</t>
        </is>
      </c>
      <c r="J190" s="4" t="inlineStr">
        <is>
          <t>照明</t>
        </is>
      </c>
      <c r="K190" s="4" t="inlineStr">
        <is>
          <t>8513109000</t>
        </is>
      </c>
      <c r="L190" s="4" t="n">
        <v>25</v>
      </c>
      <c r="M190" s="3" t="n">
        <v>1</v>
      </c>
      <c r="N190" s="4" t="n">
        <v>55</v>
      </c>
      <c r="O190" s="3" t="n">
        <v>19.45</v>
      </c>
      <c r="P190" s="3" t="n">
        <v>39</v>
      </c>
      <c r="Q190" s="3" t="n">
        <v>58</v>
      </c>
      <c r="R190" s="3" t="n">
        <v>35</v>
      </c>
      <c r="S190" s="4" t="inlineStr">
        <is>
          <t>https://www.amazon.it/dp/B09FLSDNT9</t>
        </is>
      </c>
      <c r="T190" s="5">
        <f>_xlfn.DISPIMG("ID_FEE894E8D0D746F6BE9A1EEC38C7E811",1)</f>
        <v/>
      </c>
      <c r="U190" s="5" t="n"/>
    </row>
    <row r="191" ht="20" customHeight="1">
      <c r="A191" s="3" t="inlineStr">
        <is>
          <t>7288929408</t>
        </is>
      </c>
      <c r="B191" s="3" t="inlineStr">
        <is>
          <t>1ZB57B46DK03687031</t>
        </is>
      </c>
      <c r="C191" s="3" t="inlineStr">
        <is>
          <t>FBA15HXFD431U000004</t>
        </is>
      </c>
      <c r="D191" s="3" t="inlineStr">
        <is>
          <t>BN24032700805</t>
        </is>
      </c>
      <c r="E191" s="4" t="inlineStr">
        <is>
          <t>手电筒</t>
        </is>
      </c>
      <c r="F191" s="4" t="inlineStr">
        <is>
          <t>flashlight</t>
        </is>
      </c>
      <c r="G191" s="4" t="inlineStr">
        <is>
          <t>无</t>
        </is>
      </c>
      <c r="H191" s="4" t="inlineStr">
        <is>
          <t>无</t>
        </is>
      </c>
      <c r="I191" s="4" t="inlineStr">
        <is>
          <t>铝合金</t>
        </is>
      </c>
      <c r="J191" s="4" t="inlineStr">
        <is>
          <t>照明</t>
        </is>
      </c>
      <c r="K191" s="4" t="inlineStr">
        <is>
          <t>8513109000</t>
        </is>
      </c>
      <c r="L191" s="4" t="n">
        <v>25</v>
      </c>
      <c r="M191" s="3" t="n">
        <v>1</v>
      </c>
      <c r="N191" s="4" t="n">
        <v>44</v>
      </c>
      <c r="O191" s="3" t="n">
        <v>17.2</v>
      </c>
      <c r="P191" s="3" t="n">
        <v>30</v>
      </c>
      <c r="Q191" s="3" t="n">
        <v>53</v>
      </c>
      <c r="R191" s="3" t="n">
        <v>33</v>
      </c>
      <c r="S191" s="4" t="inlineStr">
        <is>
          <t>https://www.amazon.it/dp/B09FLSDNT9</t>
        </is>
      </c>
      <c r="T191" s="5">
        <f>_xlfn.DISPIMG("ID_D258D5D18BC94B1EA95D34DDED1D8F98",1)</f>
        <v/>
      </c>
      <c r="U191" s="5" t="n"/>
    </row>
    <row r="192" ht="20" customHeight="1">
      <c r="A192" s="3" t="inlineStr">
        <is>
          <t>8008880860</t>
        </is>
      </c>
      <c r="B192" s="3" t="inlineStr">
        <is>
          <t>1ZB57B46DK13548903</t>
        </is>
      </c>
      <c r="C192" s="3" t="inlineStr">
        <is>
          <t>kA063903270458</t>
        </is>
      </c>
      <c r="D192" s="3" t="inlineStr">
        <is>
          <t>BN24032700951</t>
        </is>
      </c>
      <c r="E192" s="4" t="inlineStr">
        <is>
          <t>防晒霜</t>
        </is>
      </c>
      <c r="F192" s="4" t="inlineStr">
        <is>
          <t>sunblock</t>
        </is>
      </c>
      <c r="G192" s="4" t="inlineStr">
        <is>
          <t>无</t>
        </is>
      </c>
      <c r="H192" s="4" t="inlineStr">
        <is>
          <t>无</t>
        </is>
      </c>
      <c r="I192" s="4" t="inlineStr">
        <is>
          <t>花提取物</t>
        </is>
      </c>
      <c r="J192" s="4" t="inlineStr">
        <is>
          <t>保湿</t>
        </is>
      </c>
      <c r="K192" s="4" t="inlineStr">
        <is>
          <t>3304990010</t>
        </is>
      </c>
      <c r="L192" s="4" t="n">
        <v>8</v>
      </c>
      <c r="M192" s="3" t="n">
        <v>1</v>
      </c>
      <c r="N192" s="4" t="n">
        <v>160</v>
      </c>
      <c r="O192" s="3" t="n">
        <v>21.15</v>
      </c>
      <c r="P192" s="3" t="n">
        <v>24</v>
      </c>
      <c r="Q192" s="3" t="n">
        <v>57</v>
      </c>
      <c r="R192" s="3" t="n">
        <v>38</v>
      </c>
      <c r="S192" s="4" t="inlineStr"/>
      <c r="T192" s="5">
        <f>_xlfn.DISPIMG("ID_5B87E4A7C27B43E08A107ABE5CC97271",1)</f>
        <v/>
      </c>
      <c r="U192" s="5" t="n"/>
    </row>
    <row r="193" ht="20" customHeight="1">
      <c r="A193" s="3" t="inlineStr">
        <is>
          <t>8008880860</t>
        </is>
      </c>
      <c r="B193" s="3" t="inlineStr">
        <is>
          <t>1ZB57B46DK12680913</t>
        </is>
      </c>
      <c r="C193" s="3" t="inlineStr">
        <is>
          <t>kA063903270459</t>
        </is>
      </c>
      <c r="D193" s="3" t="inlineStr">
        <is>
          <t>BN24032700952</t>
        </is>
      </c>
      <c r="E193" s="4" t="inlineStr">
        <is>
          <t>防晒霜</t>
        </is>
      </c>
      <c r="F193" s="4" t="inlineStr">
        <is>
          <t>sunblock</t>
        </is>
      </c>
      <c r="G193" s="4" t="inlineStr">
        <is>
          <t>无</t>
        </is>
      </c>
      <c r="H193" s="4" t="inlineStr">
        <is>
          <t>无</t>
        </is>
      </c>
      <c r="I193" s="4" t="inlineStr">
        <is>
          <t>花提取物</t>
        </is>
      </c>
      <c r="J193" s="4" t="inlineStr">
        <is>
          <t>保湿</t>
        </is>
      </c>
      <c r="K193" s="4" t="inlineStr">
        <is>
          <t>3304990010</t>
        </is>
      </c>
      <c r="L193" s="4" t="n">
        <v>8</v>
      </c>
      <c r="M193" s="3" t="n">
        <v>1</v>
      </c>
      <c r="N193" s="4" t="n">
        <v>160</v>
      </c>
      <c r="O193" s="3" t="n">
        <v>21.15</v>
      </c>
      <c r="P193" s="3" t="n">
        <v>24</v>
      </c>
      <c r="Q193" s="3" t="n">
        <v>57</v>
      </c>
      <c r="R193" s="3" t="n">
        <v>38</v>
      </c>
      <c r="S193" s="4" t="inlineStr"/>
      <c r="T193" s="5">
        <f>_xlfn.DISPIMG("ID_146B2F64080144CF8EA1F0465EF93BDF",1)</f>
        <v/>
      </c>
      <c r="U193" s="5" t="n"/>
    </row>
    <row r="194" ht="20" customHeight="1">
      <c r="A194" s="3" t="inlineStr">
        <is>
          <t>8008880860</t>
        </is>
      </c>
      <c r="B194" s="3" t="inlineStr">
        <is>
          <t>1ZB57B46DK17420926</t>
        </is>
      </c>
      <c r="C194" s="3" t="inlineStr">
        <is>
          <t>kA063903270460</t>
        </is>
      </c>
      <c r="D194" s="3" t="inlineStr">
        <is>
          <t>BN24032700953</t>
        </is>
      </c>
      <c r="E194" s="4" t="inlineStr">
        <is>
          <t>防晒霜</t>
        </is>
      </c>
      <c r="F194" s="4" t="inlineStr">
        <is>
          <t>sunblock</t>
        </is>
      </c>
      <c r="G194" s="4" t="inlineStr">
        <is>
          <t>无</t>
        </is>
      </c>
      <c r="H194" s="4" t="inlineStr">
        <is>
          <t>无</t>
        </is>
      </c>
      <c r="I194" s="4" t="inlineStr">
        <is>
          <t>花提取物</t>
        </is>
      </c>
      <c r="J194" s="4" t="inlineStr">
        <is>
          <t>保湿</t>
        </is>
      </c>
      <c r="K194" s="4" t="inlineStr">
        <is>
          <t>3304990010</t>
        </is>
      </c>
      <c r="L194" s="4" t="n">
        <v>8</v>
      </c>
      <c r="M194" s="3" t="n">
        <v>1</v>
      </c>
      <c r="N194" s="4" t="n">
        <v>160</v>
      </c>
      <c r="O194" s="3" t="n">
        <v>21.15</v>
      </c>
      <c r="P194" s="3" t="n">
        <v>24</v>
      </c>
      <c r="Q194" s="3" t="n">
        <v>57</v>
      </c>
      <c r="R194" s="3" t="n">
        <v>38</v>
      </c>
      <c r="S194" s="4" t="inlineStr"/>
      <c r="T194" s="5">
        <f>_xlfn.DISPIMG("ID_33D4D9C30E90406A83E145ADF77C733B",1)</f>
        <v/>
      </c>
      <c r="U194" s="5" t="n"/>
    </row>
    <row r="195" ht="20" customHeight="1">
      <c r="A195" s="3" t="inlineStr">
        <is>
          <t>8008880860</t>
        </is>
      </c>
      <c r="B195" s="3" t="inlineStr">
        <is>
          <t>1ZB57B46DK14168938</t>
        </is>
      </c>
      <c r="C195" s="3" t="inlineStr">
        <is>
          <t>kA063903270461</t>
        </is>
      </c>
      <c r="D195" s="3" t="inlineStr">
        <is>
          <t>BN24032700954</t>
        </is>
      </c>
      <c r="E195" s="4" t="inlineStr">
        <is>
          <t>防晒霜</t>
        </is>
      </c>
      <c r="F195" s="4" t="inlineStr">
        <is>
          <t>sunblock</t>
        </is>
      </c>
      <c r="G195" s="4" t="inlineStr">
        <is>
          <t>无</t>
        </is>
      </c>
      <c r="H195" s="4" t="inlineStr">
        <is>
          <t>无</t>
        </is>
      </c>
      <c r="I195" s="4" t="inlineStr">
        <is>
          <t>花提取物</t>
        </is>
      </c>
      <c r="J195" s="4" t="inlineStr">
        <is>
          <t>保湿</t>
        </is>
      </c>
      <c r="K195" s="4" t="inlineStr">
        <is>
          <t>3304990010</t>
        </is>
      </c>
      <c r="L195" s="4" t="n">
        <v>8</v>
      </c>
      <c r="M195" s="3" t="n">
        <v>1</v>
      </c>
      <c r="N195" s="4" t="n">
        <v>160</v>
      </c>
      <c r="O195" s="3" t="n">
        <v>21.15</v>
      </c>
      <c r="P195" s="3" t="n">
        <v>24</v>
      </c>
      <c r="Q195" s="3" t="n">
        <v>57</v>
      </c>
      <c r="R195" s="3" t="n">
        <v>38</v>
      </c>
      <c r="S195" s="4" t="inlineStr"/>
      <c r="T195" s="5">
        <f>_xlfn.DISPIMG("ID_485877AE14FD4A29BAAC621C1A3E979B",1)</f>
        <v/>
      </c>
      <c r="U195" s="5" t="n"/>
    </row>
    <row r="196" ht="20" customHeight="1">
      <c r="A196" s="3" t="inlineStr">
        <is>
          <t>8008880860</t>
        </is>
      </c>
      <c r="B196" s="3" t="inlineStr">
        <is>
          <t>1ZB57B46DK09324948</t>
        </is>
      </c>
      <c r="C196" s="3" t="inlineStr">
        <is>
          <t>kA063903270462</t>
        </is>
      </c>
      <c r="D196" s="3" t="inlineStr">
        <is>
          <t>BN24032700955</t>
        </is>
      </c>
      <c r="E196" s="4" t="inlineStr">
        <is>
          <t>防晒霜</t>
        </is>
      </c>
      <c r="F196" s="4" t="inlineStr">
        <is>
          <t>sunblock</t>
        </is>
      </c>
      <c r="G196" s="4" t="inlineStr">
        <is>
          <t>无</t>
        </is>
      </c>
      <c r="H196" s="4" t="inlineStr">
        <is>
          <t>无</t>
        </is>
      </c>
      <c r="I196" s="4" t="inlineStr">
        <is>
          <t>花提取物</t>
        </is>
      </c>
      <c r="J196" s="4" t="inlineStr">
        <is>
          <t>保湿</t>
        </is>
      </c>
      <c r="K196" s="4" t="inlineStr">
        <is>
          <t>3304990010</t>
        </is>
      </c>
      <c r="L196" s="4" t="n">
        <v>8</v>
      </c>
      <c r="M196" s="3" t="n">
        <v>1</v>
      </c>
      <c r="N196" s="4" t="n">
        <v>160</v>
      </c>
      <c r="O196" s="3" t="n">
        <v>21.2</v>
      </c>
      <c r="P196" s="3" t="n">
        <v>24</v>
      </c>
      <c r="Q196" s="3" t="n">
        <v>57</v>
      </c>
      <c r="R196" s="3" t="n">
        <v>38</v>
      </c>
      <c r="S196" s="4" t="inlineStr"/>
      <c r="T196" s="5">
        <f>_xlfn.DISPIMG("ID_E7CE259BAA8A47BE95117FECE1311E0D",1)</f>
        <v/>
      </c>
      <c r="U196" s="5" t="n"/>
    </row>
    <row r="197" ht="20" customHeight="1">
      <c r="A197" s="3" t="inlineStr">
        <is>
          <t>8008880860</t>
        </is>
      </c>
      <c r="B197" s="3" t="inlineStr">
        <is>
          <t>1ZB57B46DK09288952</t>
        </is>
      </c>
      <c r="C197" s="3" t="inlineStr">
        <is>
          <t>kA063903270463</t>
        </is>
      </c>
      <c r="D197" s="3" t="inlineStr">
        <is>
          <t>BN24032700956</t>
        </is>
      </c>
      <c r="E197" s="4" t="inlineStr">
        <is>
          <t>防晒霜</t>
        </is>
      </c>
      <c r="F197" s="4" t="inlineStr">
        <is>
          <t>sunblock</t>
        </is>
      </c>
      <c r="G197" s="4" t="inlineStr">
        <is>
          <t>无</t>
        </is>
      </c>
      <c r="H197" s="4" t="inlineStr">
        <is>
          <t>无</t>
        </is>
      </c>
      <c r="I197" s="4" t="inlineStr">
        <is>
          <t>花提取物</t>
        </is>
      </c>
      <c r="J197" s="4" t="inlineStr">
        <is>
          <t>保湿</t>
        </is>
      </c>
      <c r="K197" s="4" t="inlineStr">
        <is>
          <t>3304990010</t>
        </is>
      </c>
      <c r="L197" s="4" t="n">
        <v>8</v>
      </c>
      <c r="M197" s="3" t="n">
        <v>1</v>
      </c>
      <c r="N197" s="4" t="n">
        <v>160</v>
      </c>
      <c r="O197" s="3" t="n">
        <v>21.15</v>
      </c>
      <c r="P197" s="3" t="n">
        <v>24</v>
      </c>
      <c r="Q197" s="3" t="n">
        <v>57</v>
      </c>
      <c r="R197" s="3" t="n">
        <v>38</v>
      </c>
      <c r="S197" s="4" t="inlineStr"/>
      <c r="T197" s="5">
        <f>_xlfn.DISPIMG("ID_00825A628D1443698FCC6C201892D153",1)</f>
        <v/>
      </c>
      <c r="U197" s="5" t="n"/>
    </row>
    <row r="198" ht="20" customHeight="1">
      <c r="A198" s="3" t="inlineStr">
        <is>
          <t>8008880860</t>
        </is>
      </c>
      <c r="B198" s="3" t="inlineStr">
        <is>
          <t>1ZB57B46DK00460969</t>
        </is>
      </c>
      <c r="C198" s="3" t="inlineStr">
        <is>
          <t>kA063903270464</t>
        </is>
      </c>
      <c r="D198" s="3" t="inlineStr">
        <is>
          <t>BN24032700957</t>
        </is>
      </c>
      <c r="E198" s="4" t="inlineStr">
        <is>
          <t>防晒霜</t>
        </is>
      </c>
      <c r="F198" s="4" t="inlineStr">
        <is>
          <t>sunblock</t>
        </is>
      </c>
      <c r="G198" s="4" t="inlineStr">
        <is>
          <t>无</t>
        </is>
      </c>
      <c r="H198" s="4" t="inlineStr">
        <is>
          <t>无</t>
        </is>
      </c>
      <c r="I198" s="4" t="inlineStr">
        <is>
          <t>花提取物</t>
        </is>
      </c>
      <c r="J198" s="4" t="inlineStr">
        <is>
          <t>保湿</t>
        </is>
      </c>
      <c r="K198" s="4" t="inlineStr">
        <is>
          <t>3304990010</t>
        </is>
      </c>
      <c r="L198" s="4" t="n">
        <v>8</v>
      </c>
      <c r="M198" s="3" t="n">
        <v>1</v>
      </c>
      <c r="N198" s="4" t="n">
        <v>160</v>
      </c>
      <c r="O198" s="3" t="n">
        <v>21.2</v>
      </c>
      <c r="P198" s="3" t="n">
        <v>24</v>
      </c>
      <c r="Q198" s="3" t="n">
        <v>57</v>
      </c>
      <c r="R198" s="3" t="n">
        <v>38</v>
      </c>
      <c r="S198" s="4" t="inlineStr"/>
      <c r="T198" s="5">
        <f>_xlfn.DISPIMG("ID_DCBBC03736B04A4FAAEEC11A81E52A70",1)</f>
        <v/>
      </c>
      <c r="U198" s="5" t="n"/>
    </row>
    <row r="199" ht="20" customHeight="1">
      <c r="A199" s="3" t="inlineStr">
        <is>
          <t>8008880860</t>
        </is>
      </c>
      <c r="B199" s="3" t="inlineStr">
        <is>
          <t>1ZB57B46DK09240976</t>
        </is>
      </c>
      <c r="C199" s="3" t="inlineStr">
        <is>
          <t>kA063903270465</t>
        </is>
      </c>
      <c r="D199" s="3" t="inlineStr">
        <is>
          <t>BN24032700958</t>
        </is>
      </c>
      <c r="E199" s="4" t="inlineStr">
        <is>
          <t>防晒霜</t>
        </is>
      </c>
      <c r="F199" s="4" t="inlineStr">
        <is>
          <t>sunblock</t>
        </is>
      </c>
      <c r="G199" s="4" t="inlineStr">
        <is>
          <t>无</t>
        </is>
      </c>
      <c r="H199" s="4" t="inlineStr">
        <is>
          <t>无</t>
        </is>
      </c>
      <c r="I199" s="4" t="inlineStr">
        <is>
          <t>花提取物</t>
        </is>
      </c>
      <c r="J199" s="4" t="inlineStr">
        <is>
          <t>保湿</t>
        </is>
      </c>
      <c r="K199" s="4" t="inlineStr">
        <is>
          <t>3304990010</t>
        </is>
      </c>
      <c r="L199" s="4" t="n">
        <v>8</v>
      </c>
      <c r="M199" s="3" t="n">
        <v>1</v>
      </c>
      <c r="N199" s="4" t="n">
        <v>160</v>
      </c>
      <c r="O199" s="3" t="n">
        <v>21.15</v>
      </c>
      <c r="P199" s="3" t="n">
        <v>24</v>
      </c>
      <c r="Q199" s="3" t="n">
        <v>57</v>
      </c>
      <c r="R199" s="3" t="n">
        <v>38</v>
      </c>
      <c r="S199" s="4" t="inlineStr"/>
      <c r="T199" s="5">
        <f>_xlfn.DISPIMG("ID_D36DFC84A16F4999A2582352629DAE06",1)</f>
        <v/>
      </c>
      <c r="U199" s="5" t="n"/>
    </row>
    <row r="200" ht="20" customHeight="1">
      <c r="A200" s="3" t="inlineStr">
        <is>
          <t>8008880860</t>
        </is>
      </c>
      <c r="B200" s="3" t="inlineStr">
        <is>
          <t>1ZB57B46DK02028987</t>
        </is>
      </c>
      <c r="C200" s="3" t="inlineStr">
        <is>
          <t>kA063903270466</t>
        </is>
      </c>
      <c r="D200" s="3" t="inlineStr">
        <is>
          <t>BN24032700959</t>
        </is>
      </c>
      <c r="E200" s="4" t="inlineStr">
        <is>
          <t>防晒霜</t>
        </is>
      </c>
      <c r="F200" s="4" t="inlineStr">
        <is>
          <t>sunblock</t>
        </is>
      </c>
      <c r="G200" s="4" t="inlineStr">
        <is>
          <t>无</t>
        </is>
      </c>
      <c r="H200" s="4" t="inlineStr">
        <is>
          <t>无</t>
        </is>
      </c>
      <c r="I200" s="4" t="inlineStr">
        <is>
          <t>花提取物</t>
        </is>
      </c>
      <c r="J200" s="4" t="inlineStr">
        <is>
          <t>保湿</t>
        </is>
      </c>
      <c r="K200" s="4" t="inlineStr">
        <is>
          <t>3304990010</t>
        </is>
      </c>
      <c r="L200" s="4" t="n">
        <v>8</v>
      </c>
      <c r="M200" s="3" t="n">
        <v>1</v>
      </c>
      <c r="N200" s="4" t="n">
        <v>160</v>
      </c>
      <c r="O200" s="3" t="n">
        <v>21.2</v>
      </c>
      <c r="P200" s="3" t="n">
        <v>24</v>
      </c>
      <c r="Q200" s="3" t="n">
        <v>57</v>
      </c>
      <c r="R200" s="3" t="n">
        <v>38</v>
      </c>
      <c r="S200" s="4" t="inlineStr"/>
      <c r="T200" s="5">
        <f>_xlfn.DISPIMG("ID_37B9840B25D742829F88FD543CB425BD",1)</f>
        <v/>
      </c>
      <c r="U200" s="5" t="n"/>
    </row>
    <row r="201" ht="20" customHeight="1">
      <c r="A201" s="3" t="inlineStr">
        <is>
          <t>8008880860</t>
        </is>
      </c>
      <c r="B201" s="3" t="inlineStr">
        <is>
          <t>1ZB57B46DK05224992</t>
        </is>
      </c>
      <c r="C201" s="3" t="inlineStr">
        <is>
          <t>kA063903270467</t>
        </is>
      </c>
      <c r="D201" s="3" t="inlineStr">
        <is>
          <t>BN24032700960</t>
        </is>
      </c>
      <c r="E201" s="4" t="inlineStr">
        <is>
          <t>防晒霜</t>
        </is>
      </c>
      <c r="F201" s="4" t="inlineStr">
        <is>
          <t>sunblock</t>
        </is>
      </c>
      <c r="G201" s="4" t="inlineStr">
        <is>
          <t>无</t>
        </is>
      </c>
      <c r="H201" s="4" t="inlineStr">
        <is>
          <t>无</t>
        </is>
      </c>
      <c r="I201" s="4" t="inlineStr">
        <is>
          <t>花提取物</t>
        </is>
      </c>
      <c r="J201" s="4" t="inlineStr">
        <is>
          <t>保湿</t>
        </is>
      </c>
      <c r="K201" s="4" t="inlineStr">
        <is>
          <t>3304990010</t>
        </is>
      </c>
      <c r="L201" s="4" t="n">
        <v>8</v>
      </c>
      <c r="M201" s="3" t="n">
        <v>1</v>
      </c>
      <c r="N201" s="4" t="n">
        <v>160</v>
      </c>
      <c r="O201" s="3" t="n">
        <v>21.15</v>
      </c>
      <c r="P201" s="3" t="n">
        <v>24</v>
      </c>
      <c r="Q201" s="3" t="n">
        <v>57</v>
      </c>
      <c r="R201" s="3" t="n">
        <v>38</v>
      </c>
      <c r="S201" s="4" t="inlineStr"/>
      <c r="T201" s="5">
        <f>_xlfn.DISPIMG("ID_7985CC9F12664C8CBA14371C58DAD1FB",1)</f>
        <v/>
      </c>
      <c r="U201" s="5" t="n"/>
    </row>
    <row r="202" ht="20" customHeight="1">
      <c r="A202" s="3" t="inlineStr">
        <is>
          <t>8008880860</t>
        </is>
      </c>
      <c r="B202" s="3" t="inlineStr">
        <is>
          <t>1ZB57B46DK05229004</t>
        </is>
      </c>
      <c r="C202" s="3" t="inlineStr">
        <is>
          <t>kA063903270468</t>
        </is>
      </c>
      <c r="D202" s="3" t="inlineStr">
        <is>
          <t>BN24032700961</t>
        </is>
      </c>
      <c r="E202" s="4" t="inlineStr">
        <is>
          <t>防晒霜</t>
        </is>
      </c>
      <c r="F202" s="4" t="inlineStr">
        <is>
          <t>sunblock</t>
        </is>
      </c>
      <c r="G202" s="4" t="inlineStr">
        <is>
          <t>无</t>
        </is>
      </c>
      <c r="H202" s="4" t="inlineStr">
        <is>
          <t>无</t>
        </is>
      </c>
      <c r="I202" s="4" t="inlineStr">
        <is>
          <t>花提取物</t>
        </is>
      </c>
      <c r="J202" s="4" t="inlineStr">
        <is>
          <t>保湿</t>
        </is>
      </c>
      <c r="K202" s="4" t="inlineStr">
        <is>
          <t>3304990010</t>
        </is>
      </c>
      <c r="L202" s="4" t="n">
        <v>8</v>
      </c>
      <c r="M202" s="3" t="n">
        <v>1</v>
      </c>
      <c r="N202" s="4" t="n">
        <v>160</v>
      </c>
      <c r="O202" s="3" t="n">
        <v>21.15</v>
      </c>
      <c r="P202" s="3" t="n">
        <v>24</v>
      </c>
      <c r="Q202" s="3" t="n">
        <v>57</v>
      </c>
      <c r="R202" s="3" t="n">
        <v>38</v>
      </c>
      <c r="S202" s="4" t="n"/>
      <c r="T202" s="5">
        <f>_xlfn.DISPIMG("ID_2719D277BEBE42E1BD90C870B758E04F",1)</f>
        <v/>
      </c>
      <c r="U202" s="5" t="n"/>
    </row>
    <row r="203" ht="20" customHeight="1">
      <c r="A203" s="3" t="inlineStr">
        <is>
          <t>8008880860</t>
        </is>
      </c>
      <c r="B203" s="3" t="inlineStr">
        <is>
          <t>1ZB57B46DK08441019</t>
        </is>
      </c>
      <c r="C203" s="3" t="inlineStr">
        <is>
          <t>kA063903270469</t>
        </is>
      </c>
      <c r="D203" s="3" t="inlineStr">
        <is>
          <t>BN24032700962</t>
        </is>
      </c>
      <c r="E203" s="4" t="inlineStr">
        <is>
          <t>防晒霜</t>
        </is>
      </c>
      <c r="F203" s="4" t="inlineStr">
        <is>
          <t>sunblock</t>
        </is>
      </c>
      <c r="G203" s="4" t="inlineStr">
        <is>
          <t>无</t>
        </is>
      </c>
      <c r="H203" s="4" t="inlineStr">
        <is>
          <t>无</t>
        </is>
      </c>
      <c r="I203" s="4" t="inlineStr">
        <is>
          <t>花提取物</t>
        </is>
      </c>
      <c r="J203" s="4" t="inlineStr">
        <is>
          <t>保湿</t>
        </is>
      </c>
      <c r="K203" s="4" t="inlineStr">
        <is>
          <t>3304990010</t>
        </is>
      </c>
      <c r="L203" s="4" t="n">
        <v>8</v>
      </c>
      <c r="M203" s="3" t="n">
        <v>1</v>
      </c>
      <c r="N203" s="4" t="n">
        <v>160</v>
      </c>
      <c r="O203" s="3" t="n">
        <v>21.15</v>
      </c>
      <c r="P203" s="3" t="n">
        <v>24</v>
      </c>
      <c r="Q203" s="3" t="n">
        <v>57</v>
      </c>
      <c r="R203" s="3" t="n">
        <v>38</v>
      </c>
      <c r="S203" s="4" t="n"/>
      <c r="T203" s="5">
        <f>_xlfn.DISPIMG("ID_C69A6010FFC74BADBEEB30641627FE7E",1)</f>
        <v/>
      </c>
      <c r="U203" s="5" t="n"/>
    </row>
    <row r="204" ht="20" customHeight="1">
      <c r="A204" s="3" t="inlineStr">
        <is>
          <t>8008880860</t>
        </is>
      </c>
      <c r="B204" s="3" t="inlineStr">
        <is>
          <t>1ZB57B46DK01261020</t>
        </is>
      </c>
      <c r="C204" s="3" t="inlineStr">
        <is>
          <t>kA063903270470</t>
        </is>
      </c>
      <c r="D204" s="3" t="inlineStr">
        <is>
          <t>BN24032700963</t>
        </is>
      </c>
      <c r="E204" s="4" t="inlineStr">
        <is>
          <t>防晒霜</t>
        </is>
      </c>
      <c r="F204" s="4" t="inlineStr">
        <is>
          <t>sunblock</t>
        </is>
      </c>
      <c r="G204" s="4" t="inlineStr">
        <is>
          <t>无</t>
        </is>
      </c>
      <c r="H204" s="4" t="inlineStr">
        <is>
          <t>无</t>
        </is>
      </c>
      <c r="I204" s="4" t="inlineStr">
        <is>
          <t>花提取物</t>
        </is>
      </c>
      <c r="J204" s="4" t="inlineStr">
        <is>
          <t>保湿</t>
        </is>
      </c>
      <c r="K204" s="4" t="inlineStr">
        <is>
          <t>3304990010</t>
        </is>
      </c>
      <c r="L204" s="4" t="n">
        <v>8</v>
      </c>
      <c r="M204" s="3" t="n">
        <v>1</v>
      </c>
      <c r="N204" s="4" t="n">
        <v>160</v>
      </c>
      <c r="O204" s="3" t="n">
        <v>21.15</v>
      </c>
      <c r="P204" s="3" t="n">
        <v>24</v>
      </c>
      <c r="Q204" s="3" t="n">
        <v>57</v>
      </c>
      <c r="R204" s="3" t="n">
        <v>38</v>
      </c>
      <c r="S204" s="4" t="n"/>
      <c r="T204" s="5">
        <f>_xlfn.DISPIMG("ID_4FC1ACCD61014CFB9134B6662FE6842E",1)</f>
        <v/>
      </c>
      <c r="U204" s="5" t="n"/>
    </row>
    <row r="205" ht="20" customHeight="1">
      <c r="A205" s="3" t="inlineStr">
        <is>
          <t>8008880860</t>
        </is>
      </c>
      <c r="B205" s="3" t="inlineStr">
        <is>
          <t>1ZB57B46DK10089030</t>
        </is>
      </c>
      <c r="C205" s="3" t="inlineStr">
        <is>
          <t>kA063903270471</t>
        </is>
      </c>
      <c r="D205" s="3" t="inlineStr">
        <is>
          <t>BN24032700964</t>
        </is>
      </c>
      <c r="E205" s="4" t="inlineStr">
        <is>
          <t>防晒霜</t>
        </is>
      </c>
      <c r="F205" s="4" t="inlineStr">
        <is>
          <t>sunblock</t>
        </is>
      </c>
      <c r="G205" s="4" t="inlineStr">
        <is>
          <t>无</t>
        </is>
      </c>
      <c r="H205" s="4" t="inlineStr">
        <is>
          <t>无</t>
        </is>
      </c>
      <c r="I205" s="4" t="inlineStr">
        <is>
          <t>花提取物</t>
        </is>
      </c>
      <c r="J205" s="4" t="inlineStr">
        <is>
          <t>保湿</t>
        </is>
      </c>
      <c r="K205" s="4" t="inlineStr">
        <is>
          <t>3304990010</t>
        </is>
      </c>
      <c r="L205" s="4" t="n">
        <v>8</v>
      </c>
      <c r="M205" s="3" t="n">
        <v>1</v>
      </c>
      <c r="N205" s="4" t="n">
        <v>160</v>
      </c>
      <c r="O205" s="3" t="n">
        <v>21.15</v>
      </c>
      <c r="P205" s="3" t="n">
        <v>24</v>
      </c>
      <c r="Q205" s="3" t="n">
        <v>57</v>
      </c>
      <c r="R205" s="3" t="n">
        <v>38</v>
      </c>
      <c r="S205" s="4" t="n"/>
      <c r="T205" s="5">
        <f>_xlfn.DISPIMG("ID_AE65C9152D5248BB9DC226A5C705C159",1)</f>
        <v/>
      </c>
      <c r="U205" s="5" t="n"/>
    </row>
    <row r="206" ht="20" customHeight="1">
      <c r="A206" s="3" t="inlineStr">
        <is>
          <t>24032500011</t>
        </is>
      </c>
      <c r="B206" s="3" t="inlineStr">
        <is>
          <t>1ZB57B46DK00720259</t>
        </is>
      </c>
      <c r="C206" s="3" t="inlineStr">
        <is>
          <t>kA005003260036</t>
        </is>
      </c>
      <c r="D206" s="3" t="inlineStr">
        <is>
          <t>BN24032600191</t>
        </is>
      </c>
      <c r="E206" s="4" t="inlineStr">
        <is>
          <t>纸盒</t>
        </is>
      </c>
      <c r="F206" s="4" t="inlineStr">
        <is>
          <t>Paper box</t>
        </is>
      </c>
      <c r="G206" s="4" t="inlineStr">
        <is>
          <t>HECH</t>
        </is>
      </c>
      <c r="H206" s="4" t="inlineStr">
        <is>
          <t>无</t>
        </is>
      </c>
      <c r="I206" s="4" t="inlineStr">
        <is>
          <t>单铜卡 C1S card</t>
        </is>
      </c>
      <c r="J206" s="4" t="inlineStr">
        <is>
          <t>收纳</t>
        </is>
      </c>
      <c r="K206" s="4" t="inlineStr">
        <is>
          <t>4819200000</t>
        </is>
      </c>
      <c r="L206" s="4" t="n">
        <v>0.307</v>
      </c>
      <c r="M206" s="3" t="n">
        <v>1</v>
      </c>
      <c r="N206" s="4" t="n">
        <v>500</v>
      </c>
      <c r="O206" s="3" t="n">
        <v>17.8</v>
      </c>
      <c r="P206" s="3" t="n">
        <v>43</v>
      </c>
      <c r="Q206" s="3" t="n">
        <v>49</v>
      </c>
      <c r="R206" s="3" t="n">
        <v>36</v>
      </c>
      <c r="S206" s="4" t="inlineStr"/>
      <c r="T206" s="5">
        <f>_xlfn.DISPIMG("ID_275F315A12524012AFA2CA7EAABCAF27",1)</f>
        <v/>
      </c>
      <c r="U206" s="5" t="n"/>
    </row>
    <row r="207" ht="20" customHeight="1">
      <c r="A207" s="3" t="inlineStr">
        <is>
          <t>24032500011</t>
        </is>
      </c>
      <c r="B207" s="3" t="inlineStr">
        <is>
          <t>1ZB57B46DK16932269</t>
        </is>
      </c>
      <c r="C207" s="3" t="inlineStr">
        <is>
          <t>kA005003260037</t>
        </is>
      </c>
      <c r="D207" s="3" t="inlineStr">
        <is>
          <t>BN24032600192</t>
        </is>
      </c>
      <c r="E207" s="4" t="inlineStr">
        <is>
          <t>纸盒</t>
        </is>
      </c>
      <c r="F207" s="4" t="inlineStr">
        <is>
          <t>Paper box</t>
        </is>
      </c>
      <c r="G207" s="4" t="inlineStr">
        <is>
          <t>HECH</t>
        </is>
      </c>
      <c r="H207" s="4" t="inlineStr">
        <is>
          <t>无</t>
        </is>
      </c>
      <c r="I207" s="4" t="inlineStr">
        <is>
          <t>单铜卡 C1S card</t>
        </is>
      </c>
      <c r="J207" s="4" t="inlineStr">
        <is>
          <t>收纳</t>
        </is>
      </c>
      <c r="K207" s="4" t="inlineStr">
        <is>
          <t>4819200000</t>
        </is>
      </c>
      <c r="L207" s="4" t="n">
        <v>0.307</v>
      </c>
      <c r="M207" s="3" t="n">
        <v>1</v>
      </c>
      <c r="N207" s="4" t="n">
        <v>500</v>
      </c>
      <c r="O207" s="3" t="n">
        <v>17.8</v>
      </c>
      <c r="P207" s="3" t="n">
        <v>43</v>
      </c>
      <c r="Q207" s="3" t="n">
        <v>49</v>
      </c>
      <c r="R207" s="3" t="n">
        <v>36</v>
      </c>
      <c r="S207" s="4" t="inlineStr"/>
      <c r="T207" s="5">
        <f>_xlfn.DISPIMG("ID_AF89C5144C154D8F8D8F899B264A28FD",1)</f>
        <v/>
      </c>
      <c r="U207" s="5" t="n"/>
    </row>
    <row r="208" ht="20" customHeight="1">
      <c r="A208" s="3" t="inlineStr">
        <is>
          <t>24032500011</t>
        </is>
      </c>
      <c r="B208" s="3" t="inlineStr">
        <is>
          <t>1ZB57B46DK02752275</t>
        </is>
      </c>
      <c r="C208" s="3" t="inlineStr">
        <is>
          <t>kA005003260038</t>
        </is>
      </c>
      <c r="D208" s="3" t="inlineStr">
        <is>
          <t>BN24032600193</t>
        </is>
      </c>
      <c r="E208" s="4" t="inlineStr">
        <is>
          <t>纸盒</t>
        </is>
      </c>
      <c r="F208" s="4" t="inlineStr">
        <is>
          <t>Paper box</t>
        </is>
      </c>
      <c r="G208" s="4" t="inlineStr">
        <is>
          <t>HECH</t>
        </is>
      </c>
      <c r="H208" s="4" t="inlineStr">
        <is>
          <t>无</t>
        </is>
      </c>
      <c r="I208" s="4" t="inlineStr">
        <is>
          <t>单铜卡 C1S card</t>
        </is>
      </c>
      <c r="J208" s="4" t="inlineStr">
        <is>
          <t>收纳</t>
        </is>
      </c>
      <c r="K208" s="4" t="inlineStr">
        <is>
          <t>4819200000</t>
        </is>
      </c>
      <c r="L208" s="4" t="n">
        <v>0.307</v>
      </c>
      <c r="M208" s="3" t="n">
        <v>1</v>
      </c>
      <c r="N208" s="4" t="n">
        <v>500</v>
      </c>
      <c r="O208" s="3" t="n">
        <v>17.8</v>
      </c>
      <c r="P208" s="3" t="n">
        <v>43</v>
      </c>
      <c r="Q208" s="3" t="n">
        <v>49</v>
      </c>
      <c r="R208" s="3" t="n">
        <v>36</v>
      </c>
      <c r="S208" s="4" t="inlineStr"/>
      <c r="T208" s="5">
        <f>_xlfn.DISPIMG("ID_EB02F51BC8B74B1CA7E523DB97F75D37",1)</f>
        <v/>
      </c>
      <c r="U208" s="5" t="n"/>
    </row>
    <row r="209" ht="20" customHeight="1">
      <c r="A209" s="3" t="inlineStr">
        <is>
          <t>24032500011</t>
        </is>
      </c>
      <c r="B209" s="3" t="inlineStr">
        <is>
          <t>1ZB57B46DK04580288</t>
        </is>
      </c>
      <c r="C209" s="3" t="inlineStr">
        <is>
          <t>kA005003260039</t>
        </is>
      </c>
      <c r="D209" s="3" t="inlineStr">
        <is>
          <t>BN24032600194</t>
        </is>
      </c>
      <c r="E209" s="4" t="inlineStr">
        <is>
          <t>纸盒</t>
        </is>
      </c>
      <c r="F209" s="4" t="inlineStr">
        <is>
          <t>Paper box</t>
        </is>
      </c>
      <c r="G209" s="4" t="inlineStr">
        <is>
          <t>HECH</t>
        </is>
      </c>
      <c r="H209" s="4" t="inlineStr">
        <is>
          <t>无</t>
        </is>
      </c>
      <c r="I209" s="4" t="inlineStr">
        <is>
          <t>单铜卡 C1S card</t>
        </is>
      </c>
      <c r="J209" s="4" t="inlineStr">
        <is>
          <t>收纳</t>
        </is>
      </c>
      <c r="K209" s="4" t="inlineStr">
        <is>
          <t>4819200000</t>
        </is>
      </c>
      <c r="L209" s="4" t="n">
        <v>0.307</v>
      </c>
      <c r="M209" s="3" t="n">
        <v>1</v>
      </c>
      <c r="N209" s="4" t="n">
        <v>500</v>
      </c>
      <c r="O209" s="3" t="n">
        <v>17.8</v>
      </c>
      <c r="P209" s="3" t="n">
        <v>43</v>
      </c>
      <c r="Q209" s="3" t="n">
        <v>49</v>
      </c>
      <c r="R209" s="3" t="n">
        <v>36</v>
      </c>
      <c r="S209" s="4" t="inlineStr"/>
      <c r="T209" s="5">
        <f>_xlfn.DISPIMG("ID_CEB0CE74E9BD4E83BB3C3CC93C430D23",1)</f>
        <v/>
      </c>
      <c r="U209" s="5" t="n"/>
    </row>
    <row r="210" ht="20" customHeight="1">
      <c r="A210" s="3" t="inlineStr">
        <is>
          <t>24032500011</t>
        </is>
      </c>
      <c r="B210" s="3" t="inlineStr">
        <is>
          <t>1ZB57B46DK08816294</t>
        </is>
      </c>
      <c r="C210" s="3" t="inlineStr">
        <is>
          <t>kA005003260040</t>
        </is>
      </c>
      <c r="D210" s="3" t="inlineStr">
        <is>
          <t>BN24032600195</t>
        </is>
      </c>
      <c r="E210" s="4" t="inlineStr">
        <is>
          <t>纸盒</t>
        </is>
      </c>
      <c r="F210" s="4" t="inlineStr">
        <is>
          <t>Paper box</t>
        </is>
      </c>
      <c r="G210" s="4" t="inlineStr">
        <is>
          <t>HECH</t>
        </is>
      </c>
      <c r="H210" s="4" t="inlineStr">
        <is>
          <t>无</t>
        </is>
      </c>
      <c r="I210" s="4" t="inlineStr">
        <is>
          <t>单铜卡 C1S card</t>
        </is>
      </c>
      <c r="J210" s="4" t="inlineStr">
        <is>
          <t>收纳</t>
        </is>
      </c>
      <c r="K210" s="4" t="inlineStr">
        <is>
          <t>4819200000</t>
        </is>
      </c>
      <c r="L210" s="4" t="n">
        <v>0.307</v>
      </c>
      <c r="M210" s="3" t="n">
        <v>1</v>
      </c>
      <c r="N210" s="4" t="n">
        <v>500</v>
      </c>
      <c r="O210" s="3" t="n">
        <v>17.8</v>
      </c>
      <c r="P210" s="3" t="n">
        <v>43</v>
      </c>
      <c r="Q210" s="3" t="n">
        <v>49</v>
      </c>
      <c r="R210" s="3" t="n">
        <v>36</v>
      </c>
      <c r="S210" s="4" t="inlineStr"/>
      <c r="T210" s="5">
        <f>_xlfn.DISPIMG("ID_F129A73F65A046E0A721B6F3008CA0CD",1)</f>
        <v/>
      </c>
      <c r="U210" s="5" t="n"/>
    </row>
    <row r="211" ht="20" customHeight="1">
      <c r="A211" s="3" t="inlineStr">
        <is>
          <t>24032500011</t>
        </is>
      </c>
      <c r="B211" s="3" t="inlineStr">
        <is>
          <t>1ZB57B46DK01860301</t>
        </is>
      </c>
      <c r="C211" s="3" t="inlineStr">
        <is>
          <t>kA005003260041</t>
        </is>
      </c>
      <c r="D211" s="3" t="inlineStr">
        <is>
          <t>BN24032600196</t>
        </is>
      </c>
      <c r="E211" s="4" t="inlineStr">
        <is>
          <t>纸盒</t>
        </is>
      </c>
      <c r="F211" s="4" t="inlineStr">
        <is>
          <t>Paper box</t>
        </is>
      </c>
      <c r="G211" s="4" t="inlineStr">
        <is>
          <t>HECH</t>
        </is>
      </c>
      <c r="H211" s="4" t="inlineStr">
        <is>
          <t>无</t>
        </is>
      </c>
      <c r="I211" s="4" t="inlineStr">
        <is>
          <t>单铜卡 C1S card</t>
        </is>
      </c>
      <c r="J211" s="4" t="inlineStr">
        <is>
          <t>收纳</t>
        </is>
      </c>
      <c r="K211" s="4" t="inlineStr">
        <is>
          <t>4819200000</t>
        </is>
      </c>
      <c r="L211" s="4" t="n">
        <v>0.307</v>
      </c>
      <c r="M211" s="3" t="n">
        <v>1</v>
      </c>
      <c r="N211" s="4" t="n">
        <v>500</v>
      </c>
      <c r="O211" s="3" t="n">
        <v>17.8</v>
      </c>
      <c r="P211" s="3" t="n">
        <v>43</v>
      </c>
      <c r="Q211" s="3" t="n">
        <v>49</v>
      </c>
      <c r="R211" s="3" t="n">
        <v>36</v>
      </c>
      <c r="S211" s="4" t="inlineStr"/>
      <c r="T211" s="5">
        <f>_xlfn.DISPIMG("ID_6414D748C9CD423C87CA304427ABFDD4",1)</f>
        <v/>
      </c>
      <c r="U211" s="5" t="n"/>
    </row>
    <row r="212" ht="20" customHeight="1">
      <c r="A212" s="3" t="inlineStr">
        <is>
          <t>24032500011</t>
        </is>
      </c>
      <c r="B212" s="3" t="inlineStr">
        <is>
          <t>1ZB57B46DK10112316</t>
        </is>
      </c>
      <c r="C212" s="3" t="inlineStr">
        <is>
          <t>kA005003260042</t>
        </is>
      </c>
      <c r="D212" s="3" t="inlineStr">
        <is>
          <t>BN24032600197</t>
        </is>
      </c>
      <c r="E212" s="4" t="inlineStr">
        <is>
          <t>纸盒</t>
        </is>
      </c>
      <c r="F212" s="4" t="inlineStr">
        <is>
          <t>Paper box</t>
        </is>
      </c>
      <c r="G212" s="4" t="inlineStr">
        <is>
          <t>HECH</t>
        </is>
      </c>
      <c r="H212" s="4" t="inlineStr">
        <is>
          <t>无</t>
        </is>
      </c>
      <c r="I212" s="4" t="inlineStr">
        <is>
          <t>单铜卡 C1S card</t>
        </is>
      </c>
      <c r="J212" s="4" t="inlineStr">
        <is>
          <t>收纳</t>
        </is>
      </c>
      <c r="K212" s="4" t="inlineStr">
        <is>
          <t>4819200000</t>
        </is>
      </c>
      <c r="L212" s="4" t="n">
        <v>0.307</v>
      </c>
      <c r="M212" s="3" t="n">
        <v>1</v>
      </c>
      <c r="N212" s="4" t="n">
        <v>500</v>
      </c>
      <c r="O212" s="3" t="n">
        <v>17.8</v>
      </c>
      <c r="P212" s="3" t="n">
        <v>43</v>
      </c>
      <c r="Q212" s="3" t="n">
        <v>49</v>
      </c>
      <c r="R212" s="3" t="n">
        <v>36</v>
      </c>
      <c r="S212" s="4" t="inlineStr"/>
      <c r="T212" s="5">
        <f>_xlfn.DISPIMG("ID_1EB64B696D1C49A89F367F53731B3AB3",1)</f>
        <v/>
      </c>
      <c r="U212" s="5" t="n"/>
    </row>
    <row r="213" ht="20" customHeight="1">
      <c r="A213" s="3" t="inlineStr">
        <is>
          <t>24032500011</t>
        </is>
      </c>
      <c r="B213" s="3" t="inlineStr">
        <is>
          <t>1ZB57B46DK19972327</t>
        </is>
      </c>
      <c r="C213" s="3" t="inlineStr">
        <is>
          <t>kA005003260043</t>
        </is>
      </c>
      <c r="D213" s="3" t="inlineStr">
        <is>
          <t>BN24032600198</t>
        </is>
      </c>
      <c r="E213" s="4" t="inlineStr">
        <is>
          <t>纸盒</t>
        </is>
      </c>
      <c r="F213" s="4" t="inlineStr">
        <is>
          <t>Paper box</t>
        </is>
      </c>
      <c r="G213" s="4" t="inlineStr">
        <is>
          <t>HECH</t>
        </is>
      </c>
      <c r="H213" s="4" t="inlineStr">
        <is>
          <t>无</t>
        </is>
      </c>
      <c r="I213" s="4" t="inlineStr">
        <is>
          <t>单铜卡 C1S card</t>
        </is>
      </c>
      <c r="J213" s="4" t="inlineStr">
        <is>
          <t>收纳</t>
        </is>
      </c>
      <c r="K213" s="4" t="inlineStr">
        <is>
          <t>4819200000</t>
        </is>
      </c>
      <c r="L213" s="4" t="n">
        <v>0.307</v>
      </c>
      <c r="M213" s="3" t="n">
        <v>1</v>
      </c>
      <c r="N213" s="4" t="n">
        <v>500</v>
      </c>
      <c r="O213" s="3" t="n">
        <v>17.8</v>
      </c>
      <c r="P213" s="3" t="n">
        <v>43</v>
      </c>
      <c r="Q213" s="3" t="n">
        <v>49</v>
      </c>
      <c r="R213" s="3" t="n">
        <v>36</v>
      </c>
      <c r="S213" s="4" t="inlineStr"/>
      <c r="T213" s="5">
        <f>_xlfn.DISPIMG("ID_664F0544C9834B9C9FED1754DD0A35B2",1)</f>
        <v/>
      </c>
      <c r="U213" s="5" t="n"/>
    </row>
    <row r="214" ht="20" customHeight="1">
      <c r="A214" s="3" t="inlineStr">
        <is>
          <t>24032500011</t>
        </is>
      </c>
      <c r="B214" s="3" t="inlineStr">
        <is>
          <t>1ZB57B46DK17840339</t>
        </is>
      </c>
      <c r="C214" s="3" t="inlineStr">
        <is>
          <t>kA005003260044</t>
        </is>
      </c>
      <c r="D214" s="3" t="inlineStr">
        <is>
          <t>BN24032600199</t>
        </is>
      </c>
      <c r="E214" s="4" t="inlineStr">
        <is>
          <t>纸盒</t>
        </is>
      </c>
      <c r="F214" s="4" t="inlineStr">
        <is>
          <t>Paper box</t>
        </is>
      </c>
      <c r="G214" s="4" t="inlineStr">
        <is>
          <t>HECH</t>
        </is>
      </c>
      <c r="H214" s="4" t="inlineStr">
        <is>
          <t>无</t>
        </is>
      </c>
      <c r="I214" s="4" t="inlineStr">
        <is>
          <t>单铜卡 C1S card</t>
        </is>
      </c>
      <c r="J214" s="4" t="inlineStr">
        <is>
          <t>收纳</t>
        </is>
      </c>
      <c r="K214" s="4" t="inlineStr">
        <is>
          <t>4819200000</t>
        </is>
      </c>
      <c r="L214" s="4" t="n">
        <v>0.307</v>
      </c>
      <c r="M214" s="3" t="n">
        <v>1</v>
      </c>
      <c r="N214" s="4" t="n">
        <v>500</v>
      </c>
      <c r="O214" s="3" t="n">
        <v>17.8</v>
      </c>
      <c r="P214" s="3" t="n">
        <v>43</v>
      </c>
      <c r="Q214" s="3" t="n">
        <v>49</v>
      </c>
      <c r="R214" s="3" t="n">
        <v>36</v>
      </c>
      <c r="S214" s="4" t="inlineStr"/>
      <c r="T214" s="5">
        <f>_xlfn.DISPIMG("ID_3391BE2249C4471697CB4E218A728456",1)</f>
        <v/>
      </c>
      <c r="U214" s="5" t="n"/>
    </row>
    <row r="215" ht="20" customHeight="1">
      <c r="A215" s="3" t="inlineStr">
        <is>
          <t>24032500011</t>
        </is>
      </c>
      <c r="B215" s="3" t="inlineStr">
        <is>
          <t>1ZB57B46DK10116349</t>
        </is>
      </c>
      <c r="C215" s="3" t="inlineStr">
        <is>
          <t>kA005003260045</t>
        </is>
      </c>
      <c r="D215" s="3" t="inlineStr">
        <is>
          <t>BN24032600200</t>
        </is>
      </c>
      <c r="E215" s="4" t="inlineStr">
        <is>
          <t>纸盒</t>
        </is>
      </c>
      <c r="F215" s="4" t="inlineStr">
        <is>
          <t>Paper box</t>
        </is>
      </c>
      <c r="G215" s="4" t="inlineStr">
        <is>
          <t>HECH</t>
        </is>
      </c>
      <c r="H215" s="4" t="inlineStr">
        <is>
          <t>无</t>
        </is>
      </c>
      <c r="I215" s="4" t="inlineStr">
        <is>
          <t>单铜卡 C1S card</t>
        </is>
      </c>
      <c r="J215" s="4" t="inlineStr">
        <is>
          <t>收纳</t>
        </is>
      </c>
      <c r="K215" s="4" t="inlineStr">
        <is>
          <t>4819200000</t>
        </is>
      </c>
      <c r="L215" s="4" t="n">
        <v>0.307</v>
      </c>
      <c r="M215" s="3" t="n">
        <v>1</v>
      </c>
      <c r="N215" s="4" t="n">
        <v>500</v>
      </c>
      <c r="O215" s="3" t="n">
        <v>17.8</v>
      </c>
      <c r="P215" s="3" t="n">
        <v>43</v>
      </c>
      <c r="Q215" s="3" t="n">
        <v>49</v>
      </c>
      <c r="R215" s="3" t="n">
        <v>36</v>
      </c>
      <c r="S215" s="4" t="inlineStr"/>
      <c r="T215" s="5">
        <f>_xlfn.DISPIMG("ID_50616A6E1D3B4E3A93384503D5C5A17D",1)</f>
        <v/>
      </c>
      <c r="U215" s="5" t="n"/>
    </row>
    <row r="216" ht="20" customHeight="1">
      <c r="A216" s="3" t="inlineStr">
        <is>
          <t>24032500011</t>
        </is>
      </c>
      <c r="B216" s="3" t="inlineStr">
        <is>
          <t>1ZB57B46DK03200350</t>
        </is>
      </c>
      <c r="C216" s="3" t="inlineStr">
        <is>
          <t>kA005003260046</t>
        </is>
      </c>
      <c r="D216" s="3" t="inlineStr">
        <is>
          <t>BN24032600201</t>
        </is>
      </c>
      <c r="E216" s="4" t="inlineStr">
        <is>
          <t>纸盒</t>
        </is>
      </c>
      <c r="F216" s="4" t="inlineStr">
        <is>
          <t>Paper box</t>
        </is>
      </c>
      <c r="G216" s="4" t="inlineStr">
        <is>
          <t>HECH</t>
        </is>
      </c>
      <c r="H216" s="4" t="inlineStr">
        <is>
          <t>无</t>
        </is>
      </c>
      <c r="I216" s="4" t="inlineStr">
        <is>
          <t>单铜卡 C1S card</t>
        </is>
      </c>
      <c r="J216" s="4" t="inlineStr">
        <is>
          <t>收纳</t>
        </is>
      </c>
      <c r="K216" s="4" t="inlineStr">
        <is>
          <t>4819200000</t>
        </is>
      </c>
      <c r="L216" s="4" t="n">
        <v>0.307</v>
      </c>
      <c r="M216" s="3" t="n">
        <v>1</v>
      </c>
      <c r="N216" s="4" t="n">
        <v>500</v>
      </c>
      <c r="O216" s="3" t="n">
        <v>17.8</v>
      </c>
      <c r="P216" s="3" t="n">
        <v>43</v>
      </c>
      <c r="Q216" s="3" t="n">
        <v>49</v>
      </c>
      <c r="R216" s="3" t="n">
        <v>36</v>
      </c>
      <c r="S216" s="4" t="n"/>
      <c r="T216" s="5">
        <f>_xlfn.DISPIMG("ID_7D7C229F88A34B14AD4123FFB3389273",1)</f>
        <v/>
      </c>
      <c r="U216" s="5" t="n"/>
    </row>
    <row r="217" ht="20" customHeight="1">
      <c r="A217" s="3" t="inlineStr">
        <is>
          <t>24032500011</t>
        </is>
      </c>
      <c r="B217" s="3" t="inlineStr">
        <is>
          <t>1ZB57B46DK03492367</t>
        </is>
      </c>
      <c r="C217" s="3" t="inlineStr">
        <is>
          <t>kA005003260047</t>
        </is>
      </c>
      <c r="D217" s="3" t="inlineStr">
        <is>
          <t>BN24032600202</t>
        </is>
      </c>
      <c r="E217" s="4" t="inlineStr">
        <is>
          <t>纸盒</t>
        </is>
      </c>
      <c r="F217" s="4" t="inlineStr">
        <is>
          <t>Paper box</t>
        </is>
      </c>
      <c r="G217" s="4" t="inlineStr">
        <is>
          <t>HECH</t>
        </is>
      </c>
      <c r="H217" s="4" t="inlineStr">
        <is>
          <t>无</t>
        </is>
      </c>
      <c r="I217" s="4" t="inlineStr">
        <is>
          <t>单铜卡 C1S card</t>
        </is>
      </c>
      <c r="J217" s="4" t="inlineStr">
        <is>
          <t>收纳</t>
        </is>
      </c>
      <c r="K217" s="4" t="inlineStr">
        <is>
          <t>4819200000</t>
        </is>
      </c>
      <c r="L217" s="4" t="n">
        <v>0.307</v>
      </c>
      <c r="M217" s="3" t="n">
        <v>1</v>
      </c>
      <c r="N217" s="4" t="n">
        <v>500</v>
      </c>
      <c r="O217" s="3" t="n">
        <v>17.8</v>
      </c>
      <c r="P217" s="3" t="n">
        <v>43</v>
      </c>
      <c r="Q217" s="3" t="n">
        <v>49</v>
      </c>
      <c r="R217" s="3" t="n">
        <v>36</v>
      </c>
      <c r="S217" s="4" t="n"/>
      <c r="T217" s="5">
        <f>_xlfn.DISPIMG("ID_15DB0882270D44999169F5EB9C09E734",1)</f>
        <v/>
      </c>
      <c r="U217" s="5" t="n"/>
    </row>
    <row r="218" ht="20" customHeight="1">
      <c r="A218" s="3" t="inlineStr">
        <is>
          <t>24032500011</t>
        </is>
      </c>
      <c r="B218" s="3" t="inlineStr">
        <is>
          <t>1ZB57B46DK17392378</t>
        </is>
      </c>
      <c r="C218" s="3" t="inlineStr">
        <is>
          <t>kA005003260048</t>
        </is>
      </c>
      <c r="D218" s="3" t="inlineStr">
        <is>
          <t>BN24032600203</t>
        </is>
      </c>
      <c r="E218" s="4" t="inlineStr">
        <is>
          <t>纸盒</t>
        </is>
      </c>
      <c r="F218" s="4" t="inlineStr">
        <is>
          <t>Paper box</t>
        </is>
      </c>
      <c r="G218" s="4" t="inlineStr">
        <is>
          <t>HECH</t>
        </is>
      </c>
      <c r="H218" s="4" t="inlineStr">
        <is>
          <t>无</t>
        </is>
      </c>
      <c r="I218" s="4" t="inlineStr">
        <is>
          <t>单铜卡 C1S card</t>
        </is>
      </c>
      <c r="J218" s="4" t="inlineStr">
        <is>
          <t>收纳</t>
        </is>
      </c>
      <c r="K218" s="4" t="inlineStr">
        <is>
          <t>4819200000</t>
        </is>
      </c>
      <c r="L218" s="4" t="n">
        <v>0.307</v>
      </c>
      <c r="M218" s="3" t="n">
        <v>1</v>
      </c>
      <c r="N218" s="4" t="n">
        <v>500</v>
      </c>
      <c r="O218" s="3" t="n">
        <v>17.8</v>
      </c>
      <c r="P218" s="3" t="n">
        <v>43</v>
      </c>
      <c r="Q218" s="3" t="n">
        <v>49</v>
      </c>
      <c r="R218" s="3" t="n">
        <v>36</v>
      </c>
      <c r="S218" s="4" t="n"/>
      <c r="T218" s="5">
        <f>_xlfn.DISPIMG("ID_7F6DD16BA26F40C5BAA487390DBA4356",1)</f>
        <v/>
      </c>
      <c r="U218" s="5" t="n"/>
    </row>
    <row r="219" ht="20" customHeight="1">
      <c r="A219" s="3" t="inlineStr">
        <is>
          <t>24032500011</t>
        </is>
      </c>
      <c r="B219" s="3" t="inlineStr">
        <is>
          <t>1ZB57B46DK11300389</t>
        </is>
      </c>
      <c r="C219" s="3" t="inlineStr">
        <is>
          <t>kA005003260049</t>
        </is>
      </c>
      <c r="D219" s="3" t="inlineStr">
        <is>
          <t>BN24032600204</t>
        </is>
      </c>
      <c r="E219" s="4" t="inlineStr">
        <is>
          <t>纸盒</t>
        </is>
      </c>
      <c r="F219" s="4" t="inlineStr">
        <is>
          <t>Paper box</t>
        </is>
      </c>
      <c r="G219" s="4" t="inlineStr">
        <is>
          <t>HECH</t>
        </is>
      </c>
      <c r="H219" s="4" t="inlineStr">
        <is>
          <t>无</t>
        </is>
      </c>
      <c r="I219" s="4" t="inlineStr">
        <is>
          <t>单铜卡 C1S card</t>
        </is>
      </c>
      <c r="J219" s="4" t="inlineStr">
        <is>
          <t>收纳</t>
        </is>
      </c>
      <c r="K219" s="4" t="inlineStr">
        <is>
          <t>4819200000</t>
        </is>
      </c>
      <c r="L219" s="4" t="n">
        <v>0.307</v>
      </c>
      <c r="M219" s="3" t="n">
        <v>1</v>
      </c>
      <c r="N219" s="4" t="n">
        <v>500</v>
      </c>
      <c r="O219" s="3" t="n">
        <v>17.8</v>
      </c>
      <c r="P219" s="3" t="n">
        <v>43</v>
      </c>
      <c r="Q219" s="3" t="n">
        <v>49</v>
      </c>
      <c r="R219" s="3" t="n">
        <v>36</v>
      </c>
      <c r="S219" s="4" t="n"/>
      <c r="T219" s="5">
        <f>_xlfn.DISPIMG("ID_9982B2DE70A745C99A5E76A705D996A0",1)</f>
        <v/>
      </c>
      <c r="U219" s="5" t="n"/>
    </row>
    <row r="220" ht="20" customHeight="1">
      <c r="A220" s="3" t="inlineStr">
        <is>
          <t>24032500011</t>
        </is>
      </c>
      <c r="B220" s="3" t="inlineStr">
        <is>
          <t>1ZB57B46DK11616397</t>
        </is>
      </c>
      <c r="C220" s="3" t="inlineStr">
        <is>
          <t>kA005003260050</t>
        </is>
      </c>
      <c r="D220" s="3" t="inlineStr">
        <is>
          <t>BN24032600205</t>
        </is>
      </c>
      <c r="E220" s="4" t="inlineStr">
        <is>
          <t>纸盒</t>
        </is>
      </c>
      <c r="F220" s="4" t="inlineStr">
        <is>
          <t>Paper box</t>
        </is>
      </c>
      <c r="G220" s="4" t="inlineStr">
        <is>
          <t>HECH</t>
        </is>
      </c>
      <c r="H220" s="4" t="inlineStr">
        <is>
          <t>无</t>
        </is>
      </c>
      <c r="I220" s="4" t="inlineStr">
        <is>
          <t>单铜卡 C1S card</t>
        </is>
      </c>
      <c r="J220" s="4" t="inlineStr">
        <is>
          <t>收纳</t>
        </is>
      </c>
      <c r="K220" s="4" t="inlineStr">
        <is>
          <t>4819200000</t>
        </is>
      </c>
      <c r="L220" s="4" t="n">
        <v>0.307</v>
      </c>
      <c r="M220" s="3" t="n">
        <v>1</v>
      </c>
      <c r="N220" s="4" t="n">
        <v>500</v>
      </c>
      <c r="O220" s="3" t="n">
        <v>17.8</v>
      </c>
      <c r="P220" s="3" t="n">
        <v>43</v>
      </c>
      <c r="Q220" s="3" t="n">
        <v>49</v>
      </c>
      <c r="R220" s="3" t="n">
        <v>36</v>
      </c>
      <c r="S220" s="4" t="n"/>
      <c r="T220" s="5">
        <f>_xlfn.DISPIMG("ID_9C161EBA935548F7AAFAA57955994B43",1)</f>
        <v/>
      </c>
      <c r="U220" s="5" t="n"/>
    </row>
    <row r="221" ht="20" customHeight="1">
      <c r="A221" s="3" t="inlineStr">
        <is>
          <t>24032500011</t>
        </is>
      </c>
      <c r="B221" s="3" t="inlineStr">
        <is>
          <t>1ZB57B46DK04740408</t>
        </is>
      </c>
      <c r="C221" s="3" t="inlineStr">
        <is>
          <t>kA005003260051</t>
        </is>
      </c>
      <c r="D221" s="3" t="inlineStr">
        <is>
          <t>BN24032600206</t>
        </is>
      </c>
      <c r="E221" s="4" t="inlineStr">
        <is>
          <t>纸盒</t>
        </is>
      </c>
      <c r="F221" s="4" t="inlineStr">
        <is>
          <t>Paper box</t>
        </is>
      </c>
      <c r="G221" s="4" t="inlineStr">
        <is>
          <t>HECH</t>
        </is>
      </c>
      <c r="H221" s="4" t="inlineStr">
        <is>
          <t>无</t>
        </is>
      </c>
      <c r="I221" s="4" t="inlineStr">
        <is>
          <t>单铜卡 C1S card</t>
        </is>
      </c>
      <c r="J221" s="4" t="inlineStr">
        <is>
          <t>收纳</t>
        </is>
      </c>
      <c r="K221" s="4" t="inlineStr">
        <is>
          <t>4819200000</t>
        </is>
      </c>
      <c r="L221" s="4" t="n">
        <v>0.307</v>
      </c>
      <c r="M221" s="3" t="n">
        <v>1</v>
      </c>
      <c r="N221" s="4" t="n">
        <v>500</v>
      </c>
      <c r="O221" s="3" t="n">
        <v>17.8</v>
      </c>
      <c r="P221" s="3" t="n">
        <v>43</v>
      </c>
      <c r="Q221" s="3" t="n">
        <v>49</v>
      </c>
      <c r="R221" s="3" t="n">
        <v>36</v>
      </c>
      <c r="S221" s="4" t="n"/>
      <c r="T221" s="5">
        <f>_xlfn.DISPIMG("ID_F5FBFF601D464950A29D2D913CE2CD2C",1)</f>
        <v/>
      </c>
      <c r="U221" s="5" t="n"/>
    </row>
    <row r="222" ht="20" customHeight="1">
      <c r="A222" s="3" t="inlineStr">
        <is>
          <t>24032500011</t>
        </is>
      </c>
      <c r="B222" s="3" t="inlineStr">
        <is>
          <t>1ZB57B46DK17072419</t>
        </is>
      </c>
      <c r="C222" s="3" t="inlineStr">
        <is>
          <t>kA005003260052</t>
        </is>
      </c>
      <c r="D222" s="3" t="inlineStr">
        <is>
          <t>BN24032600207</t>
        </is>
      </c>
      <c r="E222" s="4" t="inlineStr">
        <is>
          <t>纸盒</t>
        </is>
      </c>
      <c r="F222" s="4" t="inlineStr">
        <is>
          <t>Paper box</t>
        </is>
      </c>
      <c r="G222" s="4" t="inlineStr">
        <is>
          <t>HECH</t>
        </is>
      </c>
      <c r="H222" s="4" t="inlineStr">
        <is>
          <t>无</t>
        </is>
      </c>
      <c r="I222" s="4" t="inlineStr">
        <is>
          <t>单铜卡 C1S card</t>
        </is>
      </c>
      <c r="J222" s="4" t="inlineStr">
        <is>
          <t>收纳</t>
        </is>
      </c>
      <c r="K222" s="4" t="inlineStr">
        <is>
          <t>4819200000</t>
        </is>
      </c>
      <c r="L222" s="4" t="n">
        <v>0.307</v>
      </c>
      <c r="M222" s="3" t="n">
        <v>1</v>
      </c>
      <c r="N222" s="4" t="n">
        <v>500</v>
      </c>
      <c r="O222" s="3" t="n">
        <v>17.8</v>
      </c>
      <c r="P222" s="3" t="n">
        <v>43</v>
      </c>
      <c r="Q222" s="3" t="n">
        <v>49</v>
      </c>
      <c r="R222" s="3" t="n">
        <v>36</v>
      </c>
      <c r="S222" s="4" t="n"/>
      <c r="T222" s="5">
        <f>_xlfn.DISPIMG("ID_D0DB24F4E5BB491D80F2B7D3F38F70C6",1)</f>
        <v/>
      </c>
      <c r="U222" s="5" t="n"/>
    </row>
    <row r="223" ht="20" customHeight="1">
      <c r="A223" s="3" t="inlineStr">
        <is>
          <t>24032500011</t>
        </is>
      </c>
      <c r="B223" s="3" t="inlineStr">
        <is>
          <t>1ZB57B46DK15012424</t>
        </is>
      </c>
      <c r="C223" s="3" t="inlineStr">
        <is>
          <t>kA005003260053</t>
        </is>
      </c>
      <c r="D223" s="3" t="inlineStr">
        <is>
          <t>BN24032600208</t>
        </is>
      </c>
      <c r="E223" s="4" t="inlineStr">
        <is>
          <t>纸盒</t>
        </is>
      </c>
      <c r="F223" s="4" t="inlineStr">
        <is>
          <t>Paper box</t>
        </is>
      </c>
      <c r="G223" s="4" t="inlineStr">
        <is>
          <t>HECH</t>
        </is>
      </c>
      <c r="H223" s="4" t="inlineStr">
        <is>
          <t>无</t>
        </is>
      </c>
      <c r="I223" s="4" t="inlineStr">
        <is>
          <t>单铜卡 C1S card</t>
        </is>
      </c>
      <c r="J223" s="4" t="inlineStr">
        <is>
          <t>收纳</t>
        </is>
      </c>
      <c r="K223" s="4" t="inlineStr">
        <is>
          <t>4819200000</t>
        </is>
      </c>
      <c r="L223" s="4" t="n">
        <v>0.307</v>
      </c>
      <c r="M223" s="3" t="n">
        <v>1</v>
      </c>
      <c r="N223" s="4" t="n">
        <v>500</v>
      </c>
      <c r="O223" s="3" t="n">
        <v>17.8</v>
      </c>
      <c r="P223" s="3" t="n">
        <v>43</v>
      </c>
      <c r="Q223" s="3" t="n">
        <v>49</v>
      </c>
      <c r="R223" s="3" t="n">
        <v>36</v>
      </c>
      <c r="S223" s="4" t="n"/>
      <c r="T223" s="5">
        <f>_xlfn.DISPIMG("ID_D59F427673C2421FB637A9B4A459292A",1)</f>
        <v/>
      </c>
      <c r="U223" s="5" t="n"/>
    </row>
    <row r="224" ht="20" customHeight="1">
      <c r="A224" s="3" t="inlineStr">
        <is>
          <t>24032500011</t>
        </is>
      </c>
      <c r="B224" s="3" t="inlineStr">
        <is>
          <t>1ZB57B46DK04960439</t>
        </is>
      </c>
      <c r="C224" s="3" t="inlineStr">
        <is>
          <t>kA005003260054</t>
        </is>
      </c>
      <c r="D224" s="3" t="inlineStr">
        <is>
          <t>BN24032600209</t>
        </is>
      </c>
      <c r="E224" s="4" t="inlineStr">
        <is>
          <t>纸盒</t>
        </is>
      </c>
      <c r="F224" s="4" t="inlineStr">
        <is>
          <t>Paper box</t>
        </is>
      </c>
      <c r="G224" s="4" t="inlineStr">
        <is>
          <t>HECH</t>
        </is>
      </c>
      <c r="H224" s="4" t="inlineStr">
        <is>
          <t>无</t>
        </is>
      </c>
      <c r="I224" s="4" t="inlineStr">
        <is>
          <t>单铜卡 C1S card</t>
        </is>
      </c>
      <c r="J224" s="4" t="inlineStr">
        <is>
          <t>收纳</t>
        </is>
      </c>
      <c r="K224" s="4" t="inlineStr">
        <is>
          <t>4819200000</t>
        </is>
      </c>
      <c r="L224" s="4" t="n">
        <v>0.307</v>
      </c>
      <c r="M224" s="3" t="n">
        <v>1</v>
      </c>
      <c r="N224" s="4" t="n">
        <v>500</v>
      </c>
      <c r="O224" s="3" t="n">
        <v>17.8</v>
      </c>
      <c r="P224" s="3" t="n">
        <v>43</v>
      </c>
      <c r="Q224" s="3" t="n">
        <v>49</v>
      </c>
      <c r="R224" s="3" t="n">
        <v>36</v>
      </c>
      <c r="S224" s="4" t="n"/>
      <c r="T224" s="5">
        <f>_xlfn.DISPIMG("ID_8EFBACFDA1EE489683873E9382452BB3",1)</f>
        <v/>
      </c>
      <c r="U224" s="5" t="n"/>
    </row>
    <row r="225" ht="20" customHeight="1">
      <c r="A225" s="3" t="inlineStr">
        <is>
          <t>24032500011</t>
        </is>
      </c>
      <c r="B225" s="3" t="inlineStr">
        <is>
          <t>1ZB57B46DK13316449</t>
        </is>
      </c>
      <c r="C225" s="3" t="inlineStr">
        <is>
          <t>kA005003260055</t>
        </is>
      </c>
      <c r="D225" s="3" t="inlineStr">
        <is>
          <t>BN24032600210</t>
        </is>
      </c>
      <c r="E225" s="4" t="inlineStr">
        <is>
          <t>纸盒</t>
        </is>
      </c>
      <c r="F225" s="4" t="inlineStr">
        <is>
          <t>Paper box</t>
        </is>
      </c>
      <c r="G225" s="4" t="inlineStr">
        <is>
          <t>HECH</t>
        </is>
      </c>
      <c r="H225" s="4" t="inlineStr">
        <is>
          <t>无</t>
        </is>
      </c>
      <c r="I225" s="4" t="inlineStr">
        <is>
          <t>单铜卡 C1S card</t>
        </is>
      </c>
      <c r="J225" s="4" t="inlineStr">
        <is>
          <t>收纳</t>
        </is>
      </c>
      <c r="K225" s="4" t="inlineStr">
        <is>
          <t>4819200000</t>
        </is>
      </c>
      <c r="L225" s="4" t="n">
        <v>0.307</v>
      </c>
      <c r="M225" s="3" t="n">
        <v>1</v>
      </c>
      <c r="N225" s="4" t="n">
        <v>500</v>
      </c>
      <c r="O225" s="3" t="n">
        <v>17.85</v>
      </c>
      <c r="P225" s="3" t="n">
        <v>43</v>
      </c>
      <c r="Q225" s="3" t="n">
        <v>49</v>
      </c>
      <c r="R225" s="3" t="n">
        <v>36</v>
      </c>
      <c r="S225" s="4" t="n"/>
      <c r="T225" s="5">
        <f>_xlfn.DISPIMG("ID_1948979C22E24DCAADFD5F867A46A5DC",1)</f>
        <v/>
      </c>
      <c r="U225" s="5" t="n"/>
    </row>
    <row r="226" ht="20" customHeight="1">
      <c r="A226" s="3" t="inlineStr">
        <is>
          <t>24032500011</t>
        </is>
      </c>
      <c r="B226" s="3" t="inlineStr">
        <is>
          <t>1ZB57B46DK06480454</t>
        </is>
      </c>
      <c r="C226" s="3" t="inlineStr">
        <is>
          <t>kA005003260056</t>
        </is>
      </c>
      <c r="D226" s="3" t="inlineStr">
        <is>
          <t>BN24032600211</t>
        </is>
      </c>
      <c r="E226" s="4" t="inlineStr">
        <is>
          <t>纸盒</t>
        </is>
      </c>
      <c r="F226" s="4" t="inlineStr">
        <is>
          <t>Paper box</t>
        </is>
      </c>
      <c r="G226" s="4" t="inlineStr">
        <is>
          <t>HECH</t>
        </is>
      </c>
      <c r="H226" s="4" t="inlineStr">
        <is>
          <t>无</t>
        </is>
      </c>
      <c r="I226" s="4" t="inlineStr">
        <is>
          <t>单铜卡 C1S card</t>
        </is>
      </c>
      <c r="J226" s="4" t="inlineStr">
        <is>
          <t>收纳</t>
        </is>
      </c>
      <c r="K226" s="4" t="inlineStr">
        <is>
          <t>4819200000</t>
        </is>
      </c>
      <c r="L226" s="4" t="n">
        <v>0.307</v>
      </c>
      <c r="M226" s="3" t="n">
        <v>1</v>
      </c>
      <c r="N226" s="4" t="n">
        <v>500</v>
      </c>
      <c r="O226" s="3" t="n">
        <v>17.8</v>
      </c>
      <c r="P226" s="3" t="n">
        <v>43</v>
      </c>
      <c r="Q226" s="3" t="n">
        <v>49</v>
      </c>
      <c r="R226" s="3" t="n">
        <v>36</v>
      </c>
      <c r="S226" s="4" t="n"/>
      <c r="T226" s="5">
        <f>_xlfn.DISPIMG("ID_D3082CB419374694A9968E700AAA7E81",1)</f>
        <v/>
      </c>
      <c r="U226" s="5" t="n"/>
    </row>
    <row r="227" ht="20" customHeight="1">
      <c r="A227" s="3" t="inlineStr">
        <is>
          <t>24032500011</t>
        </is>
      </c>
      <c r="B227" s="3" t="inlineStr">
        <is>
          <t>1ZB57B46DK10852464</t>
        </is>
      </c>
      <c r="C227" s="3" t="inlineStr">
        <is>
          <t>kA005003260057</t>
        </is>
      </c>
      <c r="D227" s="3" t="inlineStr">
        <is>
          <t>BN24032600212</t>
        </is>
      </c>
      <c r="E227" s="4" t="inlineStr">
        <is>
          <t>纸卡</t>
        </is>
      </c>
      <c r="F227" s="4" t="inlineStr">
        <is>
          <t>Paper card</t>
        </is>
      </c>
      <c r="G227" s="4" t="inlineStr">
        <is>
          <t>无</t>
        </is>
      </c>
      <c r="H227" s="4" t="inlineStr">
        <is>
          <t>无</t>
        </is>
      </c>
      <c r="I227" s="4" t="inlineStr">
        <is>
          <t>单铜卡 C1S card</t>
        </is>
      </c>
      <c r="J227" s="4" t="inlineStr">
        <is>
          <t>收纳</t>
        </is>
      </c>
      <c r="K227" s="4" t="inlineStr">
        <is>
          <t>4821100000</t>
        </is>
      </c>
      <c r="L227" s="4" t="n">
        <v>0.045</v>
      </c>
      <c r="M227" s="3" t="n">
        <v>1</v>
      </c>
      <c r="N227" s="4" t="n">
        <v>2040</v>
      </c>
      <c r="O227" s="3" t="n">
        <v>17.8</v>
      </c>
      <c r="P227" s="3" t="n">
        <v>43</v>
      </c>
      <c r="Q227" s="3" t="n">
        <v>49</v>
      </c>
      <c r="R227" s="3" t="n">
        <v>36</v>
      </c>
      <c r="S227" s="4" t="n"/>
      <c r="T227" s="5">
        <f>_xlfn.DISPIMG("ID_27D540FA2D45499E9C4EA071C7DE5F5D",1)</f>
        <v/>
      </c>
      <c r="U227" s="5" t="n"/>
    </row>
    <row r="228" ht="20" customHeight="1">
      <c r="A228" s="3" t="inlineStr">
        <is>
          <t>24032500011</t>
        </is>
      </c>
      <c r="B228" s="3" t="inlineStr">
        <is>
          <t>1ZB57B46DK12832473</t>
        </is>
      </c>
      <c r="C228" s="3" t="inlineStr">
        <is>
          <t>kA005003260058</t>
        </is>
      </c>
      <c r="D228" s="3" t="inlineStr">
        <is>
          <t>BN24032600213</t>
        </is>
      </c>
      <c r="E228" s="4" t="inlineStr">
        <is>
          <t>纸卡</t>
        </is>
      </c>
      <c r="F228" s="4" t="inlineStr">
        <is>
          <t>Paper card</t>
        </is>
      </c>
      <c r="G228" s="4" t="inlineStr">
        <is>
          <t>无</t>
        </is>
      </c>
      <c r="H228" s="4" t="inlineStr">
        <is>
          <t>无</t>
        </is>
      </c>
      <c r="I228" s="4" t="inlineStr">
        <is>
          <t>单铜卡 C1S card</t>
        </is>
      </c>
      <c r="J228" s="4" t="inlineStr">
        <is>
          <t>收纳</t>
        </is>
      </c>
      <c r="K228" s="4" t="inlineStr">
        <is>
          <t>4821100000</t>
        </is>
      </c>
      <c r="L228" s="4" t="n">
        <v>0.045</v>
      </c>
      <c r="M228" s="3" t="n">
        <v>1</v>
      </c>
      <c r="N228" s="4" t="n">
        <v>2040</v>
      </c>
      <c r="O228" s="3" t="n">
        <v>17.8</v>
      </c>
      <c r="P228" s="3" t="n">
        <v>43</v>
      </c>
      <c r="Q228" s="3" t="n">
        <v>49</v>
      </c>
      <c r="R228" s="3" t="n">
        <v>36</v>
      </c>
      <c r="S228" s="4" t="n"/>
      <c r="T228" s="5">
        <f>_xlfn.DISPIMG("ID_9BF902ABC0BE46FBA474B3901A10637D",1)</f>
        <v/>
      </c>
      <c r="U228" s="5" t="n"/>
    </row>
    <row r="229" ht="20" customHeight="1">
      <c r="A229" s="3" t="inlineStr">
        <is>
          <t>24032500011</t>
        </is>
      </c>
      <c r="B229" s="3" t="inlineStr">
        <is>
          <t>1ZB57B46DK18820484</t>
        </is>
      </c>
      <c r="C229" s="3" t="inlineStr">
        <is>
          <t>kA005003260059</t>
        </is>
      </c>
      <c r="D229" s="3" t="inlineStr">
        <is>
          <t>BN24032600214</t>
        </is>
      </c>
      <c r="E229" s="4" t="inlineStr">
        <is>
          <t>纸卡</t>
        </is>
      </c>
      <c r="F229" s="4" t="inlineStr">
        <is>
          <t>Paper card</t>
        </is>
      </c>
      <c r="G229" s="4" t="inlineStr">
        <is>
          <t>无</t>
        </is>
      </c>
      <c r="H229" s="4" t="inlineStr">
        <is>
          <t>无</t>
        </is>
      </c>
      <c r="I229" s="4" t="inlineStr">
        <is>
          <t>单铜卡 C1S card</t>
        </is>
      </c>
      <c r="J229" s="4" t="inlineStr">
        <is>
          <t>收纳</t>
        </is>
      </c>
      <c r="K229" s="4" t="inlineStr">
        <is>
          <t>4821100000</t>
        </is>
      </c>
      <c r="L229" s="4" t="n">
        <v>0.045</v>
      </c>
      <c r="M229" s="3" t="n">
        <v>1</v>
      </c>
      <c r="N229" s="4" t="n">
        <v>2040</v>
      </c>
      <c r="O229" s="3" t="n">
        <v>17.8</v>
      </c>
      <c r="P229" s="3" t="n">
        <v>43</v>
      </c>
      <c r="Q229" s="3" t="n">
        <v>49</v>
      </c>
      <c r="R229" s="3" t="n">
        <v>36</v>
      </c>
      <c r="S229" s="4" t="n"/>
      <c r="T229" s="5">
        <f>_xlfn.DISPIMG("ID_D0EF394FEA724D1A98A053AA6C3E53AB",1)</f>
        <v/>
      </c>
      <c r="U229" s="5" t="n"/>
    </row>
    <row r="230" ht="20" customHeight="1">
      <c r="A230" s="3" t="inlineStr">
        <is>
          <t>24032500011</t>
        </is>
      </c>
      <c r="B230" s="3" t="inlineStr">
        <is>
          <t>1ZB57B46DK15216491</t>
        </is>
      </c>
      <c r="C230" s="3" t="inlineStr">
        <is>
          <t>kA005003260060</t>
        </is>
      </c>
      <c r="D230" s="3" t="inlineStr">
        <is>
          <t>BN24032600215</t>
        </is>
      </c>
      <c r="E230" s="4" t="inlineStr">
        <is>
          <t>纸卡</t>
        </is>
      </c>
      <c r="F230" s="4" t="inlineStr">
        <is>
          <t>Paper card</t>
        </is>
      </c>
      <c r="G230" s="4" t="inlineStr">
        <is>
          <t>无</t>
        </is>
      </c>
      <c r="H230" s="4" t="inlineStr">
        <is>
          <t>无</t>
        </is>
      </c>
      <c r="I230" s="4" t="inlineStr">
        <is>
          <t>单铜卡 C1S card</t>
        </is>
      </c>
      <c r="J230" s="4" t="inlineStr">
        <is>
          <t>收纳</t>
        </is>
      </c>
      <c r="K230" s="4" t="inlineStr">
        <is>
          <t>4821100000</t>
        </is>
      </c>
      <c r="L230" s="4" t="n">
        <v>0.045</v>
      </c>
      <c r="M230" s="3" t="n">
        <v>1</v>
      </c>
      <c r="N230" s="4" t="n">
        <v>2040</v>
      </c>
      <c r="O230" s="3" t="n">
        <v>17.85</v>
      </c>
      <c r="P230" s="3" t="n">
        <v>43</v>
      </c>
      <c r="Q230" s="3" t="n">
        <v>49</v>
      </c>
      <c r="R230" s="3" t="n">
        <v>36</v>
      </c>
      <c r="S230" s="4" t="n"/>
      <c r="T230" s="5">
        <f>_xlfn.DISPIMG("ID_F37403E5B9DB4903A6019BDFCBFB1AE7",1)</f>
        <v/>
      </c>
      <c r="U230" s="5" t="n"/>
    </row>
    <row r="231" ht="20" customHeight="1">
      <c r="A231" s="3" t="inlineStr">
        <is>
          <t>24032500011</t>
        </is>
      </c>
      <c r="B231" s="3" t="inlineStr">
        <is>
          <t>1ZB57B46DK08420505</t>
        </is>
      </c>
      <c r="C231" s="3" t="inlineStr">
        <is>
          <t>kA005003260061</t>
        </is>
      </c>
      <c r="D231" s="3" t="inlineStr">
        <is>
          <t>BN24032600216</t>
        </is>
      </c>
      <c r="E231" s="4" t="inlineStr">
        <is>
          <t>纸卡</t>
        </is>
      </c>
      <c r="F231" s="4" t="inlineStr">
        <is>
          <t>Paper card</t>
        </is>
      </c>
      <c r="G231" s="4" t="inlineStr">
        <is>
          <t>无</t>
        </is>
      </c>
      <c r="H231" s="4" t="inlineStr">
        <is>
          <t>无</t>
        </is>
      </c>
      <c r="I231" s="4" t="inlineStr">
        <is>
          <t>单铜卡 C1S card</t>
        </is>
      </c>
      <c r="J231" s="4" t="inlineStr">
        <is>
          <t>收纳</t>
        </is>
      </c>
      <c r="K231" s="4" t="inlineStr">
        <is>
          <t>4821100000</t>
        </is>
      </c>
      <c r="L231" s="4" t="n">
        <v>0.045</v>
      </c>
      <c r="M231" s="3" t="n">
        <v>1</v>
      </c>
      <c r="N231" s="4" t="n">
        <v>2040</v>
      </c>
      <c r="O231" s="3" t="n">
        <v>17.8</v>
      </c>
      <c r="P231" s="3" t="n">
        <v>43</v>
      </c>
      <c r="Q231" s="3" t="n">
        <v>49</v>
      </c>
      <c r="R231" s="3" t="n">
        <v>36</v>
      </c>
      <c r="S231" s="4" t="n"/>
      <c r="T231" s="5">
        <f>_xlfn.DISPIMG("ID_5B8950EA3C3D45CEB3069A0D86CE9966",1)</f>
        <v/>
      </c>
      <c r="U231" s="5" t="n"/>
    </row>
    <row r="232" ht="20" customHeight="1">
      <c r="A232" s="3" t="inlineStr">
        <is>
          <t>24032500011</t>
        </is>
      </c>
      <c r="B232" s="3" t="inlineStr">
        <is>
          <t>1ZB57B46DK04832514</t>
        </is>
      </c>
      <c r="C232" s="3" t="inlineStr">
        <is>
          <t>kA005003260062</t>
        </is>
      </c>
      <c r="D232" s="3" t="inlineStr">
        <is>
          <t>BN24032600217</t>
        </is>
      </c>
      <c r="E232" s="4" t="inlineStr">
        <is>
          <t>纸盒</t>
        </is>
      </c>
      <c r="F232" s="4" t="inlineStr">
        <is>
          <t>Paper box</t>
        </is>
      </c>
      <c r="G232" s="4" t="inlineStr">
        <is>
          <t>HECH</t>
        </is>
      </c>
      <c r="H232" s="4" t="inlineStr">
        <is>
          <t>无</t>
        </is>
      </c>
      <c r="I232" s="4" t="inlineStr">
        <is>
          <t>单铜卡 C1S card</t>
        </is>
      </c>
      <c r="J232" s="4" t="inlineStr">
        <is>
          <t>收纳</t>
        </is>
      </c>
      <c r="K232" s="4" t="inlineStr">
        <is>
          <t>4819200000</t>
        </is>
      </c>
      <c r="L232" s="4" t="n">
        <v>0.65</v>
      </c>
      <c r="M232" s="3" t="n">
        <v>1</v>
      </c>
      <c r="N232" s="4" t="n">
        <v>1020</v>
      </c>
      <c r="O232" s="3" t="n">
        <v>21</v>
      </c>
      <c r="P232" s="3" t="n">
        <v>49</v>
      </c>
      <c r="Q232" s="3" t="n">
        <v>53</v>
      </c>
      <c r="R232" s="3" t="n">
        <v>33</v>
      </c>
      <c r="S232" s="4" t="n"/>
      <c r="T232" s="5">
        <f>_xlfn.DISPIMG("ID_88C0169B654149AEABB3BE48F93402B9",1)</f>
        <v/>
      </c>
      <c r="U232" s="5" t="n"/>
    </row>
    <row r="233" ht="20" customHeight="1">
      <c r="A233" s="3" t="inlineStr">
        <is>
          <t>24032500011</t>
        </is>
      </c>
      <c r="B233" s="3" t="inlineStr">
        <is>
          <t>1ZB57B46DK10852526</t>
        </is>
      </c>
      <c r="C233" s="3" t="inlineStr">
        <is>
          <t>kA005003260063</t>
        </is>
      </c>
      <c r="D233" s="3" t="inlineStr">
        <is>
          <t>BN24032600218</t>
        </is>
      </c>
      <c r="E233" s="4" t="inlineStr">
        <is>
          <t>纸盒</t>
        </is>
      </c>
      <c r="F233" s="4" t="inlineStr">
        <is>
          <t>Paper box</t>
        </is>
      </c>
      <c r="G233" s="4" t="inlineStr">
        <is>
          <t>HECH</t>
        </is>
      </c>
      <c r="H233" s="4" t="inlineStr">
        <is>
          <t>无</t>
        </is>
      </c>
      <c r="I233" s="4" t="inlineStr">
        <is>
          <t>单铜卡 C1S card</t>
        </is>
      </c>
      <c r="J233" s="4" t="inlineStr">
        <is>
          <t>收纳</t>
        </is>
      </c>
      <c r="K233" s="4" t="inlineStr">
        <is>
          <t>4819200000</t>
        </is>
      </c>
      <c r="L233" s="4" t="n">
        <v>0.65</v>
      </c>
      <c r="M233" s="3" t="n">
        <v>1</v>
      </c>
      <c r="N233" s="4" t="n">
        <v>1020</v>
      </c>
      <c r="O233" s="3" t="n">
        <v>21</v>
      </c>
      <c r="P233" s="3" t="n">
        <v>49</v>
      </c>
      <c r="Q233" s="3" t="n">
        <v>53</v>
      </c>
      <c r="R233" s="3" t="n">
        <v>33</v>
      </c>
      <c r="S233" s="4" t="n"/>
      <c r="T233" s="5">
        <f>_xlfn.DISPIMG("ID_62408B8AC9E347949CB8373E69C315F7",1)</f>
        <v/>
      </c>
      <c r="U233" s="5" t="n"/>
    </row>
    <row r="234" ht="20" customHeight="1">
      <c r="A234" s="3" t="inlineStr">
        <is>
          <t>90146634</t>
        </is>
      </c>
      <c r="B234" s="3" t="inlineStr">
        <is>
          <t>1ZB57B46DK39965217</t>
        </is>
      </c>
      <c r="C234" s="3" t="inlineStr">
        <is>
          <t>FBA15HWZV549U000001</t>
        </is>
      </c>
      <c r="D234" s="3" t="inlineStr">
        <is>
          <t>BN24032600308</t>
        </is>
      </c>
      <c r="E234" s="4" t="inlineStr">
        <is>
          <t>平板保护套</t>
        </is>
      </c>
      <c r="F234" s="4" t="inlineStr">
        <is>
          <t>Protective covers for Tablet Computers</t>
        </is>
      </c>
      <c r="G234" s="4" t="inlineStr">
        <is>
          <t>ESR</t>
        </is>
      </c>
      <c r="H234" s="4" t="inlineStr">
        <is>
          <t>无</t>
        </is>
      </c>
      <c r="I234" s="4" t="inlineStr">
        <is>
          <t>PC+ PU+TPU</t>
        </is>
      </c>
      <c r="J234" s="4" t="inlineStr">
        <is>
          <t>used to protect tablet computers</t>
        </is>
      </c>
      <c r="K234" s="4" t="inlineStr">
        <is>
          <t>3926909790</t>
        </is>
      </c>
      <c r="L234" s="4" t="n">
        <v>4.83</v>
      </c>
      <c r="M234" s="5" t="n">
        <v>1</v>
      </c>
      <c r="N234" s="4" t="n">
        <v>30</v>
      </c>
      <c r="O234" s="5" t="n">
        <v>6.8</v>
      </c>
      <c r="P234" s="3" t="n">
        <v>34</v>
      </c>
      <c r="Q234" s="3" t="n">
        <v>58</v>
      </c>
      <c r="R234" s="3" t="n">
        <v>49</v>
      </c>
      <c r="S234" s="4" t="inlineStr"/>
      <c r="T234" s="5">
        <f>_xlfn.DISPIMG("ID_F5CF32244F6D4179BA1870965BF71192",1)</f>
        <v/>
      </c>
      <c r="U234" s="5" t="n"/>
    </row>
    <row r="235" ht="20" customHeight="1">
      <c r="A235" s="3" t="inlineStr">
        <is>
          <t>90146634</t>
        </is>
      </c>
      <c r="B235" s="3" t="inlineStr">
        <is>
          <t>1ZB57B46DK39965217</t>
        </is>
      </c>
      <c r="C235" s="3" t="inlineStr">
        <is>
          <t>FBA15HWZV549U000001</t>
        </is>
      </c>
      <c r="D235" s="5" t="inlineStr">
        <is>
          <t>BN24032600308</t>
        </is>
      </c>
      <c r="E235" s="4" t="inlineStr">
        <is>
          <t>平板保护膜</t>
        </is>
      </c>
      <c r="F235" s="4" t="inlineStr">
        <is>
          <t>Screen Protector for Tablet Computers</t>
        </is>
      </c>
      <c r="G235" s="4" t="inlineStr">
        <is>
          <t>ESR</t>
        </is>
      </c>
      <c r="H235" s="4" t="inlineStr">
        <is>
          <t>无</t>
        </is>
      </c>
      <c r="I235" s="4" t="inlineStr">
        <is>
          <t>Tempered Glass</t>
        </is>
      </c>
      <c r="J235" s="4" t="inlineStr">
        <is>
          <t>used to protect tablet computers</t>
        </is>
      </c>
      <c r="K235" s="4" t="inlineStr">
        <is>
          <t>7007198095</t>
        </is>
      </c>
      <c r="L235" s="4" t="n">
        <v>2.11</v>
      </c>
      <c r="M235" s="5" t="n">
        <v>0</v>
      </c>
      <c r="N235" s="4" t="n">
        <v>30</v>
      </c>
      <c r="O235" s="5" t="n">
        <v>6.8</v>
      </c>
      <c r="P235" s="5" t="n">
        <v>34</v>
      </c>
      <c r="Q235" s="5" t="n">
        <v>58</v>
      </c>
      <c r="R235" s="5" t="n">
        <v>49</v>
      </c>
      <c r="S235" s="4" t="inlineStr"/>
      <c r="T235" s="5">
        <f>_xlfn.DISPIMG("ID_E4B38C3EF53D4DC7B065276ACC105EB4",1)</f>
        <v/>
      </c>
      <c r="U235" s="5" t="n"/>
    </row>
    <row r="236" ht="20" customHeight="1">
      <c r="A236" s="3" t="inlineStr">
        <is>
          <t>90146634</t>
        </is>
      </c>
      <c r="B236" s="3" t="inlineStr">
        <is>
          <t>1ZB57B46DK22934228</t>
        </is>
      </c>
      <c r="C236" s="3" t="inlineStr">
        <is>
          <t>FBA15HWZV549U000002</t>
        </is>
      </c>
      <c r="D236" s="3" t="inlineStr">
        <is>
          <t>BN24032600309</t>
        </is>
      </c>
      <c r="E236" s="4" t="inlineStr">
        <is>
          <t>电容笔</t>
        </is>
      </c>
      <c r="F236" s="4" t="inlineStr">
        <is>
          <t>digital stylus</t>
        </is>
      </c>
      <c r="G236" s="4" t="inlineStr">
        <is>
          <t>ESR</t>
        </is>
      </c>
      <c r="H236" s="4" t="inlineStr">
        <is>
          <t>6C001</t>
        </is>
      </c>
      <c r="I236" s="4" t="inlineStr">
        <is>
          <t>Aluminum alloy+PC</t>
        </is>
      </c>
      <c r="J236" s="4" t="inlineStr">
        <is>
          <t>used to tablet computers</t>
        </is>
      </c>
      <c r="K236" s="4" t="inlineStr">
        <is>
          <t>9608990000</t>
        </is>
      </c>
      <c r="L236" s="4" t="n">
        <v>7.18</v>
      </c>
      <c r="M236" s="5" t="n">
        <v>1</v>
      </c>
      <c r="N236" s="4" t="n">
        <v>50</v>
      </c>
      <c r="O236" s="5" t="n">
        <v>4.97</v>
      </c>
      <c r="P236" s="3" t="n">
        <v>39</v>
      </c>
      <c r="Q236" s="3" t="n">
        <v>47</v>
      </c>
      <c r="R236" s="3" t="n">
        <v>41</v>
      </c>
      <c r="S236" s="4" t="inlineStr"/>
      <c r="T236" s="5">
        <f>_xlfn.DISPIMG("ID_FF0F575AFB904B5BB0EA90CFC7C0E46F",1)</f>
        <v/>
      </c>
      <c r="U236" s="5" t="n"/>
    </row>
    <row r="237" ht="20" customHeight="1">
      <c r="A237" s="3" t="inlineStr">
        <is>
          <t>90146634</t>
        </is>
      </c>
      <c r="B237" s="3" t="inlineStr">
        <is>
          <t>1ZB57B46DK22934228</t>
        </is>
      </c>
      <c r="C237" s="3" t="inlineStr">
        <is>
          <t>FBA15HWZV549U000002</t>
        </is>
      </c>
      <c r="D237" s="5" t="inlineStr">
        <is>
          <t>BN24032600309</t>
        </is>
      </c>
      <c r="E237" s="4" t="inlineStr">
        <is>
          <t>手机保护壳</t>
        </is>
      </c>
      <c r="F237" s="4" t="inlineStr">
        <is>
          <t>Protective covers for phones</t>
        </is>
      </c>
      <c r="G237" s="4" t="inlineStr">
        <is>
          <t>ESR</t>
        </is>
      </c>
      <c r="H237" s="4" t="inlineStr">
        <is>
          <t>无</t>
        </is>
      </c>
      <c r="I237" s="4" t="inlineStr">
        <is>
          <t>PC+TPU</t>
        </is>
      </c>
      <c r="J237" s="4" t="inlineStr">
        <is>
          <t>used to protect phones</t>
        </is>
      </c>
      <c r="K237" s="4" t="inlineStr">
        <is>
          <t>3926909790</t>
        </is>
      </c>
      <c r="L237" s="4" t="n">
        <v>1.73</v>
      </c>
      <c r="M237" s="5" t="n">
        <v>0</v>
      </c>
      <c r="N237" s="4" t="n">
        <v>67</v>
      </c>
      <c r="O237" s="5" t="n">
        <v>6.66</v>
      </c>
      <c r="P237" s="5" t="n">
        <v>39</v>
      </c>
      <c r="Q237" s="5" t="n">
        <v>47</v>
      </c>
      <c r="R237" s="5" t="n">
        <v>41</v>
      </c>
      <c r="S237" s="4" t="inlineStr"/>
      <c r="T237" s="5">
        <f>_xlfn.DISPIMG("ID_4D6B395AC8E54E9BAEC90376D09DBD78",1)</f>
        <v/>
      </c>
      <c r="U237" s="5" t="n"/>
    </row>
    <row r="238" ht="20" customHeight="1">
      <c r="A238" s="3" t="inlineStr">
        <is>
          <t>90146634</t>
        </is>
      </c>
      <c r="B238" s="3" t="inlineStr">
        <is>
          <t>1ZB57B46DK22934228</t>
        </is>
      </c>
      <c r="C238" s="3" t="inlineStr">
        <is>
          <t>FBA15HWZV549U000002</t>
        </is>
      </c>
      <c r="D238" s="5" t="inlineStr">
        <is>
          <t>BN24032600309</t>
        </is>
      </c>
      <c r="E238" s="4" t="inlineStr">
        <is>
          <t>手机保护壳</t>
        </is>
      </c>
      <c r="F238" s="4" t="inlineStr">
        <is>
          <t>Protective covers for phones</t>
        </is>
      </c>
      <c r="G238" s="4" t="inlineStr">
        <is>
          <t>ESR</t>
        </is>
      </c>
      <c r="H238" s="4" t="inlineStr">
        <is>
          <t>无</t>
        </is>
      </c>
      <c r="I238" s="4" t="inlineStr">
        <is>
          <t>PC+TPU</t>
        </is>
      </c>
      <c r="J238" s="4" t="inlineStr">
        <is>
          <t>used to protect phones</t>
        </is>
      </c>
      <c r="K238" s="4" t="inlineStr">
        <is>
          <t>3926909790</t>
        </is>
      </c>
      <c r="L238" s="4" t="n">
        <v>3.59</v>
      </c>
      <c r="M238" s="5" t="n">
        <v>0</v>
      </c>
      <c r="N238" s="4" t="n">
        <v>45</v>
      </c>
      <c r="O238" s="5" t="n">
        <v>4.47</v>
      </c>
      <c r="P238" s="5" t="n">
        <v>39</v>
      </c>
      <c r="Q238" s="5" t="n">
        <v>47</v>
      </c>
      <c r="R238" s="5" t="n">
        <v>41</v>
      </c>
      <c r="S238" s="4" t="inlineStr"/>
      <c r="T238" s="5" t="n"/>
      <c r="U238" s="5" t="n"/>
    </row>
    <row r="239" ht="20" customHeight="1">
      <c r="A239" s="3" t="inlineStr">
        <is>
          <t>6261698240</t>
        </is>
      </c>
      <c r="B239" s="3" t="inlineStr">
        <is>
          <t>1ZB57B46DK18349084</t>
        </is>
      </c>
      <c r="C239" s="3" t="inlineStr">
        <is>
          <t>kA005103260343</t>
        </is>
      </c>
      <c r="D239" s="3" t="inlineStr">
        <is>
          <t>BN24032602470</t>
        </is>
      </c>
      <c r="E239" s="4" t="inlineStr">
        <is>
          <t>IP门口机</t>
        </is>
      </c>
      <c r="F239" s="4" t="inlineStr">
        <is>
          <t>IP Door Phone</t>
        </is>
      </c>
      <c r="G239" s="4" t="inlineStr">
        <is>
          <t>AKUVOX</t>
        </is>
      </c>
      <c r="H239" s="4" t="inlineStr">
        <is>
          <t>A02S</t>
        </is>
      </c>
      <c r="I239" s="4" t="inlineStr">
        <is>
          <t>铝+塑料</t>
        </is>
      </c>
      <c r="J239" s="4" t="inlineStr">
        <is>
          <t>进行室内外对话和门禁控制</t>
        </is>
      </c>
      <c r="K239" s="4" t="inlineStr">
        <is>
          <t>8517699000</t>
        </is>
      </c>
      <c r="L239" s="4" t="n">
        <v>74</v>
      </c>
      <c r="M239" s="3" t="n">
        <v>1</v>
      </c>
      <c r="N239" s="4" t="n">
        <v>20</v>
      </c>
      <c r="O239" s="3" t="n">
        <v>7.6</v>
      </c>
      <c r="P239" s="3" t="n">
        <v>20</v>
      </c>
      <c r="Q239" s="3" t="n">
        <v>56</v>
      </c>
      <c r="R239" s="3" t="n">
        <v>46</v>
      </c>
      <c r="S239" s="4" t="inlineStr"/>
      <c r="T239" s="5">
        <f>_xlfn.DISPIMG("ID_91A01C6834EF40EA858D5B6B5A0F33BE",1)</f>
        <v/>
      </c>
      <c r="U239" s="5" t="n"/>
    </row>
    <row r="240" ht="20" customHeight="1">
      <c r="A240" s="3" t="inlineStr">
        <is>
          <t>6261698240</t>
        </is>
      </c>
      <c r="B240" s="3" t="inlineStr">
        <is>
          <t>1ZB57B46DK17625090</t>
        </is>
      </c>
      <c r="C240" s="3" t="inlineStr">
        <is>
          <t>kA005103260344</t>
        </is>
      </c>
      <c r="D240" s="3" t="inlineStr">
        <is>
          <t>BN24032602471</t>
        </is>
      </c>
      <c r="E240" s="4" t="inlineStr">
        <is>
          <t>IP门口机</t>
        </is>
      </c>
      <c r="F240" s="4" t="inlineStr">
        <is>
          <t>IP Door Phone</t>
        </is>
      </c>
      <c r="G240" s="4" t="inlineStr">
        <is>
          <t>AKUVOX</t>
        </is>
      </c>
      <c r="H240" s="4" t="inlineStr">
        <is>
          <t>A02S</t>
        </is>
      </c>
      <c r="I240" s="4" t="inlineStr">
        <is>
          <t>铝+塑料</t>
        </is>
      </c>
      <c r="J240" s="4" t="inlineStr">
        <is>
          <t>进行室内外对话和门禁控制</t>
        </is>
      </c>
      <c r="K240" s="4" t="inlineStr">
        <is>
          <t>8517699000</t>
        </is>
      </c>
      <c r="L240" s="4" t="n">
        <v>74</v>
      </c>
      <c r="M240" s="3" t="n">
        <v>1</v>
      </c>
      <c r="N240" s="4" t="n">
        <v>16</v>
      </c>
      <c r="O240" s="3" t="n">
        <v>9.050000000000001</v>
      </c>
      <c r="P240" s="3" t="n">
        <v>57</v>
      </c>
      <c r="Q240" s="3" t="n">
        <v>19</v>
      </c>
      <c r="R240" s="3" t="n">
        <v>46</v>
      </c>
      <c r="S240" s="4" t="inlineStr"/>
      <c r="T240" s="5">
        <f>_xlfn.DISPIMG("ID_DCDDE34146F140AA93570854244ED276",1)</f>
        <v/>
      </c>
      <c r="U240" s="5" t="n"/>
    </row>
    <row r="241" ht="20" customHeight="1">
      <c r="A241" s="3" t="inlineStr">
        <is>
          <t>EC202403067</t>
        </is>
      </c>
      <c r="B241" s="3" t="n"/>
      <c r="C241" s="3" t="inlineStr">
        <is>
          <t>kA065003260341</t>
        </is>
      </c>
      <c r="D241" s="3" t="inlineStr">
        <is>
          <t>BN24032700149</t>
        </is>
      </c>
      <c r="E241" s="4" t="inlineStr">
        <is>
          <t>激光防护面罩</t>
        </is>
      </c>
      <c r="F241" s="4" t="inlineStr">
        <is>
          <t>laser protective mask</t>
        </is>
      </c>
      <c r="G241" s="4" t="inlineStr">
        <is>
          <t>无</t>
        </is>
      </c>
      <c r="H241" s="4" t="inlineStr">
        <is>
          <t>无</t>
        </is>
      </c>
      <c r="I241" s="4" t="inlineStr">
        <is>
          <t>塑料</t>
        </is>
      </c>
      <c r="J241" s="4" t="inlineStr">
        <is>
          <t>保护眼睛</t>
        </is>
      </c>
      <c r="K241" s="4" t="inlineStr">
        <is>
          <t>6506100090</t>
        </is>
      </c>
      <c r="L241" s="4" t="n">
        <v>70</v>
      </c>
      <c r="M241" s="5" t="n">
        <v>1</v>
      </c>
      <c r="N241" s="4" t="n">
        <v>30</v>
      </c>
      <c r="O241" s="5" t="n">
        <v>221.71</v>
      </c>
      <c r="P241" s="3" t="n">
        <v>168</v>
      </c>
      <c r="Q241" s="3" t="n">
        <v>93</v>
      </c>
      <c r="R241" s="3" t="n">
        <v>156</v>
      </c>
      <c r="S241" s="4" t="inlineStr">
        <is>
          <t>https://www.alibaba.com/product-detail/laser-welding-helmet-personal-eye-protection_11000013953907.html?spm=a2756.order-detail-ta-ta-s.0.0.2d632fc2Po8N6G</t>
        </is>
      </c>
      <c r="T241" s="5">
        <f>_xlfn.DISPIMG("ID_064FA0F7E3B34321A2CE134CBF047DED",1)</f>
        <v/>
      </c>
      <c r="U241" s="5" t="n"/>
    </row>
    <row r="242" ht="20" customHeight="1">
      <c r="A242" s="3" t="inlineStr">
        <is>
          <t>EC202403067</t>
        </is>
      </c>
      <c r="B242" s="3" t="n"/>
      <c r="C242" s="3" t="inlineStr">
        <is>
          <t>kA065003260340</t>
        </is>
      </c>
      <c r="D242" s="5" t="inlineStr">
        <is>
          <t>BN24032700149</t>
        </is>
      </c>
      <c r="E242" s="4" t="inlineStr">
        <is>
          <t>石墨送丝管</t>
        </is>
      </c>
      <c r="F242" s="4" t="inlineStr">
        <is>
          <t>Graphite wire feed tube</t>
        </is>
      </c>
      <c r="G242" s="4" t="inlineStr">
        <is>
          <t>无</t>
        </is>
      </c>
      <c r="H242" s="4" t="inlineStr">
        <is>
          <t>无</t>
        </is>
      </c>
      <c r="I242" s="4" t="inlineStr">
        <is>
          <t>塑料</t>
        </is>
      </c>
      <c r="J242" s="4" t="inlineStr">
        <is>
          <t>送丝</t>
        </is>
      </c>
      <c r="K242" s="4" t="inlineStr">
        <is>
          <t>8468900000</t>
        </is>
      </c>
      <c r="L242" s="4" t="n">
        <v>50</v>
      </c>
      <c r="M242" s="5" t="n">
        <v>0</v>
      </c>
      <c r="N242" s="4" t="n">
        <v>10</v>
      </c>
      <c r="O242" s="5" t="n">
        <v>73.90000000000001</v>
      </c>
      <c r="P242" s="5" t="n">
        <v>168</v>
      </c>
      <c r="Q242" s="5" t="n">
        <v>93</v>
      </c>
      <c r="R242" s="5" t="n">
        <v>156</v>
      </c>
      <c r="S242" s="4" t="inlineStr">
        <is>
          <t>https://www.alibaba.com/product-detail/Handheld-fiber-laser-welding-nozzle-for_1600227913421.html?spm=a2756.order-detail-ta-ta-s.0.0.2d632fc2Po8N6G</t>
        </is>
      </c>
      <c r="T242" s="5">
        <f>_xlfn.DISPIMG("ID_9ED98EDD3DB645568F5335DA963E0167",1)</f>
        <v/>
      </c>
      <c r="U242" s="5" t="n"/>
    </row>
    <row r="243" ht="20" customHeight="1">
      <c r="A243" s="3" t="inlineStr">
        <is>
          <t>EC202403067</t>
        </is>
      </c>
      <c r="B243" s="3" t="n"/>
      <c r="C243" s="3" t="inlineStr">
        <is>
          <t>kA065003250325</t>
        </is>
      </c>
      <c r="D243" s="5" t="inlineStr">
        <is>
          <t>BN24032700149</t>
        </is>
      </c>
      <c r="E243" s="4" t="inlineStr">
        <is>
          <t>激光清洗机</t>
        </is>
      </c>
      <c r="F243" s="4" t="inlineStr">
        <is>
          <t>laser cleaning machine</t>
        </is>
      </c>
      <c r="G243" s="4" t="inlineStr">
        <is>
          <t>无</t>
        </is>
      </c>
      <c r="H243" s="4" t="inlineStr">
        <is>
          <t>无</t>
        </is>
      </c>
      <c r="I243" s="4" t="inlineStr">
        <is>
          <t>铝合金</t>
        </is>
      </c>
      <c r="J243" s="4" t="inlineStr">
        <is>
          <t>激光清洗</t>
        </is>
      </c>
      <c r="K243" s="4" t="inlineStr">
        <is>
          <t>8456110090</t>
        </is>
      </c>
      <c r="L243" s="4" t="n">
        <v>9080</v>
      </c>
      <c r="M243" s="5" t="n">
        <v>0</v>
      </c>
      <c r="N243" s="4" t="n">
        <v>1</v>
      </c>
      <c r="O243" s="5" t="n">
        <v>7.39</v>
      </c>
      <c r="P243" s="5" t="n">
        <v>168</v>
      </c>
      <c r="Q243" s="5" t="n">
        <v>93</v>
      </c>
      <c r="R243" s="5" t="n">
        <v>156</v>
      </c>
      <c r="S243" s="4" t="inlineStr">
        <is>
          <t>https://www.alibaba.com/product-detail/DMK-2000W-3000W-continuous-fiber-laser_1600956849138.html?spm=a2747.product_manager.0.0.234a71d2dLyIYu</t>
        </is>
      </c>
      <c r="T243" s="5">
        <f>_xlfn.DISPIMG("ID_5BDD390205144E18B2DE6A6D36EFBDE0",1)</f>
        <v/>
      </c>
      <c r="U243" s="5" t="n"/>
    </row>
    <row r="244" ht="20" customHeight="1">
      <c r="A244" s="3" t="inlineStr">
        <is>
          <t>1808834819</t>
        </is>
      </c>
      <c r="B244" s="3" t="inlineStr">
        <is>
          <t>1ZB57B46DK22022178</t>
        </is>
      </c>
      <c r="C244" s="3" t="inlineStr">
        <is>
          <t>FBA15HX8VGK8</t>
        </is>
      </c>
      <c r="D244" s="3" t="inlineStr">
        <is>
          <t>BN24032700250</t>
        </is>
      </c>
      <c r="E244" s="4" t="inlineStr">
        <is>
          <t>HDMI KVM 延长器</t>
        </is>
      </c>
      <c r="F244" s="4" t="inlineStr">
        <is>
          <t>HDMI KVM Extender</t>
        </is>
      </c>
      <c r="G244" s="4" t="inlineStr">
        <is>
          <t>EZCOO</t>
        </is>
      </c>
      <c r="H244" s="4" t="inlineStr">
        <is>
          <t>EZ-70H2KVM</t>
        </is>
      </c>
      <c r="I244" s="4" t="inlineStr">
        <is>
          <t>金属</t>
        </is>
      </c>
      <c r="J244" s="4" t="inlineStr">
        <is>
          <t>音视频配件</t>
        </is>
      </c>
      <c r="K244" s="4" t="inlineStr">
        <is>
          <t>8543709990</t>
        </is>
      </c>
      <c r="L244" s="4" t="n">
        <v>205.98</v>
      </c>
      <c r="M244" s="3" t="n">
        <v>1</v>
      </c>
      <c r="N244" s="4" t="n">
        <v>24</v>
      </c>
      <c r="O244" s="3" t="n">
        <v>19.45</v>
      </c>
      <c r="P244" s="3" t="n">
        <v>38</v>
      </c>
      <c r="Q244" s="3" t="n">
        <v>43</v>
      </c>
      <c r="R244" s="3" t="n">
        <v>42</v>
      </c>
      <c r="S244" s="4" t="inlineStr">
        <is>
          <t>https://www.amazon.de/dp/B08HRL7WM7?ref=myi_title_dp</t>
        </is>
      </c>
      <c r="T244" s="5">
        <f>_xlfn.DISPIMG("ID_A5B2266528A84AB6B415F3639FFFEFE3",1)</f>
        <v/>
      </c>
      <c r="U244" s="5" t="n"/>
    </row>
    <row r="245" ht="20" customHeight="1">
      <c r="A245" s="3" t="inlineStr">
        <is>
          <t>1808834819</t>
        </is>
      </c>
      <c r="B245" s="3" t="inlineStr">
        <is>
          <t>1ZB57B46DK38405583</t>
        </is>
      </c>
      <c r="C245" s="3" t="inlineStr">
        <is>
          <t>FBA15HX8VGK8</t>
        </is>
      </c>
      <c r="D245" s="3" t="inlineStr">
        <is>
          <t>BN24032700251</t>
        </is>
      </c>
      <c r="E245" s="4" t="inlineStr">
        <is>
          <t>HDMI KVM 延长器</t>
        </is>
      </c>
      <c r="F245" s="4" t="inlineStr">
        <is>
          <t>HDMI KVM Extender</t>
        </is>
      </c>
      <c r="G245" s="4" t="inlineStr">
        <is>
          <t>EZCOO</t>
        </is>
      </c>
      <c r="H245" s="4" t="inlineStr">
        <is>
          <t>EZ-70H2KVM</t>
        </is>
      </c>
      <c r="I245" s="4" t="inlineStr">
        <is>
          <t>金属</t>
        </is>
      </c>
      <c r="J245" s="4" t="inlineStr">
        <is>
          <t>音视频配件</t>
        </is>
      </c>
      <c r="K245" s="4" t="inlineStr">
        <is>
          <t>8543709990</t>
        </is>
      </c>
      <c r="L245" s="4" t="n">
        <v>205.98</v>
      </c>
      <c r="M245" s="3" t="n">
        <v>1</v>
      </c>
      <c r="N245" s="4" t="n">
        <v>24</v>
      </c>
      <c r="O245" s="3" t="n">
        <v>19.5</v>
      </c>
      <c r="P245" s="3" t="n">
        <v>38</v>
      </c>
      <c r="Q245" s="3" t="n">
        <v>43</v>
      </c>
      <c r="R245" s="3" t="n">
        <v>42</v>
      </c>
      <c r="S245" s="4" t="inlineStr">
        <is>
          <t>https://www.amazon.de/dp/B08HRL7WM7?ref=myi_title_dp</t>
        </is>
      </c>
      <c r="T245" s="5">
        <f>_xlfn.DISPIMG("ID_2BB18C866E074F7E8C6325879071BD00",1)</f>
        <v/>
      </c>
      <c r="U245" s="5" t="n"/>
    </row>
    <row r="246" ht="20" customHeight="1">
      <c r="A246" s="3" t="inlineStr">
        <is>
          <t>1808834819</t>
        </is>
      </c>
      <c r="B246" s="3" t="inlineStr">
        <is>
          <t>1ZB57B46DK23581394</t>
        </is>
      </c>
      <c r="C246" s="3" t="inlineStr">
        <is>
          <t>FBA15HX8VGK8</t>
        </is>
      </c>
      <c r="D246" s="3" t="inlineStr">
        <is>
          <t>BN24032700252</t>
        </is>
      </c>
      <c r="E246" s="4" t="inlineStr">
        <is>
          <t>HDMI KVM 延长器</t>
        </is>
      </c>
      <c r="F246" s="4" t="inlineStr">
        <is>
          <t>HDMI KVM Extender</t>
        </is>
      </c>
      <c r="G246" s="4" t="inlineStr">
        <is>
          <t>EZCOO</t>
        </is>
      </c>
      <c r="H246" s="4" t="inlineStr">
        <is>
          <t>EZ-70H2KVM</t>
        </is>
      </c>
      <c r="I246" s="4" t="inlineStr">
        <is>
          <t>金属</t>
        </is>
      </c>
      <c r="J246" s="4" t="inlineStr">
        <is>
          <t>音视频配件</t>
        </is>
      </c>
      <c r="K246" s="4" t="inlineStr">
        <is>
          <t>8543709990</t>
        </is>
      </c>
      <c r="L246" s="4" t="n">
        <v>205.98</v>
      </c>
      <c r="M246" s="3" t="n">
        <v>1</v>
      </c>
      <c r="N246" s="4" t="n">
        <v>24</v>
      </c>
      <c r="O246" s="3" t="n">
        <v>19.5</v>
      </c>
      <c r="P246" s="3" t="n">
        <v>38</v>
      </c>
      <c r="Q246" s="3" t="n">
        <v>43</v>
      </c>
      <c r="R246" s="3" t="n">
        <v>42</v>
      </c>
      <c r="S246" s="4" t="inlineStr">
        <is>
          <t>https://www.amazon.de/dp/B08HRL7WM7?ref=myi_title_dp</t>
        </is>
      </c>
      <c r="T246" s="5">
        <f>_xlfn.DISPIMG("ID_8CD368B74BF844B9BC5E41F5DEA958AC",1)</f>
        <v/>
      </c>
      <c r="U246" s="5" t="n"/>
    </row>
    <row r="247" ht="20" customHeight="1">
      <c r="A247" s="3" t="inlineStr">
        <is>
          <t>1808822499</t>
        </is>
      </c>
      <c r="B247" s="3" t="inlineStr">
        <is>
          <t>1ZB57B46DK37085609</t>
        </is>
      </c>
      <c r="C247" s="3" t="inlineStr">
        <is>
          <t>FBA15HXBFD2J</t>
        </is>
      </c>
      <c r="D247" s="3" t="inlineStr">
        <is>
          <t>BN24032700253</t>
        </is>
      </c>
      <c r="E247" s="4" t="inlineStr">
        <is>
          <t>HDMI 2.1 KVM 切换器</t>
        </is>
      </c>
      <c r="F247" s="4" t="inlineStr">
        <is>
          <t>HDMI 2.1 KVM Switch</t>
        </is>
      </c>
      <c r="G247" s="4" t="inlineStr">
        <is>
          <t>EZCOO</t>
        </is>
      </c>
      <c r="H247" s="4" t="inlineStr">
        <is>
          <t>EZ-SW41H21-KVMU3P</t>
        </is>
      </c>
      <c r="I247" s="4" t="inlineStr">
        <is>
          <t>金属</t>
        </is>
      </c>
      <c r="J247" s="4" t="inlineStr">
        <is>
          <t>音视频配件</t>
        </is>
      </c>
      <c r="K247" s="4" t="inlineStr">
        <is>
          <t>8543709990</t>
        </is>
      </c>
      <c r="L247" s="4" t="n">
        <v>205.98</v>
      </c>
      <c r="M247" s="3" t="n">
        <v>1</v>
      </c>
      <c r="N247" s="4" t="n">
        <v>20</v>
      </c>
      <c r="O247" s="3" t="n">
        <v>17.95</v>
      </c>
      <c r="P247" s="3" t="n">
        <v>35</v>
      </c>
      <c r="Q247" s="3" t="n">
        <v>41</v>
      </c>
      <c r="R247" s="3" t="n">
        <v>39</v>
      </c>
      <c r="S247" s="4" t="inlineStr">
        <is>
          <t>https://www.amazon.de/dp/B0C1MQY9Y4?psc=1</t>
        </is>
      </c>
      <c r="T247" s="5">
        <f>_xlfn.DISPIMG("ID_C9132F4F319246399D2E7CA5538ADA5E",1)</f>
        <v/>
      </c>
      <c r="U247" s="5" t="n"/>
    </row>
    <row r="248" ht="20" customHeight="1">
      <c r="A248" s="3" t="inlineStr">
        <is>
          <t>1808822499</t>
        </is>
      </c>
      <c r="B248" s="3" t="inlineStr">
        <is>
          <t>1ZB57B46DK37494211</t>
        </is>
      </c>
      <c r="C248" s="3" t="inlineStr">
        <is>
          <t>FBA15HXBFD2J</t>
        </is>
      </c>
      <c r="D248" s="3" t="inlineStr">
        <is>
          <t>BN24032700254</t>
        </is>
      </c>
      <c r="E248" s="4" t="inlineStr">
        <is>
          <t>HDMI 2.1 KVM 切换器</t>
        </is>
      </c>
      <c r="F248" s="4" t="inlineStr">
        <is>
          <t>HDMI 2.1 KVM Switch</t>
        </is>
      </c>
      <c r="G248" s="4" t="inlineStr">
        <is>
          <t>EZCOO</t>
        </is>
      </c>
      <c r="H248" s="4" t="inlineStr">
        <is>
          <t>EZ-SW41H21-KVMU3P</t>
        </is>
      </c>
      <c r="I248" s="4" t="inlineStr">
        <is>
          <t>金属</t>
        </is>
      </c>
      <c r="J248" s="4" t="inlineStr">
        <is>
          <t>音视频配件</t>
        </is>
      </c>
      <c r="K248" s="4" t="inlineStr">
        <is>
          <t>8543709990</t>
        </is>
      </c>
      <c r="L248" s="4" t="n">
        <v>205.98</v>
      </c>
      <c r="M248" s="3" t="n">
        <v>1</v>
      </c>
      <c r="N248" s="4" t="n">
        <v>20</v>
      </c>
      <c r="O248" s="3" t="n">
        <v>17.95</v>
      </c>
      <c r="P248" s="3" t="n">
        <v>35</v>
      </c>
      <c r="Q248" s="3" t="n">
        <v>41</v>
      </c>
      <c r="R248" s="3" t="n">
        <v>39</v>
      </c>
      <c r="S248" s="4" t="inlineStr">
        <is>
          <t>https://www.amazon.de/dp/B0C1MQY9Y4?psc=1</t>
        </is>
      </c>
      <c r="T248" s="5">
        <f>_xlfn.DISPIMG("ID_D8314461543943BFA78949E44C15B496",1)</f>
        <v/>
      </c>
      <c r="U248" s="5" t="n"/>
    </row>
    <row r="249" ht="20" customHeight="1">
      <c r="A249" s="3" t="inlineStr">
        <is>
          <t>1808822499</t>
        </is>
      </c>
      <c r="B249" s="3" t="inlineStr">
        <is>
          <t>1ZB57B46DK28023228</t>
        </is>
      </c>
      <c r="C249" s="3" t="inlineStr">
        <is>
          <t>FBA15HXBFD2J</t>
        </is>
      </c>
      <c r="D249" s="3" t="inlineStr">
        <is>
          <t>BN24032700255</t>
        </is>
      </c>
      <c r="E249" s="4" t="inlineStr">
        <is>
          <t>HDMI 2.1 KVM 切换器</t>
        </is>
      </c>
      <c r="F249" s="4" t="inlineStr">
        <is>
          <t>HDMI 2.1 KVM Switch</t>
        </is>
      </c>
      <c r="G249" s="4" t="inlineStr">
        <is>
          <t>EZCOO</t>
        </is>
      </c>
      <c r="H249" s="4" t="inlineStr">
        <is>
          <t>EZ-SW41H21-KVMU3P</t>
        </is>
      </c>
      <c r="I249" s="4" t="inlineStr">
        <is>
          <t>金属</t>
        </is>
      </c>
      <c r="J249" s="4" t="inlineStr">
        <is>
          <t>音视频配件</t>
        </is>
      </c>
      <c r="K249" s="4" t="inlineStr">
        <is>
          <t>8543709990</t>
        </is>
      </c>
      <c r="L249" s="4" t="n">
        <v>205.98</v>
      </c>
      <c r="M249" s="3" t="n">
        <v>1</v>
      </c>
      <c r="N249" s="4" t="n">
        <v>20</v>
      </c>
      <c r="O249" s="3" t="n">
        <v>18</v>
      </c>
      <c r="P249" s="3" t="n">
        <v>35</v>
      </c>
      <c r="Q249" s="3" t="n">
        <v>41</v>
      </c>
      <c r="R249" s="3" t="n">
        <v>39</v>
      </c>
      <c r="S249" s="4" t="inlineStr">
        <is>
          <t>https://www.amazon.de/dp/B0C1MQY9Y4?psc=1</t>
        </is>
      </c>
      <c r="T249" s="5">
        <f>_xlfn.DISPIMG("ID_A36B7F329DC94620A076B7A33732040D",1)</f>
        <v/>
      </c>
      <c r="U249" s="5" t="n"/>
    </row>
    <row r="250" ht="20" customHeight="1">
      <c r="A250" s="3" t="inlineStr">
        <is>
          <t>1808822499</t>
        </is>
      </c>
      <c r="B250" s="3" t="inlineStr">
        <is>
          <t>1ZB57B46DK26128637</t>
        </is>
      </c>
      <c r="C250" s="3" t="inlineStr">
        <is>
          <t>FBA15HXBFD2J</t>
        </is>
      </c>
      <c r="D250" s="3" t="inlineStr">
        <is>
          <t>BN24032700256</t>
        </is>
      </c>
      <c r="E250" s="4" t="inlineStr">
        <is>
          <t>HDMI KVM 切换器</t>
        </is>
      </c>
      <c r="F250" s="4" t="inlineStr">
        <is>
          <t>HDMI KVM Switch</t>
        </is>
      </c>
      <c r="G250" s="4" t="inlineStr">
        <is>
          <t>EZCOO</t>
        </is>
      </c>
      <c r="H250" s="4" t="inlineStr">
        <is>
          <t>EZ-SW41HA-KVMU3P</t>
        </is>
      </c>
      <c r="I250" s="4" t="inlineStr">
        <is>
          <t>金属</t>
        </is>
      </c>
      <c r="J250" s="4" t="inlineStr">
        <is>
          <t>音视频配件</t>
        </is>
      </c>
      <c r="K250" s="4" t="inlineStr">
        <is>
          <t>8543709990</t>
        </is>
      </c>
      <c r="L250" s="4" t="n">
        <v>151.98</v>
      </c>
      <c r="M250" s="3" t="n">
        <v>1</v>
      </c>
      <c r="N250" s="4" t="n">
        <v>20</v>
      </c>
      <c r="O250" s="3" t="n">
        <v>18</v>
      </c>
      <c r="P250" s="3" t="n">
        <v>35</v>
      </c>
      <c r="Q250" s="3" t="n">
        <v>41</v>
      </c>
      <c r="R250" s="3" t="n">
        <v>39</v>
      </c>
      <c r="S250" s="4" t="inlineStr">
        <is>
          <t>https://www.amazon.de/dp/B0C1MQY9Y4?psc=1</t>
        </is>
      </c>
      <c r="T250" s="5">
        <f>_xlfn.DISPIMG("ID_A29FBC6F134D43129B838549B1F7F13F",1)</f>
        <v/>
      </c>
      <c r="U250" s="5" t="n"/>
    </row>
    <row r="251" ht="20" customHeight="1">
      <c r="A251" s="3" t="inlineStr">
        <is>
          <t>1808822499</t>
        </is>
      </c>
      <c r="B251" s="3" t="inlineStr">
        <is>
          <t>1ZB57B46DK37106443</t>
        </is>
      </c>
      <c r="C251" s="3" t="inlineStr">
        <is>
          <t>FBA15HXBFD2J</t>
        </is>
      </c>
      <c r="D251" s="3" t="inlineStr">
        <is>
          <t>BN24032700257</t>
        </is>
      </c>
      <c r="E251" s="4" t="inlineStr">
        <is>
          <t>HDMI KVM 切换器</t>
        </is>
      </c>
      <c r="F251" s="4" t="inlineStr">
        <is>
          <t>HDMI KVM Switch</t>
        </is>
      </c>
      <c r="G251" s="4" t="inlineStr">
        <is>
          <t>EZCOO</t>
        </is>
      </c>
      <c r="H251" s="4" t="inlineStr">
        <is>
          <t>EZ-SW41HA-KVMU3P</t>
        </is>
      </c>
      <c r="I251" s="4" t="inlineStr">
        <is>
          <t>金属</t>
        </is>
      </c>
      <c r="J251" s="4" t="inlineStr">
        <is>
          <t>音视频配件</t>
        </is>
      </c>
      <c r="K251" s="4" t="inlineStr">
        <is>
          <t>8543709990</t>
        </is>
      </c>
      <c r="L251" s="4" t="n">
        <v>151.98</v>
      </c>
      <c r="M251" s="3" t="n">
        <v>1</v>
      </c>
      <c r="N251" s="4" t="n">
        <v>20</v>
      </c>
      <c r="O251" s="3" t="n">
        <v>18</v>
      </c>
      <c r="P251" s="3" t="n">
        <v>35</v>
      </c>
      <c r="Q251" s="3" t="n">
        <v>41</v>
      </c>
      <c r="R251" s="3" t="n">
        <v>39</v>
      </c>
      <c r="S251" s="4" t="inlineStr">
        <is>
          <t>https://www.amazon.de/dp/B0C1MQY9Y4?psc=1</t>
        </is>
      </c>
      <c r="T251" s="5">
        <f>_xlfn.DISPIMG("ID_3B8C3619116F4BA8B6B9D4A8B90C7D64",1)</f>
        <v/>
      </c>
      <c r="U251" s="5" t="n"/>
    </row>
    <row r="252" ht="20" customHeight="1">
      <c r="A252" s="3" t="inlineStr">
        <is>
          <t>1808822499</t>
        </is>
      </c>
      <c r="B252" s="3" t="inlineStr">
        <is>
          <t>1ZB57B46DK31692651</t>
        </is>
      </c>
      <c r="C252" s="3" t="inlineStr">
        <is>
          <t>FBA15HXBFD2J</t>
        </is>
      </c>
      <c r="D252" s="3" t="inlineStr">
        <is>
          <t>BN24032700258</t>
        </is>
      </c>
      <c r="E252" s="4" t="inlineStr">
        <is>
          <t>HDMI KVM 切换器</t>
        </is>
      </c>
      <c r="F252" s="4" t="inlineStr">
        <is>
          <t>HDMI KVM Switch</t>
        </is>
      </c>
      <c r="G252" s="4" t="inlineStr">
        <is>
          <t>EZCOO</t>
        </is>
      </c>
      <c r="H252" s="4" t="inlineStr">
        <is>
          <t>EZ-SW41HA-KVMU3P</t>
        </is>
      </c>
      <c r="I252" s="4" t="inlineStr">
        <is>
          <t>金属</t>
        </is>
      </c>
      <c r="J252" s="4" t="inlineStr">
        <is>
          <t>音视频配件</t>
        </is>
      </c>
      <c r="K252" s="4" t="inlineStr">
        <is>
          <t>8543709990</t>
        </is>
      </c>
      <c r="L252" s="4" t="n">
        <v>151.98</v>
      </c>
      <c r="M252" s="3" t="n">
        <v>1</v>
      </c>
      <c r="N252" s="4" t="n">
        <v>20</v>
      </c>
      <c r="O252" s="3" t="n">
        <v>18</v>
      </c>
      <c r="P252" s="3" t="n">
        <v>35</v>
      </c>
      <c r="Q252" s="3" t="n">
        <v>41</v>
      </c>
      <c r="R252" s="3" t="n">
        <v>39</v>
      </c>
      <c r="S252" s="4" t="inlineStr">
        <is>
          <t>https://www.amazon.de/dp/B0C1MQY9Y4?psc=1</t>
        </is>
      </c>
      <c r="T252" s="5">
        <f>_xlfn.DISPIMG("ID_EB90E7EF23EA418B8AA921E3AF11865D",1)</f>
        <v/>
      </c>
      <c r="U252" s="5" t="n"/>
    </row>
    <row r="253" ht="20" customHeight="1">
      <c r="A253" s="3" t="inlineStr">
        <is>
          <t>FBA15HX7SXNS</t>
        </is>
      </c>
      <c r="B253" s="3" t="inlineStr">
        <is>
          <t>1ZB57B46DK00679073</t>
        </is>
      </c>
      <c r="C253" s="3" t="inlineStr">
        <is>
          <t>FBA15HX7SXNSU000001</t>
        </is>
      </c>
      <c r="D253" s="3" t="inlineStr">
        <is>
          <t>BN24032700576</t>
        </is>
      </c>
      <c r="E253" s="4" t="inlineStr">
        <is>
          <t>电子烟雾化装置烟弹</t>
        </is>
      </c>
      <c r="F253" s="4" t="inlineStr">
        <is>
          <t>Vape Device Pod</t>
        </is>
      </c>
      <c r="G253" s="4" t="inlineStr">
        <is>
          <t>SMOK</t>
        </is>
      </c>
      <c r="H253" s="4" t="inlineStr">
        <is>
          <t>novo 5 Meshed 0.7Ω MTL Pod(EU STD VERSION)</t>
        </is>
      </c>
      <c r="I253" s="4" t="inlineStr">
        <is>
          <t>不锈钢</t>
        </is>
      </c>
      <c r="J253" s="4" t="inlineStr">
        <is>
          <t>辅助戒烟</t>
        </is>
      </c>
      <c r="K253" s="4" t="inlineStr">
        <is>
          <t>8543909000</t>
        </is>
      </c>
      <c r="L253" s="4" t="n">
        <v>4.2</v>
      </c>
      <c r="M253" s="3" t="n">
        <v>1</v>
      </c>
      <c r="N253" s="4" t="n">
        <v>140</v>
      </c>
      <c r="O253" s="3" t="n">
        <v>20.965</v>
      </c>
      <c r="P253" s="3" t="n">
        <v>29</v>
      </c>
      <c r="Q253" s="3" t="n">
        <v>51</v>
      </c>
      <c r="R253" s="3" t="n">
        <v>34</v>
      </c>
      <c r="S253" s="4" t="inlineStr">
        <is>
          <t>https://www.amazon.de/dp/B0CVTW6G3N?ref=myi_title_dp</t>
        </is>
      </c>
      <c r="T253" s="5">
        <f>_xlfn.DISPIMG("ID_E90CED53158F474BA362E6789CAE1054",1)</f>
        <v/>
      </c>
      <c r="U253" s="5" t="n"/>
    </row>
    <row r="254" ht="20" customHeight="1">
      <c r="A254" s="3" t="inlineStr">
        <is>
          <t>FBA15HX7SXNS</t>
        </is>
      </c>
      <c r="B254" s="3" t="inlineStr">
        <is>
          <t>1ZB57B46DK03947081</t>
        </is>
      </c>
      <c r="C254" s="3" t="inlineStr">
        <is>
          <t>FBA15HX7SXNSU000002</t>
        </is>
      </c>
      <c r="D254" s="3" t="inlineStr">
        <is>
          <t>BN24032700577</t>
        </is>
      </c>
      <c r="E254" s="4" t="inlineStr">
        <is>
          <t>电子烟雾化装置套装</t>
        </is>
      </c>
      <c r="F254" s="4" t="inlineStr">
        <is>
          <t>Vape Device Kit</t>
        </is>
      </c>
      <c r="G254" s="4" t="inlineStr">
        <is>
          <t>SMOK</t>
        </is>
      </c>
      <c r="H254" s="4" t="inlineStr">
        <is>
          <t>novo 5 KIT(EU STD VERSION)</t>
        </is>
      </c>
      <c r="I254" s="4" t="inlineStr">
        <is>
          <t>不锈钢</t>
        </is>
      </c>
      <c r="J254" s="4" t="inlineStr">
        <is>
          <t>辅助戒烟</t>
        </is>
      </c>
      <c r="K254" s="4" t="inlineStr">
        <is>
          <t>8543400090</t>
        </is>
      </c>
      <c r="L254" s="4" t="n">
        <v>11.87</v>
      </c>
      <c r="M254" s="3" t="n">
        <v>1</v>
      </c>
      <c r="N254" s="4" t="n">
        <v>95</v>
      </c>
      <c r="O254" s="3" t="n">
        <v>20.3</v>
      </c>
      <c r="P254" s="3" t="n">
        <v>29</v>
      </c>
      <c r="Q254" s="3" t="n">
        <v>51</v>
      </c>
      <c r="R254" s="3" t="n">
        <v>34</v>
      </c>
      <c r="S254" s="4" t="inlineStr">
        <is>
          <t>https://www.amazon.de/dp/B0CW19GB14?ref=myi_title_dp</t>
        </is>
      </c>
      <c r="T254" s="5">
        <f>_xlfn.DISPIMG("ID_1C5C4AB08F4A4DBEB4026FDED967F498",1)</f>
        <v/>
      </c>
      <c r="U254" s="5" t="n"/>
    </row>
    <row r="255" ht="20" customHeight="1">
      <c r="A255" s="3" t="inlineStr">
        <is>
          <t>FBA15HX7SXNS</t>
        </is>
      </c>
      <c r="B255" s="3" t="inlineStr">
        <is>
          <t>1ZB57B46DK01623095</t>
        </is>
      </c>
      <c r="C255" s="3" t="inlineStr">
        <is>
          <t>FBA15HX7SXNSU000003</t>
        </is>
      </c>
      <c r="D255" s="3" t="inlineStr">
        <is>
          <t>BN24032700578</t>
        </is>
      </c>
      <c r="E255" s="4" t="inlineStr">
        <is>
          <t>电子烟雾化装置雾化芯</t>
        </is>
      </c>
      <c r="F255" s="4" t="inlineStr">
        <is>
          <t>Vape Device Coil</t>
        </is>
      </c>
      <c r="G255" s="4" t="inlineStr">
        <is>
          <t>SMOK</t>
        </is>
      </c>
      <c r="H255" s="4" t="inlineStr">
        <is>
          <t>RPM 3 Meshed 0.15Ω Coil(EU STD VERSION)</t>
        </is>
      </c>
      <c r="I255" s="4" t="inlineStr">
        <is>
          <t>不锈钢</t>
        </is>
      </c>
      <c r="J255" s="4" t="inlineStr">
        <is>
          <t>辅助戒烟</t>
        </is>
      </c>
      <c r="K255" s="4" t="inlineStr">
        <is>
          <t>8543909000</t>
        </is>
      </c>
      <c r="L255" s="4" t="n">
        <v>6.05</v>
      </c>
      <c r="M255" s="3" t="n">
        <v>1</v>
      </c>
      <c r="N255" s="4" t="n">
        <v>200</v>
      </c>
      <c r="O255" s="3" t="n">
        <v>18.75</v>
      </c>
      <c r="P255" s="3" t="n">
        <v>29</v>
      </c>
      <c r="Q255" s="3" t="n">
        <v>51</v>
      </c>
      <c r="R255" s="3" t="n">
        <v>34</v>
      </c>
      <c r="S255" s="4" t="inlineStr">
        <is>
          <t>https://www.amazon.de/dp/B0CVTXWX4B?ref=myi_title_dp</t>
        </is>
      </c>
      <c r="T255" s="5">
        <f>_xlfn.DISPIMG("ID_CAE447FDC96440FD9688A66F292C004F",1)</f>
        <v/>
      </c>
      <c r="U255" s="5" t="n"/>
    </row>
    <row r="256" ht="20" customHeight="1">
      <c r="A256" s="3" t="inlineStr">
        <is>
          <t>FBA15HX7SXNS</t>
        </is>
      </c>
      <c r="B256" s="3" t="inlineStr">
        <is>
          <t>1ZB57B46DK00107109</t>
        </is>
      </c>
      <c r="C256" s="3" t="inlineStr">
        <is>
          <t>FBA15HX7SXNSU000004</t>
        </is>
      </c>
      <c r="D256" s="3" t="inlineStr">
        <is>
          <t>BN24032700579</t>
        </is>
      </c>
      <c r="E256" s="4" t="inlineStr">
        <is>
          <t>电子烟雾化装置套装</t>
        </is>
      </c>
      <c r="F256" s="4" t="inlineStr">
        <is>
          <t>Vape Device Kit</t>
        </is>
      </c>
      <c r="G256" s="4" t="inlineStr">
        <is>
          <t>SMOK</t>
        </is>
      </c>
      <c r="H256" s="4" t="inlineStr">
        <is>
          <t>RPM 5 KIT(EU STD VERSION)</t>
        </is>
      </c>
      <c r="I256" s="4" t="inlineStr">
        <is>
          <t>不锈钢</t>
        </is>
      </c>
      <c r="J256" s="4" t="inlineStr">
        <is>
          <t>辅助戒烟</t>
        </is>
      </c>
      <c r="K256" s="4" t="inlineStr">
        <is>
          <t>8543400090</t>
        </is>
      </c>
      <c r="L256" s="4" t="n">
        <v>17.26</v>
      </c>
      <c r="M256" s="3" t="n">
        <v>1</v>
      </c>
      <c r="N256" s="4" t="n">
        <v>70</v>
      </c>
      <c r="O256" s="3" t="n">
        <v>6.5</v>
      </c>
      <c r="P256" s="3" t="n">
        <v>37</v>
      </c>
      <c r="Q256" s="3" t="n">
        <v>48</v>
      </c>
      <c r="R256" s="3" t="n">
        <v>29</v>
      </c>
      <c r="S256" s="4" t="inlineStr">
        <is>
          <t>https://www.amazon.de/dp/B0CW1JR46Z?ref=myi_title_dp</t>
        </is>
      </c>
      <c r="T256" s="5">
        <f>_xlfn.DISPIMG("ID_093BD51A781E4369BC0A4D1F22853343",1)</f>
        <v/>
      </c>
      <c r="U256" s="5" t="n"/>
    </row>
    <row r="257" ht="20" customHeight="1">
      <c r="A257" s="3" t="inlineStr">
        <is>
          <t>FBA15HX7SXNS</t>
        </is>
      </c>
      <c r="B257" s="3" t="inlineStr">
        <is>
          <t>1ZB57B46DK05799112</t>
        </is>
      </c>
      <c r="C257" s="3" t="inlineStr">
        <is>
          <t>FBA15HX7SXNSU000005</t>
        </is>
      </c>
      <c r="D257" s="3" t="inlineStr">
        <is>
          <t>BN24032700580</t>
        </is>
      </c>
      <c r="E257" s="4" t="inlineStr">
        <is>
          <t>电子烟雾化装置套装</t>
        </is>
      </c>
      <c r="F257" s="4" t="inlineStr">
        <is>
          <t>Vape Device Kit</t>
        </is>
      </c>
      <c r="G257" s="4" t="inlineStr">
        <is>
          <t>SMOK</t>
        </is>
      </c>
      <c r="H257" s="4" t="inlineStr">
        <is>
          <t>nord 5 KIT(EU STD VERSION)</t>
        </is>
      </c>
      <c r="I257" s="4" t="inlineStr">
        <is>
          <t>不锈钢</t>
        </is>
      </c>
      <c r="J257" s="4" t="inlineStr">
        <is>
          <t>辅助戒烟</t>
        </is>
      </c>
      <c r="K257" s="4" t="inlineStr">
        <is>
          <t>8543400090</t>
        </is>
      </c>
      <c r="L257" s="4" t="n">
        <v>14.97</v>
      </c>
      <c r="M257" s="3" t="n">
        <v>1</v>
      </c>
      <c r="N257" s="4" t="n">
        <v>50</v>
      </c>
      <c r="O257" s="3" t="n">
        <v>6.9</v>
      </c>
      <c r="P257" s="3" t="n">
        <v>33</v>
      </c>
      <c r="Q257" s="3" t="n">
        <v>49</v>
      </c>
      <c r="R257" s="3" t="n">
        <v>29</v>
      </c>
      <c r="S257" s="4" t="inlineStr">
        <is>
          <t>https://www.amazon.de/dp/B0CW1KNCFG?ref=myi_title_dp</t>
        </is>
      </c>
      <c r="T257" s="5">
        <f>_xlfn.DISPIMG("ID_62023CF70A2A4C1BAC19AE30CDA794A4",1)</f>
        <v/>
      </c>
      <c r="U257" s="5" t="n"/>
    </row>
    <row r="258" ht="20" customHeight="1">
      <c r="A258" s="3" t="inlineStr">
        <is>
          <t>FBA15HX7SXNS</t>
        </is>
      </c>
      <c r="B258" s="3" t="inlineStr">
        <is>
          <t>1ZB57B46DK05099128</t>
        </is>
      </c>
      <c r="C258" s="3" t="inlineStr">
        <is>
          <t>FBA15HX7SXNSU000006</t>
        </is>
      </c>
      <c r="D258" s="3" t="inlineStr">
        <is>
          <t>BN24032700581</t>
        </is>
      </c>
      <c r="E258" s="4" t="inlineStr">
        <is>
          <t>电子烟雾化装置套装</t>
        </is>
      </c>
      <c r="F258" s="4" t="inlineStr">
        <is>
          <t>Vape Device Kit</t>
        </is>
      </c>
      <c r="G258" s="4" t="inlineStr">
        <is>
          <t>SMOK</t>
        </is>
      </c>
      <c r="H258" s="4" t="inlineStr">
        <is>
          <t>Nfix PRO KIT(EU STD VERSION)</t>
        </is>
      </c>
      <c r="I258" s="4" t="inlineStr">
        <is>
          <t>不锈钢</t>
        </is>
      </c>
      <c r="J258" s="4" t="inlineStr">
        <is>
          <t>辅助戒烟</t>
        </is>
      </c>
      <c r="K258" s="4" t="inlineStr">
        <is>
          <t>8543400090</t>
        </is>
      </c>
      <c r="L258" s="4" t="n">
        <v>10.57</v>
      </c>
      <c r="M258" s="3" t="n">
        <v>1</v>
      </c>
      <c r="N258" s="4" t="n">
        <v>160</v>
      </c>
      <c r="O258" s="3" t="n">
        <v>17.25</v>
      </c>
      <c r="P258" s="3" t="n">
        <v>33</v>
      </c>
      <c r="Q258" s="3" t="n">
        <v>48</v>
      </c>
      <c r="R258" s="3" t="n">
        <v>29</v>
      </c>
      <c r="S258" s="4" t="inlineStr">
        <is>
          <t>https://www.amazon.de/dp/B0CW1RSNHX?ref=myi_title_dp</t>
        </is>
      </c>
      <c r="T258" s="5">
        <f>_xlfn.DISPIMG("ID_34BC26D5CF8C49EDA18AD489F14F13B1",1)</f>
        <v/>
      </c>
      <c r="U258" s="5" t="n"/>
    </row>
    <row r="259" ht="20" customHeight="1">
      <c r="A259" s="3" t="inlineStr">
        <is>
          <t>FBA15HX7SXNS</t>
        </is>
      </c>
      <c r="B259" s="3" t="inlineStr">
        <is>
          <t>1ZB57B46DK04407135</t>
        </is>
      </c>
      <c r="C259" s="3" t="inlineStr">
        <is>
          <t>FBA15HX7SXNSU000007</t>
        </is>
      </c>
      <c r="D259" s="3" t="inlineStr">
        <is>
          <t>BN24032700582</t>
        </is>
      </c>
      <c r="E259" s="4" t="inlineStr">
        <is>
          <t>电子烟雾化装置雾化芯</t>
        </is>
      </c>
      <c r="F259" s="4" t="inlineStr">
        <is>
          <t>Vape Device Coil</t>
        </is>
      </c>
      <c r="G259" s="4" t="inlineStr">
        <is>
          <t>SMOK</t>
        </is>
      </c>
      <c r="H259" s="4" t="inlineStr">
        <is>
          <t>LP1 Meshed 0.8Ω Coil(EU STD VERSION)</t>
        </is>
      </c>
      <c r="I259" s="4" t="inlineStr">
        <is>
          <t>不锈钢</t>
        </is>
      </c>
      <c r="J259" s="4" t="inlineStr">
        <is>
          <t>辅助戒烟</t>
        </is>
      </c>
      <c r="K259" s="4" t="inlineStr">
        <is>
          <t>8543909000</t>
        </is>
      </c>
      <c r="L259" s="4" t="n">
        <v>6.95</v>
      </c>
      <c r="M259" s="3" t="n">
        <v>1</v>
      </c>
      <c r="N259" s="4" t="n">
        <v>200</v>
      </c>
      <c r="O259" s="3" t="n">
        <v>18.25</v>
      </c>
      <c r="P259" s="3" t="n">
        <v>33</v>
      </c>
      <c r="Q259" s="3" t="n">
        <v>48</v>
      </c>
      <c r="R259" s="3" t="n">
        <v>29</v>
      </c>
      <c r="S259" s="4" t="inlineStr">
        <is>
          <t>https://www.amazon.de/dp/B0CVTYNLPP?ref=myi_title_dp</t>
        </is>
      </c>
      <c r="T259" s="5">
        <f>_xlfn.DISPIMG("ID_22A8F728C6AE43D6B7EAAB36E9EAB4EF",1)</f>
        <v/>
      </c>
      <c r="U259" s="5" t="n"/>
    </row>
    <row r="260" ht="20" customHeight="1">
      <c r="A260" s="3" t="inlineStr">
        <is>
          <t>FBA15HX7SXNS</t>
        </is>
      </c>
      <c r="B260" s="3" t="inlineStr">
        <is>
          <t>1ZB57B46DK10123144</t>
        </is>
      </c>
      <c r="C260" s="3" t="inlineStr">
        <is>
          <t>FBA15HX7SXNSU000008</t>
        </is>
      </c>
      <c r="D260" s="3" t="inlineStr">
        <is>
          <t>BN24032700583</t>
        </is>
      </c>
      <c r="E260" s="4" t="inlineStr">
        <is>
          <t>电子烟雾化装置套装</t>
        </is>
      </c>
      <c r="F260" s="4" t="inlineStr">
        <is>
          <t>Vape Device Kit</t>
        </is>
      </c>
      <c r="G260" s="4" t="inlineStr">
        <is>
          <t>SMOK</t>
        </is>
      </c>
      <c r="H260" s="4" t="inlineStr">
        <is>
          <t>RIGEL KIT(EU STD VERSION)</t>
        </is>
      </c>
      <c r="I260" s="4" t="inlineStr">
        <is>
          <t>不锈钢</t>
        </is>
      </c>
      <c r="J260" s="4" t="inlineStr">
        <is>
          <t>辅助戒烟</t>
        </is>
      </c>
      <c r="K260" s="4" t="inlineStr">
        <is>
          <t>8543400090</t>
        </is>
      </c>
      <c r="L260" s="4" t="n">
        <v>23.87</v>
      </c>
      <c r="M260" s="3" t="n">
        <v>1</v>
      </c>
      <c r="N260" s="4" t="n">
        <v>50</v>
      </c>
      <c r="O260" s="3" t="n">
        <v>17.3</v>
      </c>
      <c r="P260" s="3" t="n">
        <v>32</v>
      </c>
      <c r="Q260" s="3" t="n">
        <v>49</v>
      </c>
      <c r="R260" s="3" t="n">
        <v>29</v>
      </c>
      <c r="S260" s="4" t="inlineStr">
        <is>
          <t>https://www.amazon.de/dp/B0CW1Q2GF8?ref=myi_title_dp</t>
        </is>
      </c>
      <c r="T260" s="5">
        <f>_xlfn.DISPIMG("ID_E645DAEAD4DF4277A894381C3C9CD7B1",1)</f>
        <v/>
      </c>
      <c r="U260" s="5" t="n"/>
    </row>
    <row r="261" ht="20" customHeight="1">
      <c r="A261" s="3" t="inlineStr">
        <is>
          <t>FBA15HX7SXNS</t>
        </is>
      </c>
      <c r="B261" s="3" t="inlineStr">
        <is>
          <t>1ZB57B46DK08647155</t>
        </is>
      </c>
      <c r="C261" s="3" t="inlineStr">
        <is>
          <t>FBA15HX7SXNSU000009</t>
        </is>
      </c>
      <c r="D261" s="3" t="inlineStr">
        <is>
          <t>BN24032700584</t>
        </is>
      </c>
      <c r="E261" s="4" t="inlineStr">
        <is>
          <t>电子烟雾化装置套装</t>
        </is>
      </c>
      <c r="F261" s="4" t="inlineStr">
        <is>
          <t>Vape Device Kit</t>
        </is>
      </c>
      <c r="G261" s="4" t="inlineStr">
        <is>
          <t>SMOK</t>
        </is>
      </c>
      <c r="H261" s="4" t="inlineStr">
        <is>
          <t>IPX 80 KIT(EU STD VERSION)</t>
        </is>
      </c>
      <c r="I261" s="4" t="inlineStr">
        <is>
          <t>不锈钢</t>
        </is>
      </c>
      <c r="J261" s="4" t="inlineStr">
        <is>
          <t>辅助戒烟</t>
        </is>
      </c>
      <c r="K261" s="4" t="inlineStr">
        <is>
          <t>8543400090</t>
        </is>
      </c>
      <c r="L261" s="4" t="n">
        <v>15.46</v>
      </c>
      <c r="M261" s="3" t="n">
        <v>1</v>
      </c>
      <c r="N261" s="4" t="n">
        <v>65</v>
      </c>
      <c r="O261" s="3" t="n">
        <v>15.45</v>
      </c>
      <c r="P261" s="3" t="n">
        <v>35</v>
      </c>
      <c r="Q261" s="3" t="n">
        <v>41</v>
      </c>
      <c r="R261" s="3" t="n">
        <v>28</v>
      </c>
      <c r="S261" s="4" t="inlineStr">
        <is>
          <t>https://www.amazon.de/dp/B0CW1L13W2?ref=myi_title_dp</t>
        </is>
      </c>
      <c r="T261" s="5">
        <f>_xlfn.DISPIMG("ID_F4CBECFC5CBF4BB48930F4827C80799A",1)</f>
        <v/>
      </c>
      <c r="U261" s="5" t="n"/>
    </row>
    <row r="262" ht="20" customHeight="1">
      <c r="A262" s="3" t="inlineStr">
        <is>
          <t>FBA15HX7SXNS</t>
        </is>
      </c>
      <c r="B262" s="3" t="inlineStr">
        <is>
          <t>1ZB57B46DK06379163</t>
        </is>
      </c>
      <c r="C262" s="3" t="inlineStr">
        <is>
          <t>FBA15HX7SXNSU000010</t>
        </is>
      </c>
      <c r="D262" s="3" t="inlineStr">
        <is>
          <t>BN24032700585</t>
        </is>
      </c>
      <c r="E262" s="4" t="inlineStr">
        <is>
          <t>电子烟雾化装置套装</t>
        </is>
      </c>
      <c r="F262" s="4" t="inlineStr">
        <is>
          <t>Vape Device Kit</t>
        </is>
      </c>
      <c r="G262" s="4" t="inlineStr">
        <is>
          <t>SMOK</t>
        </is>
      </c>
      <c r="H262" s="4" t="inlineStr">
        <is>
          <t>IPX 80 KIT(EU STD VERSION)</t>
        </is>
      </c>
      <c r="I262" s="4" t="inlineStr">
        <is>
          <t>不锈钢</t>
        </is>
      </c>
      <c r="J262" s="4" t="inlineStr">
        <is>
          <t>辅助戒烟</t>
        </is>
      </c>
      <c r="K262" s="4" t="inlineStr">
        <is>
          <t>8543400090</t>
        </is>
      </c>
      <c r="L262" s="4" t="n">
        <v>15.46</v>
      </c>
      <c r="M262" s="3" t="n">
        <v>1</v>
      </c>
      <c r="N262" s="4" t="n">
        <v>65</v>
      </c>
      <c r="O262" s="3" t="n">
        <v>11.85</v>
      </c>
      <c r="P262" s="3" t="n">
        <v>27</v>
      </c>
      <c r="Q262" s="3" t="n">
        <v>43</v>
      </c>
      <c r="R262" s="3" t="n">
        <v>28</v>
      </c>
      <c r="S262" s="4" t="inlineStr">
        <is>
          <t>https://www.amazon.de/dp/B0CW1H9K3R?ref=myi_title_dp</t>
        </is>
      </c>
      <c r="T262" s="5">
        <f>_xlfn.DISPIMG("ID_859A75D4783A4452B5275FDB27BB87EC",1)</f>
        <v/>
      </c>
      <c r="U262" s="5" t="n"/>
    </row>
    <row r="263" ht="20" customHeight="1">
      <c r="A263" s="3" t="inlineStr">
        <is>
          <t>FBA15HX7SXNS</t>
        </is>
      </c>
      <c r="B263" s="3" t="inlineStr">
        <is>
          <t>1ZB57B46DK09719174</t>
        </is>
      </c>
      <c r="C263" s="3" t="inlineStr">
        <is>
          <t>FBA15HX7SXNSU000011</t>
        </is>
      </c>
      <c r="D263" s="3" t="inlineStr">
        <is>
          <t>BN24032700586</t>
        </is>
      </c>
      <c r="E263" s="4" t="inlineStr">
        <is>
          <t>电子烟雾化装置套装</t>
        </is>
      </c>
      <c r="F263" s="4" t="inlineStr">
        <is>
          <t>Vape Device Kit</t>
        </is>
      </c>
      <c r="G263" s="4" t="inlineStr">
        <is>
          <t>SMOK</t>
        </is>
      </c>
      <c r="H263" s="4" t="inlineStr">
        <is>
          <t>R-KISS 2 KIT(EU STD VERSION)</t>
        </is>
      </c>
      <c r="I263" s="4" t="inlineStr">
        <is>
          <t>不锈钢</t>
        </is>
      </c>
      <c r="J263" s="4" t="inlineStr">
        <is>
          <t>辅助戒烟</t>
        </is>
      </c>
      <c r="K263" s="4" t="inlineStr">
        <is>
          <t>8543400090</t>
        </is>
      </c>
      <c r="L263" s="4" t="n">
        <v>20.78</v>
      </c>
      <c r="M263" s="3" t="n">
        <v>1</v>
      </c>
      <c r="N263" s="4" t="n">
        <v>50</v>
      </c>
      <c r="O263" s="3" t="n">
        <v>8.949999999999999</v>
      </c>
      <c r="P263" s="3" t="n">
        <v>37</v>
      </c>
      <c r="Q263" s="3" t="n">
        <v>48</v>
      </c>
      <c r="R263" s="3" t="n">
        <v>29</v>
      </c>
      <c r="S263" s="4" t="inlineStr">
        <is>
          <t>https://www.amazon.de/dp/B0CW1H5DJ2?ref=myi_title_dp</t>
        </is>
      </c>
      <c r="T263" s="5">
        <f>_xlfn.DISPIMG("ID_3FC4B5C5584547C4839190CAD5DC33F6",1)</f>
        <v/>
      </c>
      <c r="U263" s="5" t="n"/>
    </row>
    <row r="264" ht="20" customHeight="1">
      <c r="A264" s="3" t="inlineStr">
        <is>
          <t>FBA15HXBRDYY</t>
        </is>
      </c>
      <c r="B264" s="3" t="inlineStr">
        <is>
          <t>1ZB57B46DK01639471</t>
        </is>
      </c>
      <c r="C264" s="3" t="inlineStr">
        <is>
          <t>FBA15HXBRDYYU000001</t>
        </is>
      </c>
      <c r="D264" s="3" t="inlineStr">
        <is>
          <t>BN24032700690</t>
        </is>
      </c>
      <c r="E264" s="4" t="inlineStr">
        <is>
          <t>电脑包</t>
        </is>
      </c>
      <c r="F264" s="4" t="inlineStr">
        <is>
          <t>Computer Bag</t>
        </is>
      </c>
      <c r="G264" s="4" t="inlineStr">
        <is>
          <t>Nillkin</t>
        </is>
      </c>
      <c r="H264" s="4" t="inlineStr">
        <is>
          <t>NO</t>
        </is>
      </c>
      <c r="I264" s="4" t="inlineStr">
        <is>
          <t>皮质</t>
        </is>
      </c>
      <c r="J264" s="4" t="inlineStr">
        <is>
          <t>平板配件</t>
        </is>
      </c>
      <c r="K264" s="4" t="inlineStr">
        <is>
          <t>4202129000</t>
        </is>
      </c>
      <c r="L264" s="4" t="n">
        <v>5</v>
      </c>
      <c r="M264" s="5" t="n">
        <v>1</v>
      </c>
      <c r="N264" s="4" t="n">
        <v>25</v>
      </c>
      <c r="O264" s="5" t="n">
        <v>11.83</v>
      </c>
      <c r="P264" s="3" t="n">
        <v>44</v>
      </c>
      <c r="Q264" s="3" t="n">
        <v>47</v>
      </c>
      <c r="R264" s="3" t="n">
        <v>43</v>
      </c>
      <c r="S264" s="4" t="inlineStr">
        <is>
          <t>https://www.amazon.de/dp/B08SC32YLF?ref=myi_title_dp</t>
        </is>
      </c>
      <c r="T264" s="5">
        <f>_xlfn.DISPIMG("ID_B9940C97E3224F6CAA708D60F0190CBB",1)</f>
        <v/>
      </c>
      <c r="U264" s="5" t="n"/>
    </row>
    <row r="265" ht="20" customHeight="1">
      <c r="A265" s="3" t="inlineStr">
        <is>
          <t>FBA15HXBRDYY</t>
        </is>
      </c>
      <c r="B265" s="3" t="inlineStr">
        <is>
          <t>1ZB57B46DK01639471</t>
        </is>
      </c>
      <c r="C265" s="3" t="inlineStr">
        <is>
          <t>kH0085803270379</t>
        </is>
      </c>
      <c r="D265" s="5" t="inlineStr">
        <is>
          <t>BN24032700690</t>
        </is>
      </c>
      <c r="E265" s="4" t="inlineStr">
        <is>
          <t>电脑包</t>
        </is>
      </c>
      <c r="F265" s="4" t="inlineStr">
        <is>
          <t>Computer Bag</t>
        </is>
      </c>
      <c r="G265" s="4" t="inlineStr">
        <is>
          <t>Nillkin</t>
        </is>
      </c>
      <c r="H265" s="4" t="inlineStr">
        <is>
          <t>NO</t>
        </is>
      </c>
      <c r="I265" s="4" t="inlineStr">
        <is>
          <t>皮质</t>
        </is>
      </c>
      <c r="J265" s="4" t="inlineStr">
        <is>
          <t>平板配件</t>
        </is>
      </c>
      <c r="K265" s="4" t="inlineStr">
        <is>
          <t>4202129000</t>
        </is>
      </c>
      <c r="L265" s="4" t="n">
        <v>5</v>
      </c>
      <c r="M265" s="5" t="n">
        <v>0</v>
      </c>
      <c r="N265" s="4" t="n">
        <v>5</v>
      </c>
      <c r="O265" s="5" t="n">
        <v>2.37</v>
      </c>
      <c r="P265" s="5" t="n">
        <v>44</v>
      </c>
      <c r="Q265" s="5" t="n">
        <v>47</v>
      </c>
      <c r="R265" s="5" t="n">
        <v>43</v>
      </c>
      <c r="S265" s="4" t="inlineStr">
        <is>
          <t>https://www.amazon.de/dp/B08SC6JQ61?ref=myi_title_dp</t>
        </is>
      </c>
      <c r="T265" s="5">
        <f>_xlfn.DISPIMG("ID_C1C5C7A27269436DB9FC54D44799DD88",1)</f>
        <v/>
      </c>
      <c r="U265" s="5" t="n"/>
    </row>
    <row r="266" ht="20" customHeight="1">
      <c r="A266" s="3" t="inlineStr">
        <is>
          <t>FBA15HXBRDYY</t>
        </is>
      </c>
      <c r="B266" s="3" t="inlineStr">
        <is>
          <t>1ZB57B46DK13227483</t>
        </is>
      </c>
      <c r="C266" s="3" t="inlineStr">
        <is>
          <t>FBA15HXBRDYYU000002</t>
        </is>
      </c>
      <c r="D266" s="3" t="inlineStr">
        <is>
          <t>BN24032700691</t>
        </is>
      </c>
      <c r="E266" s="4" t="inlineStr">
        <is>
          <t>磁铁</t>
        </is>
      </c>
      <c r="F266" s="4" t="inlineStr">
        <is>
          <t>Magnetic stickers</t>
        </is>
      </c>
      <c r="G266" s="4" t="inlineStr">
        <is>
          <t>Nillkin</t>
        </is>
      </c>
      <c r="H266" s="4" t="inlineStr">
        <is>
          <t>NO</t>
        </is>
      </c>
      <c r="I266" s="4" t="inlineStr">
        <is>
          <t>磁铁</t>
        </is>
      </c>
      <c r="J266" s="4" t="inlineStr">
        <is>
          <t>平板配件</t>
        </is>
      </c>
      <c r="K266" s="4" t="inlineStr">
        <is>
          <t>3926400000</t>
        </is>
      </c>
      <c r="L266" s="4" t="n">
        <v>5</v>
      </c>
      <c r="M266" s="3" t="n">
        <v>1</v>
      </c>
      <c r="N266" s="4" t="n">
        <v>140</v>
      </c>
      <c r="O266" s="3" t="n">
        <v>23.1</v>
      </c>
      <c r="P266" s="3" t="n">
        <v>43</v>
      </c>
      <c r="Q266" s="3" t="n">
        <v>47</v>
      </c>
      <c r="R266" s="3" t="n">
        <v>43</v>
      </c>
      <c r="S266" s="4" t="inlineStr">
        <is>
          <t>https://www.amazon.de/dp/B0C6XJ8SDJ?ref=myi_title_dp</t>
        </is>
      </c>
      <c r="T266" s="5">
        <f>_xlfn.DISPIMG("ID_34FEC0B1B63F4101A6A9F8AE31DAFEC4",1)</f>
        <v/>
      </c>
      <c r="U266" s="5" t="n"/>
    </row>
    <row r="267" ht="20" customHeight="1">
      <c r="A267" s="3" t="inlineStr">
        <is>
          <t>FBA15HXBRDYY</t>
        </is>
      </c>
      <c r="B267" s="3" t="inlineStr">
        <is>
          <t>1ZB57B46DK15223492</t>
        </is>
      </c>
      <c r="C267" s="3" t="inlineStr">
        <is>
          <t>FBA15HXBRDYYU000003</t>
        </is>
      </c>
      <c r="D267" s="3" t="inlineStr">
        <is>
          <t>BN24032700692</t>
        </is>
      </c>
      <c r="E267" s="4" t="inlineStr">
        <is>
          <t>能量接收片</t>
        </is>
      </c>
      <c r="F267" s="4" t="inlineStr">
        <is>
          <t>Wireless Charging</t>
        </is>
      </c>
      <c r="G267" s="4" t="inlineStr">
        <is>
          <t>Nillkin</t>
        </is>
      </c>
      <c r="H267" s="4" t="inlineStr">
        <is>
          <t>NO</t>
        </is>
      </c>
      <c r="I267" s="4" t="inlineStr">
        <is>
          <t>塑料</t>
        </is>
      </c>
      <c r="J267" s="4" t="inlineStr">
        <is>
          <t>手机配件</t>
        </is>
      </c>
      <c r="K267" s="4" t="inlineStr">
        <is>
          <t>8517704000</t>
        </is>
      </c>
      <c r="L267" s="4" t="n">
        <v>3</v>
      </c>
      <c r="M267" s="5" t="n">
        <v>1</v>
      </c>
      <c r="N267" s="4" t="n">
        <v>50</v>
      </c>
      <c r="O267" s="5" t="n">
        <v>5.84</v>
      </c>
      <c r="P267" s="3" t="n">
        <v>59</v>
      </c>
      <c r="Q267" s="3" t="n">
        <v>53</v>
      </c>
      <c r="R267" s="3" t="n">
        <v>41</v>
      </c>
      <c r="S267" s="4" t="inlineStr">
        <is>
          <t>https://www.amazon.de/dp/B075L8XRSF?ref=myi_title_dp</t>
        </is>
      </c>
      <c r="T267" s="5">
        <f>_xlfn.DISPIMG("ID_58CC4B4C813D4FC59B8E6C571260DB30",1)</f>
        <v/>
      </c>
      <c r="U267" s="5" t="n"/>
    </row>
    <row r="268" ht="20" customHeight="1">
      <c r="A268" s="3" t="inlineStr">
        <is>
          <t>FBA15HXBRDYY</t>
        </is>
      </c>
      <c r="B268" s="3" t="inlineStr">
        <is>
          <t>1ZB57B46DK15223492</t>
        </is>
      </c>
      <c r="C268" s="3" t="inlineStr">
        <is>
          <t>kH0085803270380</t>
        </is>
      </c>
      <c r="D268" s="5" t="inlineStr">
        <is>
          <t>BN24032700692</t>
        </is>
      </c>
      <c r="E268" s="4" t="inlineStr">
        <is>
          <t>磁铁</t>
        </is>
      </c>
      <c r="F268" s="4" t="inlineStr">
        <is>
          <t>Magnetic stickers</t>
        </is>
      </c>
      <c r="G268" s="4" t="inlineStr">
        <is>
          <t>Nillkin</t>
        </is>
      </c>
      <c r="H268" s="4" t="inlineStr">
        <is>
          <t>NO</t>
        </is>
      </c>
      <c r="I268" s="4" t="inlineStr">
        <is>
          <t>磁铁</t>
        </is>
      </c>
      <c r="J268" s="4" t="inlineStr">
        <is>
          <t>平板配件</t>
        </is>
      </c>
      <c r="K268" s="4" t="inlineStr">
        <is>
          <t>3926400000</t>
        </is>
      </c>
      <c r="L268" s="4" t="n">
        <v>5</v>
      </c>
      <c r="M268" s="5" t="n">
        <v>0</v>
      </c>
      <c r="N268" s="4" t="n">
        <v>90</v>
      </c>
      <c r="O268" s="5" t="n">
        <v>10.51</v>
      </c>
      <c r="P268" s="5" t="n">
        <v>59</v>
      </c>
      <c r="Q268" s="5" t="n">
        <v>53</v>
      </c>
      <c r="R268" s="5" t="n">
        <v>41</v>
      </c>
      <c r="S268" s="4" t="inlineStr">
        <is>
          <t>https://www.amazon.de/dp/B0C6XJ8SDJ?ref=myi_title_dp</t>
        </is>
      </c>
      <c r="T268" s="5">
        <f>_xlfn.DISPIMG("ID_07173CFF3C7B46F2B050BD1B7A601AF2",1)</f>
        <v/>
      </c>
      <c r="U268" s="5" t="n"/>
    </row>
    <row r="269" ht="20" customHeight="1">
      <c r="A269" s="3" t="inlineStr">
        <is>
          <t>FBA15HXBRDYY</t>
        </is>
      </c>
      <c r="B269" s="3" t="inlineStr">
        <is>
          <t>1ZB57B46DK15223492</t>
        </is>
      </c>
      <c r="C269" s="3" t="inlineStr">
        <is>
          <t>kH0085803270381</t>
        </is>
      </c>
      <c r="D269" s="5" t="inlineStr">
        <is>
          <t>BN24032700692</t>
        </is>
      </c>
      <c r="E269" s="4" t="inlineStr">
        <is>
          <t>磁铁</t>
        </is>
      </c>
      <c r="F269" s="4" t="inlineStr">
        <is>
          <t>Magnetic stickers</t>
        </is>
      </c>
      <c r="G269" s="4" t="inlineStr">
        <is>
          <t>Nillkin</t>
        </is>
      </c>
      <c r="H269" s="4" t="inlineStr">
        <is>
          <t>NO</t>
        </is>
      </c>
      <c r="I269" s="4" t="inlineStr">
        <is>
          <t>磁铁</t>
        </is>
      </c>
      <c r="J269" s="4" t="inlineStr">
        <is>
          <t>平板配件</t>
        </is>
      </c>
      <c r="K269" s="4" t="inlineStr">
        <is>
          <t>3926400000</t>
        </is>
      </c>
      <c r="L269" s="4" t="n">
        <v>5</v>
      </c>
      <c r="M269" s="5" t="n">
        <v>0</v>
      </c>
      <c r="N269" s="4" t="n">
        <v>30</v>
      </c>
      <c r="O269" s="5" t="n">
        <v>3.5</v>
      </c>
      <c r="P269" s="5" t="n">
        <v>59</v>
      </c>
      <c r="Q269" s="5" t="n">
        <v>53</v>
      </c>
      <c r="R269" s="5" t="n">
        <v>41</v>
      </c>
      <c r="S269" s="4" t="inlineStr">
        <is>
          <t>https://www.amazon.de/dp/B0CNVM7YN3?ref=myi_title_dp</t>
        </is>
      </c>
      <c r="T269" s="5">
        <f>_xlfn.DISPIMG("ID_594BFE63E94F4DA79F7370F9ED735DF7",1)</f>
        <v/>
      </c>
      <c r="U269" s="5" t="n"/>
    </row>
    <row r="270" ht="20" customHeight="1">
      <c r="A270" s="3" t="inlineStr">
        <is>
          <t>FBA15HXBRDYY</t>
        </is>
      </c>
      <c r="B270" s="3" t="inlineStr">
        <is>
          <t>1ZB57B46DK14027509</t>
        </is>
      </c>
      <c r="C270" s="3" t="inlineStr">
        <is>
          <t>FBA15HXBRDYYU000004</t>
        </is>
      </c>
      <c r="D270" s="3" t="inlineStr">
        <is>
          <t>BN24032700693</t>
        </is>
      </c>
      <c r="E270" s="4" t="inlineStr">
        <is>
          <t>能量接收片</t>
        </is>
      </c>
      <c r="F270" s="4" t="inlineStr">
        <is>
          <t>Wireless Charging</t>
        </is>
      </c>
      <c r="G270" s="4" t="inlineStr">
        <is>
          <t>Nillkin</t>
        </is>
      </c>
      <c r="H270" s="4" t="inlineStr">
        <is>
          <t>NO</t>
        </is>
      </c>
      <c r="I270" s="4" t="inlineStr">
        <is>
          <t>塑料</t>
        </is>
      </c>
      <c r="J270" s="4" t="inlineStr">
        <is>
          <t>手机配件</t>
        </is>
      </c>
      <c r="K270" s="4" t="inlineStr">
        <is>
          <t>8517704000</t>
        </is>
      </c>
      <c r="L270" s="4" t="n">
        <v>3</v>
      </c>
      <c r="M270" s="5" t="n">
        <v>1</v>
      </c>
      <c r="N270" s="4" t="n">
        <v>50</v>
      </c>
      <c r="O270" s="5" t="n">
        <v>8.98</v>
      </c>
      <c r="P270" s="3" t="n">
        <v>43</v>
      </c>
      <c r="Q270" s="3" t="n">
        <v>47</v>
      </c>
      <c r="R270" s="3" t="n">
        <v>43</v>
      </c>
      <c r="S270" s="4" t="inlineStr">
        <is>
          <t>https://www.amazon.de/dp/B075L6MXJX?ref=myi_title_dp</t>
        </is>
      </c>
      <c r="T270" s="5">
        <f>_xlfn.DISPIMG("ID_C585D30EBEB64D3EA5C908314D5D530D",1)</f>
        <v/>
      </c>
      <c r="U270" s="5" t="n"/>
    </row>
    <row r="271" ht="20" customHeight="1">
      <c r="A271" s="3" t="inlineStr">
        <is>
          <t>FBA15HXBRDYY</t>
        </is>
      </c>
      <c r="B271" s="3" t="inlineStr">
        <is>
          <t>1ZB57B46DK14027509</t>
        </is>
      </c>
      <c r="C271" s="3" t="inlineStr">
        <is>
          <t>kH0085803270382</t>
        </is>
      </c>
      <c r="D271" s="5" t="inlineStr">
        <is>
          <t>BN24032700693</t>
        </is>
      </c>
      <c r="E271" s="4" t="inlineStr">
        <is>
          <t>能量接收片</t>
        </is>
      </c>
      <c r="F271" s="4" t="inlineStr">
        <is>
          <t>Wireless Charging</t>
        </is>
      </c>
      <c r="G271" s="4" t="inlineStr">
        <is>
          <t>Nillkin</t>
        </is>
      </c>
      <c r="H271" s="4" t="inlineStr">
        <is>
          <t>NO</t>
        </is>
      </c>
      <c r="I271" s="4" t="inlineStr">
        <is>
          <t>塑料</t>
        </is>
      </c>
      <c r="J271" s="4" t="inlineStr">
        <is>
          <t>手机配件</t>
        </is>
      </c>
      <c r="K271" s="4" t="inlineStr">
        <is>
          <t>8517704000</t>
        </is>
      </c>
      <c r="L271" s="4" t="n">
        <v>3</v>
      </c>
      <c r="M271" s="5" t="n">
        <v>0</v>
      </c>
      <c r="N271" s="4" t="n">
        <v>20</v>
      </c>
      <c r="O271" s="5" t="n">
        <v>3.59</v>
      </c>
      <c r="P271" s="5" t="n">
        <v>43</v>
      </c>
      <c r="Q271" s="5" t="n">
        <v>47</v>
      </c>
      <c r="R271" s="5" t="n">
        <v>43</v>
      </c>
      <c r="S271" s="4" t="inlineStr">
        <is>
          <t>https://www.amazon.de/dp/B075L748MN?ref=myi_title_dp</t>
        </is>
      </c>
      <c r="T271" s="5">
        <f>_xlfn.DISPIMG("ID_03A6573ED0464D6E8701E24943281333",1)</f>
        <v/>
      </c>
      <c r="U271" s="5" t="n"/>
    </row>
    <row r="272" ht="20" customHeight="1">
      <c r="A272" s="3" t="inlineStr">
        <is>
          <t>FBA15HXBRDYY</t>
        </is>
      </c>
      <c r="B272" s="3" t="inlineStr">
        <is>
          <t>1ZB57B46DK14027509</t>
        </is>
      </c>
      <c r="C272" s="3" t="inlineStr">
        <is>
          <t>kH0085803270383</t>
        </is>
      </c>
      <c r="D272" s="5" t="inlineStr">
        <is>
          <t>BN24032700693</t>
        </is>
      </c>
      <c r="E272" s="4" t="inlineStr">
        <is>
          <t>能量接收片</t>
        </is>
      </c>
      <c r="F272" s="4" t="inlineStr">
        <is>
          <t>Wireless Charging</t>
        </is>
      </c>
      <c r="G272" s="4" t="inlineStr">
        <is>
          <t>Nillkin</t>
        </is>
      </c>
      <c r="H272" s="4" t="inlineStr">
        <is>
          <t>NO</t>
        </is>
      </c>
      <c r="I272" s="4" t="inlineStr">
        <is>
          <t>塑料</t>
        </is>
      </c>
      <c r="J272" s="4" t="inlineStr">
        <is>
          <t>手机配件</t>
        </is>
      </c>
      <c r="K272" s="4" t="inlineStr">
        <is>
          <t>8517704000</t>
        </is>
      </c>
      <c r="L272" s="4" t="n">
        <v>3</v>
      </c>
      <c r="M272" s="5" t="n">
        <v>0</v>
      </c>
      <c r="N272" s="4" t="n">
        <v>30</v>
      </c>
      <c r="O272" s="5" t="n">
        <v>5.39</v>
      </c>
      <c r="P272" s="5" t="n">
        <v>43</v>
      </c>
      <c r="Q272" s="5" t="n">
        <v>47</v>
      </c>
      <c r="R272" s="5" t="n">
        <v>43</v>
      </c>
      <c r="S272" s="4" t="inlineStr">
        <is>
          <t>https://www.amazon.de/dp/B075L9HPMM?ref=myi_title_dp</t>
        </is>
      </c>
      <c r="T272" s="5">
        <f>_xlfn.DISPIMG("ID_D99F602806204BEBB39489CF920D41AC",1)</f>
        <v/>
      </c>
      <c r="U272" s="5" t="n"/>
    </row>
    <row r="273" ht="20" customHeight="1">
      <c r="A273" s="3" t="inlineStr">
        <is>
          <t>FBA15HXBRDYY</t>
        </is>
      </c>
      <c r="B273" s="3" t="inlineStr">
        <is>
          <t>1ZB57B46DK14027509</t>
        </is>
      </c>
      <c r="C273" s="3" t="inlineStr">
        <is>
          <t>kH0085803270384</t>
        </is>
      </c>
      <c r="D273" s="5" t="inlineStr">
        <is>
          <t>BN24032700693</t>
        </is>
      </c>
      <c r="E273" s="4" t="inlineStr">
        <is>
          <t>电脑包</t>
        </is>
      </c>
      <c r="F273" s="4" t="inlineStr">
        <is>
          <t>Computer Bag</t>
        </is>
      </c>
      <c r="G273" s="4" t="inlineStr">
        <is>
          <t>Nillkin</t>
        </is>
      </c>
      <c r="H273" s="4" t="inlineStr">
        <is>
          <t>NO</t>
        </is>
      </c>
      <c r="I273" s="4" t="inlineStr">
        <is>
          <t>皮质</t>
        </is>
      </c>
      <c r="J273" s="4" t="inlineStr">
        <is>
          <t>平板配件</t>
        </is>
      </c>
      <c r="K273" s="4" t="inlineStr">
        <is>
          <t>4202129000</t>
        </is>
      </c>
      <c r="L273" s="4" t="n">
        <v>5</v>
      </c>
      <c r="M273" s="5" t="n">
        <v>0</v>
      </c>
      <c r="N273" s="4" t="n">
        <v>10</v>
      </c>
      <c r="O273" s="5" t="n">
        <v>1.8</v>
      </c>
      <c r="P273" s="5" t="n">
        <v>43</v>
      </c>
      <c r="Q273" s="5" t="n">
        <v>47</v>
      </c>
      <c r="R273" s="5" t="n">
        <v>43</v>
      </c>
      <c r="S273" s="4" t="inlineStr">
        <is>
          <t>https://www.amazon.de/dp/B08SQPQ4GT?ref=myi_title_dp</t>
        </is>
      </c>
      <c r="T273" s="5">
        <f>_xlfn.DISPIMG("ID_F739B4507B1842E9BD4F3650DB42CE31",1)</f>
        <v/>
      </c>
      <c r="U273" s="5" t="n"/>
    </row>
    <row r="274" ht="20" customHeight="1">
      <c r="A274" s="3" t="inlineStr">
        <is>
          <t>FBA15HXBRDYY</t>
        </is>
      </c>
      <c r="B274" s="3" t="inlineStr">
        <is>
          <t>1ZB57B46DK14027509</t>
        </is>
      </c>
      <c r="C274" s="3" t="inlineStr">
        <is>
          <t>kH0085803270385</t>
        </is>
      </c>
      <c r="D274" s="5" t="inlineStr">
        <is>
          <t>BN24032700693</t>
        </is>
      </c>
      <c r="E274" s="4" t="inlineStr">
        <is>
          <t>电脑包</t>
        </is>
      </c>
      <c r="F274" s="4" t="inlineStr">
        <is>
          <t>Computer Bag</t>
        </is>
      </c>
      <c r="G274" s="4" t="inlineStr">
        <is>
          <t>Nillkin</t>
        </is>
      </c>
      <c r="H274" s="4" t="inlineStr">
        <is>
          <t>NO</t>
        </is>
      </c>
      <c r="I274" s="4" t="inlineStr">
        <is>
          <t>皮质</t>
        </is>
      </c>
      <c r="J274" s="4" t="inlineStr">
        <is>
          <t>平板配件</t>
        </is>
      </c>
      <c r="K274" s="4" t="inlineStr">
        <is>
          <t>4202129000</t>
        </is>
      </c>
      <c r="L274" s="4" t="n">
        <v>5</v>
      </c>
      <c r="M274" s="5" t="n">
        <v>0</v>
      </c>
      <c r="N274" s="4" t="n">
        <v>10</v>
      </c>
      <c r="O274" s="5" t="n">
        <v>1.8</v>
      </c>
      <c r="P274" s="5" t="n">
        <v>43</v>
      </c>
      <c r="Q274" s="5" t="n">
        <v>47</v>
      </c>
      <c r="R274" s="5" t="n">
        <v>43</v>
      </c>
      <c r="S274" s="4" t="inlineStr">
        <is>
          <t>https://www.amazon.de/dp/B08SBPWMPF?ref=myi_title_dp</t>
        </is>
      </c>
      <c r="T274" s="5">
        <f>_xlfn.DISPIMG("ID_7615E4E76D614CD4A844E0AC36730AF5",1)</f>
        <v/>
      </c>
      <c r="U274" s="5" t="n"/>
    </row>
    <row r="275" ht="20" customHeight="1">
      <c r="A275" s="3" t="inlineStr">
        <is>
          <t>90146978</t>
        </is>
      </c>
      <c r="B275" s="3" t="inlineStr">
        <is>
          <t>1ZB57B46DK05067180</t>
        </is>
      </c>
      <c r="C275" s="3" t="inlineStr">
        <is>
          <t>FBA15HX8326GU000001</t>
        </is>
      </c>
      <c r="D275" s="3" t="inlineStr">
        <is>
          <t>BN24032700695</t>
        </is>
      </c>
      <c r="E275" s="4" t="inlineStr">
        <is>
          <t>平板保护套</t>
        </is>
      </c>
      <c r="F275" s="4" t="inlineStr">
        <is>
          <t>Protective covers for Tablet Computers</t>
        </is>
      </c>
      <c r="G275" s="4" t="inlineStr">
        <is>
          <t>ESR</t>
        </is>
      </c>
      <c r="H275" s="4" t="inlineStr">
        <is>
          <t>无</t>
        </is>
      </c>
      <c r="I275" s="4" t="inlineStr">
        <is>
          <t>PC+ PU+TPU</t>
        </is>
      </c>
      <c r="J275" s="4" t="inlineStr">
        <is>
          <t>used to protect tablet computers</t>
        </is>
      </c>
      <c r="K275" s="4" t="inlineStr">
        <is>
          <t>3926909790</t>
        </is>
      </c>
      <c r="L275" s="4" t="n">
        <v>15.3</v>
      </c>
      <c r="M275" s="3" t="n">
        <v>1</v>
      </c>
      <c r="N275" s="4" t="n">
        <v>14</v>
      </c>
      <c r="O275" s="3" t="n">
        <v>10.35</v>
      </c>
      <c r="P275" s="3" t="n">
        <v>29</v>
      </c>
      <c r="Q275" s="3" t="n">
        <v>36</v>
      </c>
      <c r="R275" s="3" t="n">
        <v>36</v>
      </c>
      <c r="S275" s="4" t="inlineStr"/>
      <c r="T275" s="5">
        <f>_xlfn.DISPIMG("ID_B407BD258D114937B5C7B53E72744E49",1)</f>
        <v/>
      </c>
      <c r="U275" s="5" t="n"/>
    </row>
    <row r="276" ht="20" customHeight="1">
      <c r="A276" s="3" t="inlineStr">
        <is>
          <t>90146978</t>
        </is>
      </c>
      <c r="B276" s="3" t="inlineStr">
        <is>
          <t>1ZB57B46DK18823196</t>
        </is>
      </c>
      <c r="C276" s="3" t="inlineStr">
        <is>
          <t>FBA15HX8326GU000002</t>
        </is>
      </c>
      <c r="D276" s="3" t="inlineStr">
        <is>
          <t>BN24032700696</t>
        </is>
      </c>
      <c r="E276" s="4" t="inlineStr">
        <is>
          <t>平板保护套</t>
        </is>
      </c>
      <c r="F276" s="4" t="inlineStr">
        <is>
          <t>Protective covers for Tablet Computers</t>
        </is>
      </c>
      <c r="G276" s="4" t="inlineStr">
        <is>
          <t>ESR</t>
        </is>
      </c>
      <c r="H276" s="4" t="inlineStr">
        <is>
          <t>无</t>
        </is>
      </c>
      <c r="I276" s="4" t="inlineStr">
        <is>
          <t>PC+ PU+TPU</t>
        </is>
      </c>
      <c r="J276" s="4" t="inlineStr">
        <is>
          <t>used to protect tablet computers</t>
        </is>
      </c>
      <c r="K276" s="4" t="inlineStr">
        <is>
          <t>3926909790</t>
        </is>
      </c>
      <c r="L276" s="4" t="n">
        <v>15.3</v>
      </c>
      <c r="M276" s="3" t="n">
        <v>1</v>
      </c>
      <c r="N276" s="4" t="n">
        <v>14</v>
      </c>
      <c r="O276" s="3" t="n">
        <v>14.55</v>
      </c>
      <c r="P276" s="3" t="n">
        <v>29</v>
      </c>
      <c r="Q276" s="3" t="n">
        <v>36</v>
      </c>
      <c r="R276" s="3" t="n">
        <v>36</v>
      </c>
      <c r="S276" s="4" t="inlineStr"/>
      <c r="T276" s="5" t="n"/>
      <c r="U276" s="5" t="n"/>
    </row>
    <row r="277" ht="20" customHeight="1">
      <c r="A277" s="3" t="inlineStr">
        <is>
          <t>90146978</t>
        </is>
      </c>
      <c r="B277" s="3" t="inlineStr">
        <is>
          <t>1ZB57B46DK17387204</t>
        </is>
      </c>
      <c r="C277" s="3" t="inlineStr">
        <is>
          <t>FBA15HX8326GU000003</t>
        </is>
      </c>
      <c r="D277" s="3" t="inlineStr">
        <is>
          <t>BN24032700697</t>
        </is>
      </c>
      <c r="E277" s="4" t="inlineStr">
        <is>
          <t>平板保护套</t>
        </is>
      </c>
      <c r="F277" s="4" t="inlineStr">
        <is>
          <t>Protective covers for Tablet Computers</t>
        </is>
      </c>
      <c r="G277" s="4" t="inlineStr">
        <is>
          <t>ESR</t>
        </is>
      </c>
      <c r="H277" s="4" t="inlineStr">
        <is>
          <t>无</t>
        </is>
      </c>
      <c r="I277" s="4" t="inlineStr">
        <is>
          <t>PC+ PU+TPU</t>
        </is>
      </c>
      <c r="J277" s="4" t="inlineStr">
        <is>
          <t>used to protect tablet computers</t>
        </is>
      </c>
      <c r="K277" s="4" t="inlineStr">
        <is>
          <t>3926909790</t>
        </is>
      </c>
      <c r="L277" s="4" t="n">
        <v>15.3</v>
      </c>
      <c r="M277" s="3" t="n">
        <v>1</v>
      </c>
      <c r="N277" s="4" t="n">
        <v>14</v>
      </c>
      <c r="O277" s="3" t="n">
        <v>14</v>
      </c>
      <c r="P277" s="3" t="n">
        <v>29</v>
      </c>
      <c r="Q277" s="3" t="n">
        <v>36</v>
      </c>
      <c r="R277" s="3" t="n">
        <v>36</v>
      </c>
      <c r="S277" s="4" t="inlineStr"/>
      <c r="T277" s="5" t="n"/>
      <c r="U277" s="5" t="n"/>
    </row>
    <row r="278" ht="20" customHeight="1">
      <c r="A278" s="3" t="inlineStr">
        <is>
          <t>90146978</t>
        </is>
      </c>
      <c r="B278" s="3" t="inlineStr">
        <is>
          <t>1ZB57B46DK07159210</t>
        </is>
      </c>
      <c r="C278" s="3" t="inlineStr">
        <is>
          <t>FBA15HX8326GU000004</t>
        </is>
      </c>
      <c r="D278" s="3" t="inlineStr">
        <is>
          <t>BN24032700698</t>
        </is>
      </c>
      <c r="E278" s="4" t="inlineStr">
        <is>
          <t>平板保护套</t>
        </is>
      </c>
      <c r="F278" s="4" t="inlineStr">
        <is>
          <t>Protective covers for Tablet Computers</t>
        </is>
      </c>
      <c r="G278" s="4" t="inlineStr">
        <is>
          <t>ESR</t>
        </is>
      </c>
      <c r="H278" s="4" t="inlineStr">
        <is>
          <t>无</t>
        </is>
      </c>
      <c r="I278" s="4" t="inlineStr">
        <is>
          <t>PC+ PU+TPU</t>
        </is>
      </c>
      <c r="J278" s="4" t="inlineStr">
        <is>
          <t>used to protect tablet computers</t>
        </is>
      </c>
      <c r="K278" s="4" t="inlineStr">
        <is>
          <t>3926909790</t>
        </is>
      </c>
      <c r="L278" s="4" t="n">
        <v>15.3</v>
      </c>
      <c r="M278" s="3" t="n">
        <v>1</v>
      </c>
      <c r="N278" s="4" t="n">
        <v>14</v>
      </c>
      <c r="O278" s="3" t="n">
        <v>14.55</v>
      </c>
      <c r="P278" s="3" t="n">
        <v>29</v>
      </c>
      <c r="Q278" s="3" t="n">
        <v>36</v>
      </c>
      <c r="R278" s="3" t="n">
        <v>36</v>
      </c>
      <c r="S278" s="4" t="inlineStr"/>
      <c r="T278" s="5" t="n"/>
      <c r="U278" s="5" t="n"/>
    </row>
    <row r="279" ht="20" customHeight="1">
      <c r="A279" s="3" t="inlineStr">
        <is>
          <t>90146978</t>
        </is>
      </c>
      <c r="B279" s="3" t="inlineStr">
        <is>
          <t>1ZB57B46DK14539224</t>
        </is>
      </c>
      <c r="C279" s="3" t="inlineStr">
        <is>
          <t>FBA15HX8326GU000005</t>
        </is>
      </c>
      <c r="D279" s="3" t="inlineStr">
        <is>
          <t>BN24032700699</t>
        </is>
      </c>
      <c r="E279" s="4" t="inlineStr">
        <is>
          <t>平板保护套</t>
        </is>
      </c>
      <c r="F279" s="4" t="inlineStr">
        <is>
          <t>Protective covers for Tablet Computers</t>
        </is>
      </c>
      <c r="G279" s="4" t="inlineStr">
        <is>
          <t>ESR</t>
        </is>
      </c>
      <c r="H279" s="4" t="inlineStr">
        <is>
          <t>无</t>
        </is>
      </c>
      <c r="I279" s="4" t="inlineStr">
        <is>
          <t>PC+ PU+TPU</t>
        </is>
      </c>
      <c r="J279" s="4" t="inlineStr">
        <is>
          <t>used to protect tablet computers</t>
        </is>
      </c>
      <c r="K279" s="4" t="inlineStr">
        <is>
          <t>3926909790</t>
        </is>
      </c>
      <c r="L279" s="4" t="n">
        <v>15.3</v>
      </c>
      <c r="M279" s="3" t="n">
        <v>1</v>
      </c>
      <c r="N279" s="4" t="n">
        <v>14</v>
      </c>
      <c r="O279" s="3" t="n">
        <v>14.55</v>
      </c>
      <c r="P279" s="3" t="n">
        <v>29</v>
      </c>
      <c r="Q279" s="3" t="n">
        <v>36</v>
      </c>
      <c r="R279" s="3" t="n">
        <v>36</v>
      </c>
      <c r="S279" s="4" t="inlineStr"/>
      <c r="T279" s="5" t="n"/>
      <c r="U279" s="5" t="n"/>
    </row>
    <row r="280" ht="20" customHeight="1">
      <c r="A280" s="3" t="inlineStr">
        <is>
          <t>90146978</t>
        </is>
      </c>
      <c r="B280" s="3" t="inlineStr">
        <is>
          <t>1ZB57B46DK05927232</t>
        </is>
      </c>
      <c r="C280" s="3" t="inlineStr">
        <is>
          <t>FBA15HX8326GU000006</t>
        </is>
      </c>
      <c r="D280" s="3" t="inlineStr">
        <is>
          <t>BN24032700700</t>
        </is>
      </c>
      <c r="E280" s="4" t="inlineStr">
        <is>
          <t>平板保护套</t>
        </is>
      </c>
      <c r="F280" s="4" t="inlineStr">
        <is>
          <t>Protective covers for Tablet Computers</t>
        </is>
      </c>
      <c r="G280" s="4" t="inlineStr">
        <is>
          <t>ESR</t>
        </is>
      </c>
      <c r="H280" s="4" t="inlineStr">
        <is>
          <t>无</t>
        </is>
      </c>
      <c r="I280" s="4" t="inlineStr">
        <is>
          <t>PC+ PU+TPU</t>
        </is>
      </c>
      <c r="J280" s="4" t="inlineStr">
        <is>
          <t>used to protect tablet computers</t>
        </is>
      </c>
      <c r="K280" s="4" t="inlineStr">
        <is>
          <t>3926909790</t>
        </is>
      </c>
      <c r="L280" s="4" t="n">
        <v>15.3</v>
      </c>
      <c r="M280" s="3" t="n">
        <v>1</v>
      </c>
      <c r="N280" s="4" t="n">
        <v>14</v>
      </c>
      <c r="O280" s="3" t="n">
        <v>14.55</v>
      </c>
      <c r="P280" s="3" t="n">
        <v>29</v>
      </c>
      <c r="Q280" s="3" t="n">
        <v>36</v>
      </c>
      <c r="R280" s="3" t="n">
        <v>36</v>
      </c>
      <c r="S280" s="4" t="inlineStr"/>
      <c r="T280" s="5" t="n"/>
      <c r="U280" s="5" t="n"/>
    </row>
    <row r="281" ht="20" customHeight="1">
      <c r="A281" s="3" t="inlineStr">
        <is>
          <t>90146978</t>
        </is>
      </c>
      <c r="B281" s="3" t="inlineStr">
        <is>
          <t>1ZB57B46DK07723243</t>
        </is>
      </c>
      <c r="C281" s="3" t="inlineStr">
        <is>
          <t>FBA15HX8326GU000007</t>
        </is>
      </c>
      <c r="D281" s="3" t="inlineStr">
        <is>
          <t>BN24032700701</t>
        </is>
      </c>
      <c r="E281" s="4" t="inlineStr">
        <is>
          <t>平板保护套</t>
        </is>
      </c>
      <c r="F281" s="4" t="inlineStr">
        <is>
          <t>Protective covers for Tablet Computers</t>
        </is>
      </c>
      <c r="G281" s="4" t="inlineStr">
        <is>
          <t>ESR</t>
        </is>
      </c>
      <c r="H281" s="4" t="inlineStr">
        <is>
          <t>无</t>
        </is>
      </c>
      <c r="I281" s="4" t="inlineStr">
        <is>
          <t>PC+ PU+TPU</t>
        </is>
      </c>
      <c r="J281" s="4" t="inlineStr">
        <is>
          <t>used to protect tablet computers</t>
        </is>
      </c>
      <c r="K281" s="4" t="inlineStr">
        <is>
          <t>3926909790</t>
        </is>
      </c>
      <c r="L281" s="4" t="n">
        <v>15.3</v>
      </c>
      <c r="M281" s="3" t="n">
        <v>1</v>
      </c>
      <c r="N281" s="4" t="n">
        <v>14</v>
      </c>
      <c r="O281" s="3" t="n">
        <v>14.55</v>
      </c>
      <c r="P281" s="3" t="n">
        <v>29</v>
      </c>
      <c r="Q281" s="3" t="n">
        <v>36</v>
      </c>
      <c r="R281" s="3" t="n">
        <v>36</v>
      </c>
      <c r="S281" s="4" t="inlineStr"/>
      <c r="T281" s="5" t="n"/>
      <c r="U281" s="5" t="n"/>
    </row>
    <row r="282" ht="20" customHeight="1">
      <c r="A282" s="3" t="inlineStr">
        <is>
          <t>90146978</t>
        </is>
      </c>
      <c r="B282" s="3" t="inlineStr">
        <is>
          <t>1ZB57B46DK06327254</t>
        </is>
      </c>
      <c r="C282" s="3" t="inlineStr">
        <is>
          <t>FBA15HX8326GU000008</t>
        </is>
      </c>
      <c r="D282" s="3" t="inlineStr">
        <is>
          <t>BN24032700702</t>
        </is>
      </c>
      <c r="E282" s="4" t="inlineStr">
        <is>
          <t>平板保护套</t>
        </is>
      </c>
      <c r="F282" s="4" t="inlineStr">
        <is>
          <t>Protective covers for Tablet Computers</t>
        </is>
      </c>
      <c r="G282" s="4" t="inlineStr">
        <is>
          <t>ESR</t>
        </is>
      </c>
      <c r="H282" s="4" t="inlineStr">
        <is>
          <t>无</t>
        </is>
      </c>
      <c r="I282" s="4" t="inlineStr">
        <is>
          <t>PC+ PU+TPU</t>
        </is>
      </c>
      <c r="J282" s="4" t="inlineStr">
        <is>
          <t>used to protect tablet computers</t>
        </is>
      </c>
      <c r="K282" s="4" t="inlineStr">
        <is>
          <t>3926909790</t>
        </is>
      </c>
      <c r="L282" s="4" t="n">
        <v>15.3</v>
      </c>
      <c r="M282" s="3" t="n">
        <v>1</v>
      </c>
      <c r="N282" s="4" t="n">
        <v>14</v>
      </c>
      <c r="O282" s="3" t="n">
        <v>14.55</v>
      </c>
      <c r="P282" s="3" t="n">
        <v>29</v>
      </c>
      <c r="Q282" s="3" t="n">
        <v>36</v>
      </c>
      <c r="R282" s="3" t="n">
        <v>36</v>
      </c>
      <c r="S282" s="4" t="inlineStr"/>
      <c r="T282" s="5" t="n"/>
      <c r="U282" s="5" t="n"/>
    </row>
    <row r="283" ht="20" customHeight="1">
      <c r="A283" s="3" t="inlineStr">
        <is>
          <t>90146978</t>
        </is>
      </c>
      <c r="B283" s="3" t="inlineStr">
        <is>
          <t>1ZB57B46DK08139267</t>
        </is>
      </c>
      <c r="C283" s="3" t="inlineStr">
        <is>
          <t>FBA15HX8326GU000009</t>
        </is>
      </c>
      <c r="D283" s="3" t="inlineStr">
        <is>
          <t>BN24032700703</t>
        </is>
      </c>
      <c r="E283" s="4" t="inlineStr">
        <is>
          <t>平板保护套</t>
        </is>
      </c>
      <c r="F283" s="4" t="inlineStr">
        <is>
          <t>Protective covers for Tablet Computers</t>
        </is>
      </c>
      <c r="G283" s="4" t="inlineStr">
        <is>
          <t>ESR</t>
        </is>
      </c>
      <c r="H283" s="4" t="inlineStr">
        <is>
          <t>无</t>
        </is>
      </c>
      <c r="I283" s="4" t="inlineStr">
        <is>
          <t>PC+ PU+TPU</t>
        </is>
      </c>
      <c r="J283" s="4" t="inlineStr">
        <is>
          <t>used to protect tablet computers</t>
        </is>
      </c>
      <c r="K283" s="4" t="inlineStr">
        <is>
          <t>3926909790</t>
        </is>
      </c>
      <c r="L283" s="4" t="n">
        <v>15.3</v>
      </c>
      <c r="M283" s="3" t="n">
        <v>1</v>
      </c>
      <c r="N283" s="4" t="n">
        <v>14</v>
      </c>
      <c r="O283" s="3" t="n">
        <v>14.55</v>
      </c>
      <c r="P283" s="3" t="n">
        <v>29</v>
      </c>
      <c r="Q283" s="3" t="n">
        <v>36</v>
      </c>
      <c r="R283" s="3" t="n">
        <v>36</v>
      </c>
      <c r="S283" s="4" t="inlineStr"/>
      <c r="T283" s="5" t="n"/>
      <c r="U283" s="5" t="n"/>
    </row>
    <row r="284" ht="20" customHeight="1">
      <c r="A284" s="3" t="inlineStr">
        <is>
          <t>90146978</t>
        </is>
      </c>
      <c r="B284" s="3" t="inlineStr">
        <is>
          <t>1ZB57B46DK19559275</t>
        </is>
      </c>
      <c r="C284" s="3" t="inlineStr">
        <is>
          <t>FBA15HX8326GU000010</t>
        </is>
      </c>
      <c r="D284" s="3" t="inlineStr">
        <is>
          <t>BN24032700704</t>
        </is>
      </c>
      <c r="E284" s="4" t="inlineStr">
        <is>
          <t>平板保护套</t>
        </is>
      </c>
      <c r="F284" s="4" t="inlineStr">
        <is>
          <t>Protective covers for Tablet Computers</t>
        </is>
      </c>
      <c r="G284" s="4" t="inlineStr">
        <is>
          <t>ESR</t>
        </is>
      </c>
      <c r="H284" s="4" t="inlineStr">
        <is>
          <t>无</t>
        </is>
      </c>
      <c r="I284" s="4" t="inlineStr">
        <is>
          <t>PC+ PU+TPU</t>
        </is>
      </c>
      <c r="J284" s="4" t="inlineStr">
        <is>
          <t>used to protect tablet computers</t>
        </is>
      </c>
      <c r="K284" s="4" t="inlineStr">
        <is>
          <t>3926909790</t>
        </is>
      </c>
      <c r="L284" s="4" t="n">
        <v>15.3</v>
      </c>
      <c r="M284" s="3" t="n">
        <v>1</v>
      </c>
      <c r="N284" s="4" t="n">
        <v>14</v>
      </c>
      <c r="O284" s="3" t="n">
        <v>14.55</v>
      </c>
      <c r="P284" s="3" t="n">
        <v>29</v>
      </c>
      <c r="Q284" s="3" t="n">
        <v>36</v>
      </c>
      <c r="R284" s="3" t="n">
        <v>36</v>
      </c>
      <c r="S284" s="4" t="inlineStr"/>
      <c r="T284" s="5" t="n"/>
      <c r="U284" s="5" t="n"/>
    </row>
    <row r="285" ht="20" customHeight="1">
      <c r="A285" s="3" t="inlineStr">
        <is>
          <t>90146978</t>
        </is>
      </c>
      <c r="B285" s="3" t="inlineStr">
        <is>
          <t>1ZB57B46DK06987283</t>
        </is>
      </c>
      <c r="C285" s="3" t="inlineStr">
        <is>
          <t>FBA15HX8326GU000011</t>
        </is>
      </c>
      <c r="D285" s="3" t="inlineStr">
        <is>
          <t>BN24032700705</t>
        </is>
      </c>
      <c r="E285" s="4" t="inlineStr">
        <is>
          <t>平板保护套</t>
        </is>
      </c>
      <c r="F285" s="4" t="inlineStr">
        <is>
          <t>Protective covers for Tablet Computers</t>
        </is>
      </c>
      <c r="G285" s="4" t="inlineStr">
        <is>
          <t>ESR</t>
        </is>
      </c>
      <c r="H285" s="4" t="inlineStr">
        <is>
          <t>无</t>
        </is>
      </c>
      <c r="I285" s="4" t="inlineStr">
        <is>
          <t>PC+ PU+TPU</t>
        </is>
      </c>
      <c r="J285" s="4" t="inlineStr">
        <is>
          <t>used to protect tablet computers</t>
        </is>
      </c>
      <c r="K285" s="4" t="inlineStr">
        <is>
          <t>3926909790</t>
        </is>
      </c>
      <c r="L285" s="4" t="n">
        <v>15.3</v>
      </c>
      <c r="M285" s="3" t="n">
        <v>1</v>
      </c>
      <c r="N285" s="4" t="n">
        <v>14</v>
      </c>
      <c r="O285" s="3" t="n">
        <v>14.55</v>
      </c>
      <c r="P285" s="3" t="n">
        <v>29</v>
      </c>
      <c r="Q285" s="3" t="n">
        <v>36</v>
      </c>
      <c r="R285" s="3" t="n">
        <v>36</v>
      </c>
      <c r="S285" s="4" t="n"/>
      <c r="T285" s="5" t="n"/>
      <c r="U285" s="5" t="n"/>
    </row>
    <row r="286" ht="20" customHeight="1">
      <c r="A286" s="3" t="inlineStr">
        <is>
          <t>90146978</t>
        </is>
      </c>
      <c r="B286" s="3" t="inlineStr">
        <is>
          <t>1ZB57B46DK16823298</t>
        </is>
      </c>
      <c r="C286" s="3" t="inlineStr">
        <is>
          <t>FBA15HX8326GU000012</t>
        </is>
      </c>
      <c r="D286" s="3" t="inlineStr">
        <is>
          <t>BN24032700706</t>
        </is>
      </c>
      <c r="E286" s="4" t="inlineStr">
        <is>
          <t>平板保护套</t>
        </is>
      </c>
      <c r="F286" s="4" t="inlineStr">
        <is>
          <t>Protective covers for Tablet Computers</t>
        </is>
      </c>
      <c r="G286" s="4" t="inlineStr">
        <is>
          <t>ESR</t>
        </is>
      </c>
      <c r="H286" s="4" t="inlineStr">
        <is>
          <t>无</t>
        </is>
      </c>
      <c r="I286" s="4" t="inlineStr">
        <is>
          <t>PC+ PU+TPU</t>
        </is>
      </c>
      <c r="J286" s="4" t="inlineStr">
        <is>
          <t>used to protect tablet computers</t>
        </is>
      </c>
      <c r="K286" s="4" t="inlineStr">
        <is>
          <t>3926909790</t>
        </is>
      </c>
      <c r="L286" s="4" t="n">
        <v>15.3</v>
      </c>
      <c r="M286" s="3" t="n">
        <v>1</v>
      </c>
      <c r="N286" s="4" t="n">
        <v>14</v>
      </c>
      <c r="O286" s="3" t="n">
        <v>14.55</v>
      </c>
      <c r="P286" s="3" t="n">
        <v>29</v>
      </c>
      <c r="Q286" s="3" t="n">
        <v>36</v>
      </c>
      <c r="R286" s="3" t="n">
        <v>36</v>
      </c>
      <c r="S286" s="4" t="n"/>
      <c r="T286" s="5" t="n"/>
      <c r="U286" s="5" t="n"/>
    </row>
    <row r="287" ht="20" customHeight="1">
      <c r="A287" s="3" t="inlineStr">
        <is>
          <t>90146978</t>
        </is>
      </c>
      <c r="B287" s="3" t="inlineStr">
        <is>
          <t>1ZB57B46DK15467309</t>
        </is>
      </c>
      <c r="C287" s="3" t="inlineStr">
        <is>
          <t>FBA15HX8326GU000013</t>
        </is>
      </c>
      <c r="D287" s="3" t="inlineStr">
        <is>
          <t>BN24032700707</t>
        </is>
      </c>
      <c r="E287" s="4" t="inlineStr">
        <is>
          <t>平板保护套</t>
        </is>
      </c>
      <c r="F287" s="4" t="inlineStr">
        <is>
          <t>Protective covers for Tablet Computers</t>
        </is>
      </c>
      <c r="G287" s="4" t="inlineStr">
        <is>
          <t>ESR</t>
        </is>
      </c>
      <c r="H287" s="4" t="inlineStr">
        <is>
          <t>无</t>
        </is>
      </c>
      <c r="I287" s="4" t="inlineStr">
        <is>
          <t>PC+ PU+TPU</t>
        </is>
      </c>
      <c r="J287" s="4" t="inlineStr">
        <is>
          <t>used to protect tablet computers</t>
        </is>
      </c>
      <c r="K287" s="4" t="inlineStr">
        <is>
          <t>3926909790</t>
        </is>
      </c>
      <c r="L287" s="4" t="n">
        <v>15.3</v>
      </c>
      <c r="M287" s="3" t="n">
        <v>1</v>
      </c>
      <c r="N287" s="4" t="n">
        <v>14</v>
      </c>
      <c r="O287" s="3" t="n">
        <v>14.55</v>
      </c>
      <c r="P287" s="3" t="n">
        <v>29</v>
      </c>
      <c r="Q287" s="3" t="n">
        <v>36</v>
      </c>
      <c r="R287" s="3" t="n">
        <v>36</v>
      </c>
      <c r="S287" s="4" t="n"/>
      <c r="T287" s="5" t="n"/>
      <c r="U287" s="5" t="n"/>
    </row>
    <row r="288" ht="20" customHeight="1">
      <c r="A288" s="3" t="inlineStr">
        <is>
          <t>90146978</t>
        </is>
      </c>
      <c r="B288" s="3" t="inlineStr">
        <is>
          <t>1ZB57B46DK09319310</t>
        </is>
      </c>
      <c r="C288" s="3" t="inlineStr">
        <is>
          <t>FBA15HX8326GU000014</t>
        </is>
      </c>
      <c r="D288" s="3" t="inlineStr">
        <is>
          <t>BN24032700708</t>
        </is>
      </c>
      <c r="E288" s="4" t="inlineStr">
        <is>
          <t>平板保护套</t>
        </is>
      </c>
      <c r="F288" s="4" t="inlineStr">
        <is>
          <t>Protective covers for Tablet Computers</t>
        </is>
      </c>
      <c r="G288" s="4" t="inlineStr">
        <is>
          <t>ESR</t>
        </is>
      </c>
      <c r="H288" s="4" t="inlineStr">
        <is>
          <t>无</t>
        </is>
      </c>
      <c r="I288" s="4" t="inlineStr">
        <is>
          <t>PC+ PU+TPU</t>
        </is>
      </c>
      <c r="J288" s="4" t="inlineStr">
        <is>
          <t>used to protect tablet computers</t>
        </is>
      </c>
      <c r="K288" s="4" t="inlineStr">
        <is>
          <t>3926909790</t>
        </is>
      </c>
      <c r="L288" s="4" t="n">
        <v>15.3</v>
      </c>
      <c r="M288" s="3" t="n">
        <v>1</v>
      </c>
      <c r="N288" s="4" t="n">
        <v>14</v>
      </c>
      <c r="O288" s="3" t="n">
        <v>14.55</v>
      </c>
      <c r="P288" s="3" t="n">
        <v>29</v>
      </c>
      <c r="Q288" s="3" t="n">
        <v>36</v>
      </c>
      <c r="R288" s="3" t="n">
        <v>36</v>
      </c>
      <c r="S288" s="4" t="n"/>
      <c r="T288" s="5" t="n"/>
      <c r="U288" s="5" t="n"/>
    </row>
    <row r="289" ht="20" customHeight="1">
      <c r="A289" s="3" t="inlineStr">
        <is>
          <t>90146978</t>
        </is>
      </c>
      <c r="B289" s="3" t="inlineStr">
        <is>
          <t>1ZB57B46DK04779323</t>
        </is>
      </c>
      <c r="C289" s="3" t="inlineStr">
        <is>
          <t>FBA15HX8326GU000015</t>
        </is>
      </c>
      <c r="D289" s="3" t="inlineStr">
        <is>
          <t>BN24032700709</t>
        </is>
      </c>
      <c r="E289" s="4" t="inlineStr">
        <is>
          <t>平板保护套</t>
        </is>
      </c>
      <c r="F289" s="4" t="inlineStr">
        <is>
          <t>Protective covers for Tablet Computers</t>
        </is>
      </c>
      <c r="G289" s="4" t="inlineStr">
        <is>
          <t>ESR</t>
        </is>
      </c>
      <c r="H289" s="4" t="inlineStr">
        <is>
          <t>无</t>
        </is>
      </c>
      <c r="I289" s="4" t="inlineStr">
        <is>
          <t>PC+ PU+TPU</t>
        </is>
      </c>
      <c r="J289" s="4" t="inlineStr">
        <is>
          <t>used to protect tablet computers</t>
        </is>
      </c>
      <c r="K289" s="4" t="inlineStr">
        <is>
          <t>3926909790</t>
        </is>
      </c>
      <c r="L289" s="4" t="n">
        <v>15.3</v>
      </c>
      <c r="M289" s="3" t="n">
        <v>1</v>
      </c>
      <c r="N289" s="4" t="n">
        <v>14</v>
      </c>
      <c r="O289" s="3" t="n">
        <v>14.55</v>
      </c>
      <c r="P289" s="3" t="n">
        <v>29</v>
      </c>
      <c r="Q289" s="3" t="n">
        <v>36</v>
      </c>
      <c r="R289" s="3" t="n">
        <v>36</v>
      </c>
      <c r="S289" s="4" t="n"/>
      <c r="T289" s="5" t="n"/>
      <c r="U289" s="5" t="n"/>
    </row>
    <row r="290" ht="20" customHeight="1">
      <c r="A290" s="3" t="inlineStr">
        <is>
          <t>90146978</t>
        </is>
      </c>
      <c r="B290" s="3" t="inlineStr">
        <is>
          <t>1ZB57B46DK08247337</t>
        </is>
      </c>
      <c r="C290" s="3" t="inlineStr">
        <is>
          <t>FBA15HX8326GU000016</t>
        </is>
      </c>
      <c r="D290" s="3" t="inlineStr">
        <is>
          <t>BN24032700710</t>
        </is>
      </c>
      <c r="E290" s="4" t="inlineStr">
        <is>
          <t>平板保护套</t>
        </is>
      </c>
      <c r="F290" s="4" t="inlineStr">
        <is>
          <t>Protective covers for Tablet Computers</t>
        </is>
      </c>
      <c r="G290" s="4" t="inlineStr">
        <is>
          <t>ESR</t>
        </is>
      </c>
      <c r="H290" s="4" t="inlineStr">
        <is>
          <t>无</t>
        </is>
      </c>
      <c r="I290" s="4" t="inlineStr">
        <is>
          <t>PC+ PU+TPU</t>
        </is>
      </c>
      <c r="J290" s="4" t="inlineStr">
        <is>
          <t>used to protect tablet computers</t>
        </is>
      </c>
      <c r="K290" s="4" t="inlineStr">
        <is>
          <t>3926909790</t>
        </is>
      </c>
      <c r="L290" s="4" t="n">
        <v>15.3</v>
      </c>
      <c r="M290" s="3" t="n">
        <v>1</v>
      </c>
      <c r="N290" s="4" t="n">
        <v>14</v>
      </c>
      <c r="O290" s="3" t="n">
        <v>14.55</v>
      </c>
      <c r="P290" s="3" t="n">
        <v>29</v>
      </c>
      <c r="Q290" s="3" t="n">
        <v>36</v>
      </c>
      <c r="R290" s="3" t="n">
        <v>36</v>
      </c>
      <c r="S290" s="4" t="n"/>
      <c r="T290" s="5" t="n"/>
      <c r="U290" s="5" t="n"/>
    </row>
    <row r="291" ht="20" customHeight="1">
      <c r="A291" s="3" t="inlineStr">
        <is>
          <t>90146978</t>
        </is>
      </c>
      <c r="B291" s="3" t="inlineStr">
        <is>
          <t>1ZB57B46DK06123349</t>
        </is>
      </c>
      <c r="C291" s="3" t="inlineStr">
        <is>
          <t>FBA15HX8326GU000017</t>
        </is>
      </c>
      <c r="D291" s="3" t="inlineStr">
        <is>
          <t>BN24032700711</t>
        </is>
      </c>
      <c r="E291" s="4" t="inlineStr">
        <is>
          <t>平板保护套</t>
        </is>
      </c>
      <c r="F291" s="4" t="inlineStr">
        <is>
          <t>Protective covers for Tablet Computers</t>
        </is>
      </c>
      <c r="G291" s="4" t="inlineStr">
        <is>
          <t>ESR</t>
        </is>
      </c>
      <c r="H291" s="4" t="inlineStr">
        <is>
          <t>无</t>
        </is>
      </c>
      <c r="I291" s="4" t="inlineStr">
        <is>
          <t>PC+ PU+TPU</t>
        </is>
      </c>
      <c r="J291" s="4" t="inlineStr">
        <is>
          <t>used to protect tablet computers</t>
        </is>
      </c>
      <c r="K291" s="4" t="inlineStr">
        <is>
          <t>3926909790</t>
        </is>
      </c>
      <c r="L291" s="4" t="n">
        <v>15.3</v>
      </c>
      <c r="M291" s="3" t="n">
        <v>1</v>
      </c>
      <c r="N291" s="4" t="n">
        <v>14</v>
      </c>
      <c r="O291" s="3" t="n">
        <v>14.55</v>
      </c>
      <c r="P291" s="3" t="n">
        <v>29</v>
      </c>
      <c r="Q291" s="3" t="n">
        <v>36</v>
      </c>
      <c r="R291" s="3" t="n">
        <v>36</v>
      </c>
      <c r="S291" s="4" t="n"/>
      <c r="T291" s="5" t="n"/>
      <c r="U291" s="5" t="n"/>
    </row>
    <row r="292" ht="20" customHeight="1">
      <c r="A292" s="3" t="inlineStr">
        <is>
          <t>90146978</t>
        </is>
      </c>
      <c r="B292" s="3" t="inlineStr">
        <is>
          <t>1ZB57B46DK04807355</t>
        </is>
      </c>
      <c r="C292" s="3" t="inlineStr">
        <is>
          <t>FBA15HX8326GU000018</t>
        </is>
      </c>
      <c r="D292" s="3" t="inlineStr">
        <is>
          <t>BN24032700712</t>
        </is>
      </c>
      <c r="E292" s="4" t="inlineStr">
        <is>
          <t>平板保护套</t>
        </is>
      </c>
      <c r="F292" s="4" t="inlineStr">
        <is>
          <t>Protective covers for Tablet Computers</t>
        </is>
      </c>
      <c r="G292" s="4" t="inlineStr">
        <is>
          <t>ESR</t>
        </is>
      </c>
      <c r="H292" s="4" t="inlineStr">
        <is>
          <t>无</t>
        </is>
      </c>
      <c r="I292" s="4" t="inlineStr">
        <is>
          <t>PC+ PU+TPU</t>
        </is>
      </c>
      <c r="J292" s="4" t="inlineStr">
        <is>
          <t>used to protect tablet computers</t>
        </is>
      </c>
      <c r="K292" s="4" t="inlineStr">
        <is>
          <t>3926909790</t>
        </is>
      </c>
      <c r="L292" s="4" t="n">
        <v>15.3</v>
      </c>
      <c r="M292" s="3" t="n">
        <v>1</v>
      </c>
      <c r="N292" s="4" t="n">
        <v>14</v>
      </c>
      <c r="O292" s="3" t="n">
        <v>14.55</v>
      </c>
      <c r="P292" s="3" t="n">
        <v>29</v>
      </c>
      <c r="Q292" s="3" t="n">
        <v>36</v>
      </c>
      <c r="R292" s="3" t="n">
        <v>36</v>
      </c>
      <c r="S292" s="4" t="n"/>
      <c r="T292" s="5" t="n"/>
      <c r="U292" s="5" t="n"/>
    </row>
    <row r="293" ht="20" customHeight="1">
      <c r="A293" s="3" t="inlineStr">
        <is>
          <t>90146978</t>
        </is>
      </c>
      <c r="B293" s="3" t="inlineStr">
        <is>
          <t>1ZB57B46DK10699363</t>
        </is>
      </c>
      <c r="C293" s="3" t="inlineStr">
        <is>
          <t>FBA15HX8326GU000019</t>
        </is>
      </c>
      <c r="D293" s="3" t="inlineStr">
        <is>
          <t>BN24032700713</t>
        </is>
      </c>
      <c r="E293" s="4" t="inlineStr">
        <is>
          <t>平板保护套</t>
        </is>
      </c>
      <c r="F293" s="4" t="inlineStr">
        <is>
          <t>Protective covers for Tablet Computers</t>
        </is>
      </c>
      <c r="G293" s="4" t="inlineStr">
        <is>
          <t>ESR</t>
        </is>
      </c>
      <c r="H293" s="4" t="inlineStr">
        <is>
          <t>无</t>
        </is>
      </c>
      <c r="I293" s="4" t="inlineStr">
        <is>
          <t>PC+ PU+TPU</t>
        </is>
      </c>
      <c r="J293" s="4" t="inlineStr">
        <is>
          <t>used to protect tablet computers</t>
        </is>
      </c>
      <c r="K293" s="4" t="inlineStr">
        <is>
          <t>3926909790</t>
        </is>
      </c>
      <c r="L293" s="4" t="n">
        <v>15.3</v>
      </c>
      <c r="M293" s="3" t="n">
        <v>1</v>
      </c>
      <c r="N293" s="4" t="n">
        <v>14</v>
      </c>
      <c r="O293" s="3" t="n">
        <v>14.55</v>
      </c>
      <c r="P293" s="3" t="n">
        <v>29</v>
      </c>
      <c r="Q293" s="3" t="n">
        <v>36</v>
      </c>
      <c r="R293" s="3" t="n">
        <v>36</v>
      </c>
      <c r="S293" s="4" t="n"/>
      <c r="T293" s="5" t="n"/>
      <c r="U293" s="5" t="n"/>
    </row>
    <row r="294" ht="20" customHeight="1">
      <c r="A294" s="3" t="inlineStr">
        <is>
          <t>90146978</t>
        </is>
      </c>
      <c r="B294" s="3" t="inlineStr">
        <is>
          <t>1ZB57B46DK10199377</t>
        </is>
      </c>
      <c r="C294" s="3" t="inlineStr">
        <is>
          <t>FBA15HX8326GU000020</t>
        </is>
      </c>
      <c r="D294" s="3" t="inlineStr">
        <is>
          <t>BN24032700714</t>
        </is>
      </c>
      <c r="E294" s="4" t="inlineStr">
        <is>
          <t>平板保护套</t>
        </is>
      </c>
      <c r="F294" s="4" t="inlineStr">
        <is>
          <t>Protective covers for Tablet Computers</t>
        </is>
      </c>
      <c r="G294" s="4" t="inlineStr">
        <is>
          <t>ESR</t>
        </is>
      </c>
      <c r="H294" s="4" t="inlineStr">
        <is>
          <t>无</t>
        </is>
      </c>
      <c r="I294" s="4" t="inlineStr">
        <is>
          <t>PC+ PU+TPU</t>
        </is>
      </c>
      <c r="J294" s="4" t="inlineStr">
        <is>
          <t>used to protect tablet computers</t>
        </is>
      </c>
      <c r="K294" s="4" t="inlineStr">
        <is>
          <t>3926909790</t>
        </is>
      </c>
      <c r="L294" s="4" t="n">
        <v>15.3</v>
      </c>
      <c r="M294" s="3" t="n">
        <v>1</v>
      </c>
      <c r="N294" s="4" t="n">
        <v>14</v>
      </c>
      <c r="O294" s="3" t="n">
        <v>14.55</v>
      </c>
      <c r="P294" s="3" t="n">
        <v>29</v>
      </c>
      <c r="Q294" s="3" t="n">
        <v>36</v>
      </c>
      <c r="R294" s="3" t="n">
        <v>36</v>
      </c>
      <c r="S294" s="4" t="n"/>
      <c r="T294" s="5" t="n"/>
      <c r="U294" s="5" t="n"/>
    </row>
    <row r="295" ht="20" customHeight="1">
      <c r="A295" s="3" t="inlineStr">
        <is>
          <t>90146978</t>
        </is>
      </c>
      <c r="B295" s="3" t="inlineStr">
        <is>
          <t>1ZB57B46DK09707383</t>
        </is>
      </c>
      <c r="C295" s="3" t="inlineStr">
        <is>
          <t>FBA15HX8326GU000021</t>
        </is>
      </c>
      <c r="D295" s="3" t="inlineStr">
        <is>
          <t>BN24032700715</t>
        </is>
      </c>
      <c r="E295" s="4" t="inlineStr">
        <is>
          <t>平板保护套</t>
        </is>
      </c>
      <c r="F295" s="4" t="inlineStr">
        <is>
          <t>Protective covers for Tablet Computers</t>
        </is>
      </c>
      <c r="G295" s="4" t="inlineStr">
        <is>
          <t>ESR</t>
        </is>
      </c>
      <c r="H295" s="4" t="inlineStr">
        <is>
          <t>无</t>
        </is>
      </c>
      <c r="I295" s="4" t="inlineStr">
        <is>
          <t>PC+ PU+TPU</t>
        </is>
      </c>
      <c r="J295" s="4" t="inlineStr">
        <is>
          <t>used to protect tablet computers</t>
        </is>
      </c>
      <c r="K295" s="4" t="inlineStr">
        <is>
          <t>3926909790</t>
        </is>
      </c>
      <c r="L295" s="4" t="n">
        <v>15.3</v>
      </c>
      <c r="M295" s="3" t="n">
        <v>1</v>
      </c>
      <c r="N295" s="4" t="n">
        <v>14</v>
      </c>
      <c r="O295" s="3" t="n">
        <v>14.55</v>
      </c>
      <c r="P295" s="3" t="n">
        <v>29</v>
      </c>
      <c r="Q295" s="3" t="n">
        <v>36</v>
      </c>
      <c r="R295" s="3" t="n">
        <v>36</v>
      </c>
      <c r="S295" s="4" t="n"/>
      <c r="T295" s="5" t="n"/>
      <c r="U295" s="5" t="n"/>
    </row>
    <row r="296" ht="20" customHeight="1">
      <c r="A296" s="3" t="inlineStr">
        <is>
          <t>90146978</t>
        </is>
      </c>
      <c r="B296" s="3" t="inlineStr">
        <is>
          <t>1ZB57B46DK15623390</t>
        </is>
      </c>
      <c r="C296" s="3" t="inlineStr">
        <is>
          <t>FBA15HX8326GU000022</t>
        </is>
      </c>
      <c r="D296" s="3" t="inlineStr">
        <is>
          <t>BN24032700716</t>
        </is>
      </c>
      <c r="E296" s="4" t="inlineStr">
        <is>
          <t>平板保护套</t>
        </is>
      </c>
      <c r="F296" s="4" t="inlineStr">
        <is>
          <t>Protective covers for Tablet Computers</t>
        </is>
      </c>
      <c r="G296" s="4" t="inlineStr">
        <is>
          <t>ESR</t>
        </is>
      </c>
      <c r="H296" s="4" t="inlineStr">
        <is>
          <t>无</t>
        </is>
      </c>
      <c r="I296" s="4" t="inlineStr">
        <is>
          <t>PC+ PU+TPU</t>
        </is>
      </c>
      <c r="J296" s="4" t="inlineStr">
        <is>
          <t>used to protect tablet computers</t>
        </is>
      </c>
      <c r="K296" s="4" t="inlineStr">
        <is>
          <t>3926909790</t>
        </is>
      </c>
      <c r="L296" s="4" t="n">
        <v>15.3</v>
      </c>
      <c r="M296" s="3" t="n">
        <v>1</v>
      </c>
      <c r="N296" s="4" t="n">
        <v>14</v>
      </c>
      <c r="O296" s="3" t="n">
        <v>14.55</v>
      </c>
      <c r="P296" s="3" t="n">
        <v>29</v>
      </c>
      <c r="Q296" s="3" t="n">
        <v>36</v>
      </c>
      <c r="R296" s="3" t="n">
        <v>36</v>
      </c>
      <c r="S296" s="4" t="n"/>
      <c r="T296" s="5" t="n"/>
      <c r="U296" s="5" t="n"/>
    </row>
    <row r="297" ht="20" customHeight="1">
      <c r="A297" s="3" t="inlineStr">
        <is>
          <t>90146978</t>
        </is>
      </c>
      <c r="B297" s="3" t="inlineStr">
        <is>
          <t>1ZB57B46DK14347404</t>
        </is>
      </c>
      <c r="C297" s="3" t="inlineStr">
        <is>
          <t>FBA15HX8326GU000023</t>
        </is>
      </c>
      <c r="D297" s="3" t="inlineStr">
        <is>
          <t>BN24032700717</t>
        </is>
      </c>
      <c r="E297" s="4" t="inlineStr">
        <is>
          <t>平板保护套</t>
        </is>
      </c>
      <c r="F297" s="4" t="inlineStr">
        <is>
          <t>Protective covers for Tablet Computers</t>
        </is>
      </c>
      <c r="G297" s="4" t="inlineStr">
        <is>
          <t>ESR</t>
        </is>
      </c>
      <c r="H297" s="4" t="inlineStr">
        <is>
          <t>无</t>
        </is>
      </c>
      <c r="I297" s="4" t="inlineStr">
        <is>
          <t>PC+ PU+TPU</t>
        </is>
      </c>
      <c r="J297" s="4" t="inlineStr">
        <is>
          <t>used to protect tablet computers</t>
        </is>
      </c>
      <c r="K297" s="4" t="inlineStr">
        <is>
          <t>3926909790</t>
        </is>
      </c>
      <c r="L297" s="4" t="n">
        <v>15.3</v>
      </c>
      <c r="M297" s="3" t="n">
        <v>1</v>
      </c>
      <c r="N297" s="4" t="n">
        <v>14</v>
      </c>
      <c r="O297" s="3" t="n">
        <v>14.55</v>
      </c>
      <c r="P297" s="3" t="n">
        <v>29</v>
      </c>
      <c r="Q297" s="3" t="n">
        <v>36</v>
      </c>
      <c r="R297" s="3" t="n">
        <v>36</v>
      </c>
      <c r="S297" s="4" t="n"/>
      <c r="T297" s="5" t="n"/>
      <c r="U297" s="5" t="n"/>
    </row>
    <row r="298" ht="20" customHeight="1">
      <c r="A298" s="3" t="inlineStr">
        <is>
          <t>90146978</t>
        </is>
      </c>
      <c r="B298" s="3" t="inlineStr">
        <is>
          <t>1ZB57B46DK12279410</t>
        </is>
      </c>
      <c r="C298" s="3" t="inlineStr">
        <is>
          <t>FBA15HX8326GU000024</t>
        </is>
      </c>
      <c r="D298" s="3" t="inlineStr">
        <is>
          <t>BN24032700718</t>
        </is>
      </c>
      <c r="E298" s="4" t="inlineStr">
        <is>
          <t>平板保护套</t>
        </is>
      </c>
      <c r="F298" s="4" t="inlineStr">
        <is>
          <t>Protective covers for Tablet Computers</t>
        </is>
      </c>
      <c r="G298" s="4" t="inlineStr">
        <is>
          <t>ESR</t>
        </is>
      </c>
      <c r="H298" s="4" t="inlineStr">
        <is>
          <t>无</t>
        </is>
      </c>
      <c r="I298" s="4" t="inlineStr">
        <is>
          <t>PC+ PU+TPU</t>
        </is>
      </c>
      <c r="J298" s="4" t="inlineStr">
        <is>
          <t>used to protect tablet computers</t>
        </is>
      </c>
      <c r="K298" s="4" t="inlineStr">
        <is>
          <t>3926909790</t>
        </is>
      </c>
      <c r="L298" s="4" t="n">
        <v>15.3</v>
      </c>
      <c r="M298" s="3" t="n">
        <v>1</v>
      </c>
      <c r="N298" s="4" t="n">
        <v>13</v>
      </c>
      <c r="O298" s="3" t="n">
        <v>14.55</v>
      </c>
      <c r="P298" s="3" t="n">
        <v>29</v>
      </c>
      <c r="Q298" s="3" t="n">
        <v>36</v>
      </c>
      <c r="R298" s="3" t="n">
        <v>36</v>
      </c>
      <c r="S298" s="4" t="n"/>
      <c r="T298" s="5" t="n"/>
      <c r="U298" s="5" t="n"/>
    </row>
    <row r="299" ht="20" customHeight="1">
      <c r="A299" s="3" t="inlineStr">
        <is>
          <t>90146978</t>
        </is>
      </c>
      <c r="B299" s="3" t="inlineStr">
        <is>
          <t>1ZB57B46DK15819429</t>
        </is>
      </c>
      <c r="C299" s="3" t="inlineStr">
        <is>
          <t>FBA15HX8326GU000025</t>
        </is>
      </c>
      <c r="D299" s="3" t="inlineStr">
        <is>
          <t>BN24032700719</t>
        </is>
      </c>
      <c r="E299" s="4" t="inlineStr">
        <is>
          <t>平板保护套</t>
        </is>
      </c>
      <c r="F299" s="4" t="inlineStr">
        <is>
          <t>Protective covers for Tablet Computers</t>
        </is>
      </c>
      <c r="G299" s="4" t="inlineStr">
        <is>
          <t>ESR</t>
        </is>
      </c>
      <c r="H299" s="4" t="inlineStr">
        <is>
          <t>无</t>
        </is>
      </c>
      <c r="I299" s="4" t="inlineStr">
        <is>
          <t>PC+ PU+TPU</t>
        </is>
      </c>
      <c r="J299" s="4" t="inlineStr">
        <is>
          <t>used to protect tablet computers</t>
        </is>
      </c>
      <c r="K299" s="4" t="inlineStr">
        <is>
          <t>3926909790</t>
        </is>
      </c>
      <c r="L299" s="4" t="n">
        <v>7.7</v>
      </c>
      <c r="M299" s="3" t="n">
        <v>1</v>
      </c>
      <c r="N299" s="4" t="n">
        <v>38</v>
      </c>
      <c r="O299" s="3" t="n">
        <v>14.55</v>
      </c>
      <c r="P299" s="3" t="n">
        <v>29</v>
      </c>
      <c r="Q299" s="3" t="n">
        <v>36</v>
      </c>
      <c r="R299" s="3" t="n">
        <v>36</v>
      </c>
      <c r="S299" s="4" t="n"/>
      <c r="T299" s="5" t="n"/>
      <c r="U299" s="5" t="n"/>
    </row>
    <row r="300" ht="20" customHeight="1">
      <c r="A300" s="3" t="inlineStr">
        <is>
          <t>90146978</t>
        </is>
      </c>
      <c r="B300" s="3" t="inlineStr">
        <is>
          <t>1ZB57B46DK11367433</t>
        </is>
      </c>
      <c r="C300" s="3" t="inlineStr">
        <is>
          <t>FBA15HX8326GU000026</t>
        </is>
      </c>
      <c r="D300" s="3" t="inlineStr">
        <is>
          <t>BN24032700720</t>
        </is>
      </c>
      <c r="E300" s="4" t="inlineStr">
        <is>
          <t>平板保护套</t>
        </is>
      </c>
      <c r="F300" s="4" t="inlineStr">
        <is>
          <t>Protective covers for Tablet Computers</t>
        </is>
      </c>
      <c r="G300" s="4" t="inlineStr">
        <is>
          <t>ESR</t>
        </is>
      </c>
      <c r="H300" s="4" t="inlineStr">
        <is>
          <t>无</t>
        </is>
      </c>
      <c r="I300" s="4" t="inlineStr">
        <is>
          <t>PC+ PU+TPU</t>
        </is>
      </c>
      <c r="J300" s="4" t="inlineStr">
        <is>
          <t>used to protect tablet computers</t>
        </is>
      </c>
      <c r="K300" s="4" t="inlineStr">
        <is>
          <t>3926909790</t>
        </is>
      </c>
      <c r="L300" s="4" t="n">
        <v>8.57</v>
      </c>
      <c r="M300" s="3" t="n">
        <v>1</v>
      </c>
      <c r="N300" s="4" t="n">
        <v>36</v>
      </c>
      <c r="O300" s="3" t="n">
        <v>20.2</v>
      </c>
      <c r="P300" s="3" t="n">
        <v>28</v>
      </c>
      <c r="Q300" s="3" t="n">
        <v>54</v>
      </c>
      <c r="R300" s="3" t="n">
        <v>41</v>
      </c>
      <c r="S300" s="4" t="n"/>
      <c r="T300" s="5" t="n"/>
      <c r="U300" s="5" t="n"/>
    </row>
    <row r="301" ht="20" customHeight="1">
      <c r="A301" s="3" t="inlineStr">
        <is>
          <t>90146978</t>
        </is>
      </c>
      <c r="B301" s="3" t="inlineStr">
        <is>
          <t>1ZB57B46DK05323447</t>
        </is>
      </c>
      <c r="C301" s="3" t="inlineStr">
        <is>
          <t>FBA15HX8326GU000027</t>
        </is>
      </c>
      <c r="D301" s="3" t="inlineStr">
        <is>
          <t>BN24032700721</t>
        </is>
      </c>
      <c r="E301" s="4" t="inlineStr">
        <is>
          <t>平板保护套</t>
        </is>
      </c>
      <c r="F301" s="4" t="inlineStr">
        <is>
          <t>Protective covers for Tablet Computers</t>
        </is>
      </c>
      <c r="G301" s="4" t="inlineStr">
        <is>
          <t>ESR</t>
        </is>
      </c>
      <c r="H301" s="4" t="inlineStr">
        <is>
          <t>无</t>
        </is>
      </c>
      <c r="I301" s="4" t="inlineStr">
        <is>
          <t>PC+ PU+TPU</t>
        </is>
      </c>
      <c r="J301" s="4" t="inlineStr">
        <is>
          <t>used to protect tablet computers</t>
        </is>
      </c>
      <c r="K301" s="4" t="inlineStr">
        <is>
          <t>3926909790</t>
        </is>
      </c>
      <c r="L301" s="4" t="n">
        <v>7.7</v>
      </c>
      <c r="M301" s="3" t="n">
        <v>1</v>
      </c>
      <c r="N301" s="4" t="n">
        <v>38</v>
      </c>
      <c r="O301" s="3" t="n">
        <v>17.6</v>
      </c>
      <c r="P301" s="3" t="n">
        <v>36</v>
      </c>
      <c r="Q301" s="3" t="n">
        <v>49</v>
      </c>
      <c r="R301" s="3" t="n">
        <v>40</v>
      </c>
      <c r="S301" s="4" t="n"/>
      <c r="T301" s="5" t="n"/>
      <c r="U301" s="5" t="n"/>
    </row>
    <row r="302" ht="20" customHeight="1">
      <c r="A302" s="3" t="inlineStr">
        <is>
          <t>90146978</t>
        </is>
      </c>
      <c r="B302" s="3" t="inlineStr">
        <is>
          <t>1ZB57B46DK04087455</t>
        </is>
      </c>
      <c r="C302" s="3" t="inlineStr">
        <is>
          <t>FBA15HX8326GU000028</t>
        </is>
      </c>
      <c r="D302" s="3" t="inlineStr">
        <is>
          <t>BN24032700722</t>
        </is>
      </c>
      <c r="E302" s="4" t="inlineStr">
        <is>
          <t>平板保护套</t>
        </is>
      </c>
      <c r="F302" s="4" t="inlineStr">
        <is>
          <t>Protective covers for Tablet Computers</t>
        </is>
      </c>
      <c r="G302" s="4" t="inlineStr">
        <is>
          <t>ESR</t>
        </is>
      </c>
      <c r="H302" s="4" t="inlineStr">
        <is>
          <t>无</t>
        </is>
      </c>
      <c r="I302" s="4" t="inlineStr">
        <is>
          <t>PC+ PU+TPU</t>
        </is>
      </c>
      <c r="J302" s="4" t="inlineStr">
        <is>
          <t>used to protect tablet computers</t>
        </is>
      </c>
      <c r="K302" s="4" t="inlineStr">
        <is>
          <t>3926909790</t>
        </is>
      </c>
      <c r="L302" s="4" t="n">
        <v>6.61</v>
      </c>
      <c r="M302" s="3" t="n">
        <v>1</v>
      </c>
      <c r="N302" s="4" t="n">
        <v>36</v>
      </c>
      <c r="O302" s="3" t="n">
        <v>20.2</v>
      </c>
      <c r="P302" s="3" t="n">
        <v>36</v>
      </c>
      <c r="Q302" s="3" t="n">
        <v>49</v>
      </c>
      <c r="R302" s="3" t="n">
        <v>40</v>
      </c>
      <c r="S302" s="4" t="n"/>
      <c r="T302" s="5" t="n"/>
      <c r="U302" s="5" t="n"/>
    </row>
    <row r="303" ht="20" customHeight="1">
      <c r="A303" s="3" t="inlineStr">
        <is>
          <t>90146978</t>
        </is>
      </c>
      <c r="B303" s="3" t="inlineStr">
        <is>
          <t>1ZB57B46DK14059467</t>
        </is>
      </c>
      <c r="C303" s="3" t="inlineStr">
        <is>
          <t>FBA15HX8326GU000029</t>
        </is>
      </c>
      <c r="D303" s="3" t="inlineStr">
        <is>
          <t>BN24032700723</t>
        </is>
      </c>
      <c r="E303" s="4" t="inlineStr">
        <is>
          <t>平板保护套</t>
        </is>
      </c>
      <c r="F303" s="4" t="inlineStr">
        <is>
          <t>Protective covers for Tablet Computers</t>
        </is>
      </c>
      <c r="G303" s="4" t="inlineStr">
        <is>
          <t>ESR</t>
        </is>
      </c>
      <c r="H303" s="4" t="inlineStr">
        <is>
          <t>无</t>
        </is>
      </c>
      <c r="I303" s="4" t="inlineStr">
        <is>
          <t>PC+ PU+TPU</t>
        </is>
      </c>
      <c r="J303" s="4" t="inlineStr">
        <is>
          <t>used to protect tablet computers</t>
        </is>
      </c>
      <c r="K303" s="4" t="inlineStr">
        <is>
          <t>3926909790</t>
        </is>
      </c>
      <c r="L303" s="4" t="n">
        <v>7.7</v>
      </c>
      <c r="M303" s="5" t="n">
        <v>1</v>
      </c>
      <c r="N303" s="4" t="n">
        <v>1</v>
      </c>
      <c r="O303" s="5" t="n">
        <v>1.02</v>
      </c>
      <c r="P303" s="3" t="n">
        <v>23</v>
      </c>
      <c r="Q303" s="3" t="n">
        <v>49</v>
      </c>
      <c r="R303" s="3" t="n">
        <v>40</v>
      </c>
      <c r="S303" s="4" t="n"/>
      <c r="T303" s="5" t="n"/>
      <c r="U303" s="5" t="n"/>
    </row>
    <row r="304" ht="20" customHeight="1">
      <c r="A304" s="3" t="inlineStr">
        <is>
          <t>90146978</t>
        </is>
      </c>
      <c r="B304" s="3" t="inlineStr">
        <is>
          <t>1ZB57B46DK14059467</t>
        </is>
      </c>
      <c r="C304" s="3" t="inlineStr">
        <is>
          <t>FBA15HX8326GU000029</t>
        </is>
      </c>
      <c r="D304" s="5" t="inlineStr">
        <is>
          <t>BN24032700723</t>
        </is>
      </c>
      <c r="E304" s="4" t="inlineStr">
        <is>
          <t>平板保护套</t>
        </is>
      </c>
      <c r="F304" s="4" t="inlineStr">
        <is>
          <t>Protective covers for Tablet Computers</t>
        </is>
      </c>
      <c r="G304" s="4" t="inlineStr">
        <is>
          <t>ESR</t>
        </is>
      </c>
      <c r="H304" s="4" t="inlineStr">
        <is>
          <t>无</t>
        </is>
      </c>
      <c r="I304" s="4" t="inlineStr">
        <is>
          <t>PC+ PU+TPU</t>
        </is>
      </c>
      <c r="J304" s="4" t="inlineStr">
        <is>
          <t>used to protect tablet computers</t>
        </is>
      </c>
      <c r="K304" s="4" t="inlineStr">
        <is>
          <t>3926909790</t>
        </is>
      </c>
      <c r="L304" s="4" t="n">
        <v>6.61</v>
      </c>
      <c r="M304" s="5" t="n">
        <v>0</v>
      </c>
      <c r="N304" s="4" t="n">
        <v>4</v>
      </c>
      <c r="O304" s="5" t="n">
        <v>4.09</v>
      </c>
      <c r="P304" s="5" t="n">
        <v>23</v>
      </c>
      <c r="Q304" s="5" t="n">
        <v>49</v>
      </c>
      <c r="R304" s="5" t="n">
        <v>40</v>
      </c>
      <c r="S304" s="4" t="n"/>
      <c r="T304" s="5" t="n"/>
      <c r="U304" s="5" t="n"/>
    </row>
    <row r="305" ht="20" customHeight="1">
      <c r="A305" s="3" t="inlineStr">
        <is>
          <t>90146978</t>
        </is>
      </c>
      <c r="B305" s="3" t="inlineStr">
        <is>
          <t>1ZB57B46DK14059467</t>
        </is>
      </c>
      <c r="C305" s="3" t="inlineStr">
        <is>
          <t>FBA15HX8326GU000029</t>
        </is>
      </c>
      <c r="D305" s="5" t="inlineStr">
        <is>
          <t>BN24032700723</t>
        </is>
      </c>
      <c r="E305" s="4" t="inlineStr">
        <is>
          <t>平板保护套</t>
        </is>
      </c>
      <c r="F305" s="4" t="inlineStr">
        <is>
          <t>Protective covers for Tablet Computers</t>
        </is>
      </c>
      <c r="G305" s="4" t="inlineStr">
        <is>
          <t>ESR</t>
        </is>
      </c>
      <c r="H305" s="4" t="inlineStr">
        <is>
          <t>无</t>
        </is>
      </c>
      <c r="I305" s="4" t="inlineStr">
        <is>
          <t>PC+ PU+TPU</t>
        </is>
      </c>
      <c r="J305" s="4" t="inlineStr">
        <is>
          <t>used to protect tablet computers</t>
        </is>
      </c>
      <c r="K305" s="4" t="inlineStr">
        <is>
          <t>3926909790</t>
        </is>
      </c>
      <c r="L305" s="4" t="n">
        <v>8.57</v>
      </c>
      <c r="M305" s="5" t="n">
        <v>0</v>
      </c>
      <c r="N305" s="4" t="n">
        <v>14</v>
      </c>
      <c r="O305" s="5" t="n">
        <v>14.33</v>
      </c>
      <c r="P305" s="5" t="n">
        <v>23</v>
      </c>
      <c r="Q305" s="5" t="n">
        <v>49</v>
      </c>
      <c r="R305" s="5" t="n">
        <v>40</v>
      </c>
      <c r="S305" s="4" t="n"/>
      <c r="T305" s="5" t="n"/>
      <c r="U305" s="5" t="n"/>
    </row>
    <row r="306" ht="20" customHeight="1">
      <c r="A306" s="3" t="inlineStr">
        <is>
          <t>24032200115-2</t>
        </is>
      </c>
      <c r="B306" s="3" t="n"/>
      <c r="C306" s="3" t="inlineStr">
        <is>
          <t>1</t>
        </is>
      </c>
      <c r="D306" s="3" t="inlineStr">
        <is>
          <t>BN24032701147</t>
        </is>
      </c>
      <c r="E306" s="4" t="inlineStr">
        <is>
          <t>3D打印机</t>
        </is>
      </c>
      <c r="F306" s="4" t="inlineStr">
        <is>
          <t>3D Printer</t>
        </is>
      </c>
      <c r="G306" s="4" t="inlineStr">
        <is>
          <t>ELEGOO</t>
        </is>
      </c>
      <c r="H306" s="4" t="inlineStr">
        <is>
          <t>Saturn 4 Ultra</t>
        </is>
      </c>
      <c r="I306" s="4" t="inlineStr">
        <is>
          <t>铝+塑料</t>
        </is>
      </c>
      <c r="J306" s="4" t="inlineStr">
        <is>
          <t>用于文化创意、 消费品等</t>
        </is>
      </c>
      <c r="K306" s="4" t="inlineStr">
        <is>
          <t>848520000</t>
        </is>
      </c>
      <c r="L306" s="4" t="n">
        <v>301.599</v>
      </c>
      <c r="M306" s="3" t="n">
        <v>1</v>
      </c>
      <c r="N306" s="4" t="n">
        <v>1</v>
      </c>
      <c r="O306" s="3" t="n">
        <v>20</v>
      </c>
      <c r="P306" s="3" t="n">
        <v>47</v>
      </c>
      <c r="Q306" s="3" t="n">
        <v>67</v>
      </c>
      <c r="R306" s="3" t="n">
        <v>47</v>
      </c>
      <c r="S306" s="4" t="inlineStr">
        <is>
          <t>https://www.elegoo.com/products/elegoo-saturn-3-ultra-resin-3d-printer-12k</t>
        </is>
      </c>
      <c r="T306" s="5">
        <f>_xlfn.DISPIMG("ID_8195A5DCD3EF4871843CF539611135E5",1)</f>
        <v/>
      </c>
      <c r="U306" s="5" t="n"/>
    </row>
    <row r="307" ht="20" customHeight="1">
      <c r="A307" s="3" t="inlineStr">
        <is>
          <t>24032200115-3</t>
        </is>
      </c>
      <c r="B307" s="3" t="n"/>
      <c r="C307" s="3" t="inlineStr">
        <is>
          <t>1</t>
        </is>
      </c>
      <c r="D307" s="3" t="inlineStr">
        <is>
          <t>BN24032701152</t>
        </is>
      </c>
      <c r="E307" s="4" t="inlineStr">
        <is>
          <t>3D打印机</t>
        </is>
      </c>
      <c r="F307" s="4" t="inlineStr">
        <is>
          <t>3D Printer</t>
        </is>
      </c>
      <c r="G307" s="4" t="inlineStr">
        <is>
          <t>ELEGOO</t>
        </is>
      </c>
      <c r="H307" s="4" t="inlineStr">
        <is>
          <t>Saturn 4 Ultra</t>
        </is>
      </c>
      <c r="I307" s="4" t="inlineStr">
        <is>
          <t>铝+塑料</t>
        </is>
      </c>
      <c r="J307" s="4" t="inlineStr">
        <is>
          <t>用于文化创意、 消费品等</t>
        </is>
      </c>
      <c r="K307" s="4" t="inlineStr">
        <is>
          <t>848520000</t>
        </is>
      </c>
      <c r="L307" s="4" t="n">
        <v>301.599</v>
      </c>
      <c r="M307" s="3" t="n">
        <v>1</v>
      </c>
      <c r="N307" s="4" t="n">
        <v>1</v>
      </c>
      <c r="O307" s="3" t="n">
        <v>20</v>
      </c>
      <c r="P307" s="3" t="n">
        <v>47</v>
      </c>
      <c r="Q307" s="3" t="n">
        <v>67</v>
      </c>
      <c r="R307" s="3" t="n">
        <v>47</v>
      </c>
      <c r="S307" s="4" t="inlineStr">
        <is>
          <t>https://www.elegoo.com/products/elegoo-saturn-3-ultra-resin-3d-printer-12k</t>
        </is>
      </c>
      <c r="T307" s="5">
        <f>_xlfn.DISPIMG("ID_63B7B8F3F4C24AB296A067008DE3D5A6",1)</f>
        <v/>
      </c>
      <c r="U307" s="5" t="n"/>
    </row>
    <row r="308" ht="20" customHeight="1">
      <c r="A308" s="3" t="inlineStr">
        <is>
          <t>24032200115-1</t>
        </is>
      </c>
      <c r="B308" s="3" t="n"/>
      <c r="C308" s="3" t="inlineStr">
        <is>
          <t>1</t>
        </is>
      </c>
      <c r="D308" s="3" t="inlineStr">
        <is>
          <t>BN24032701162</t>
        </is>
      </c>
      <c r="E308" s="4" t="inlineStr">
        <is>
          <t>3D打印机</t>
        </is>
      </c>
      <c r="F308" s="4" t="inlineStr">
        <is>
          <t>3D Printer</t>
        </is>
      </c>
      <c r="G308" s="4" t="inlineStr">
        <is>
          <t>ELEGOO</t>
        </is>
      </c>
      <c r="H308" s="4" t="inlineStr">
        <is>
          <t>Saturn 4 Ultra</t>
        </is>
      </c>
      <c r="I308" s="4" t="inlineStr">
        <is>
          <t>铝+塑料</t>
        </is>
      </c>
      <c r="J308" s="4" t="inlineStr">
        <is>
          <t>用于文化创意、 消费品等</t>
        </is>
      </c>
      <c r="K308" s="4" t="inlineStr">
        <is>
          <t>848520000</t>
        </is>
      </c>
      <c r="L308" s="4" t="n">
        <v>301.599</v>
      </c>
      <c r="M308" s="3" t="n">
        <v>1</v>
      </c>
      <c r="N308" s="4" t="n">
        <v>1</v>
      </c>
      <c r="O308" s="3" t="n">
        <v>20</v>
      </c>
      <c r="P308" s="3" t="n">
        <v>47</v>
      </c>
      <c r="Q308" s="3" t="n">
        <v>67</v>
      </c>
      <c r="R308" s="3" t="n">
        <v>47</v>
      </c>
      <c r="S308" s="4" t="inlineStr">
        <is>
          <t>https://www.elegoo.com/products/elegoo-saturn-3-ultra-resin-3d-printer-12k</t>
        </is>
      </c>
      <c r="T308" s="5">
        <f>_xlfn.DISPIMG("ID_E201E2461F9D4DEE8D0E0D6A50668F1C",1)</f>
        <v/>
      </c>
      <c r="U308" s="5" t="n"/>
    </row>
    <row r="309" ht="20" customHeight="1">
      <c r="A309" s="3" t="inlineStr">
        <is>
          <t>24032200115-4</t>
        </is>
      </c>
      <c r="B309" s="3" t="n"/>
      <c r="C309" s="3" t="inlineStr">
        <is>
          <t>1</t>
        </is>
      </c>
      <c r="D309" s="3" t="inlineStr">
        <is>
          <t>BN24032701163</t>
        </is>
      </c>
      <c r="E309" s="4" t="inlineStr">
        <is>
          <t>3D打印机</t>
        </is>
      </c>
      <c r="F309" s="4" t="inlineStr">
        <is>
          <t>3D Printer</t>
        </is>
      </c>
      <c r="G309" s="4" t="inlineStr">
        <is>
          <t>ELEGOO</t>
        </is>
      </c>
      <c r="H309" s="4" t="inlineStr">
        <is>
          <t>Saturn 4 Ultra</t>
        </is>
      </c>
      <c r="I309" s="4" t="inlineStr">
        <is>
          <t>铝+塑料</t>
        </is>
      </c>
      <c r="J309" s="4" t="inlineStr">
        <is>
          <t>用于文化创意、 消费品等</t>
        </is>
      </c>
      <c r="K309" s="4" t="inlineStr">
        <is>
          <t>848520000</t>
        </is>
      </c>
      <c r="L309" s="4" t="n">
        <v>301.599</v>
      </c>
      <c r="M309" s="3" t="n">
        <v>1</v>
      </c>
      <c r="N309" s="4" t="n">
        <v>1</v>
      </c>
      <c r="O309" s="3" t="n">
        <v>20</v>
      </c>
      <c r="P309" s="3" t="n">
        <v>47</v>
      </c>
      <c r="Q309" s="3" t="n">
        <v>67</v>
      </c>
      <c r="R309" s="3" t="n">
        <v>47</v>
      </c>
      <c r="S309" s="4" t="inlineStr">
        <is>
          <t>https://www.elegoo.com/products/elegoo-saturn-3-ultra-resin-3d-printer-12k</t>
        </is>
      </c>
      <c r="T309" s="5">
        <f>_xlfn.DISPIMG("ID_D20F41DF8506458BBFABDE1DAEF5C202",1)</f>
        <v/>
      </c>
      <c r="U309" s="5" t="n"/>
    </row>
    <row r="310" ht="20" customHeight="1">
      <c r="A310" s="3" t="inlineStr">
        <is>
          <t>1117594327</t>
        </is>
      </c>
      <c r="B310" s="3" t="n"/>
      <c r="C310" s="3" t="inlineStr">
        <is>
          <t>kA024203270499</t>
        </is>
      </c>
      <c r="D310" s="3" t="inlineStr">
        <is>
          <t>BN24032701178</t>
        </is>
      </c>
      <c r="E310" s="4" t="inlineStr">
        <is>
          <t>美容仪</t>
        </is>
      </c>
      <c r="F310" s="4" t="inlineStr">
        <is>
          <t>Beauty machine</t>
        </is>
      </c>
      <c r="G310" s="4" t="inlineStr">
        <is>
          <t>NO</t>
        </is>
      </c>
      <c r="H310" s="4" t="inlineStr">
        <is>
          <t>SHE-MSP003</t>
        </is>
      </c>
      <c r="I310" s="4" t="inlineStr">
        <is>
          <t>ABS+电子元件</t>
        </is>
      </c>
      <c r="J310" s="4" t="inlineStr">
        <is>
          <t>减肥塑身</t>
        </is>
      </c>
      <c r="K310" s="4" t="inlineStr">
        <is>
          <t>8543709990</t>
        </is>
      </c>
      <c r="L310" s="4" t="n">
        <v>3000</v>
      </c>
      <c r="M310" s="3" t="n">
        <v>1</v>
      </c>
      <c r="N310" s="4" t="n">
        <v>1</v>
      </c>
      <c r="O310" s="3" t="n">
        <v>97.5</v>
      </c>
      <c r="P310" s="3" t="n">
        <v>85</v>
      </c>
      <c r="Q310" s="3" t="n">
        <v>56</v>
      </c>
      <c r="R310" s="3" t="n">
        <v>127</v>
      </c>
      <c r="S310" s="4" t="inlineStr">
        <is>
          <t>/</t>
        </is>
      </c>
      <c r="T310" s="5">
        <f>_xlfn.DISPIMG("ID_15F90AAEC6DB4271B8C811E4EBA65A8C",1)</f>
        <v/>
      </c>
      <c r="U310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2024-04-09T03:39:11Z</dcterms:created>
  <dcterms:modified xmlns:dcterms="http://purl.org/dc/terms/" xmlns:xsi="http://www.w3.org/2001/XMLSchema-instance" xsi:type="dcterms:W3CDTF">2024-04-09T03:39:12Z</dcterms:modified>
</cp:coreProperties>
</file>