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1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唛头</t>
        </is>
      </c>
      <c r="B1" t="inlineStr">
        <is>
          <t>箱号</t>
        </is>
      </c>
      <c r="C1" t="inlineStr">
        <is>
          <t>英文品名</t>
        </is>
      </c>
      <c r="D1" t="inlineStr">
        <is>
          <t>中文品名</t>
        </is>
      </c>
      <c r="E1" t="inlineStr">
        <is>
          <t>海关编码</t>
        </is>
      </c>
      <c r="F1" t="inlineStr">
        <is>
          <t>品牌</t>
        </is>
      </c>
      <c r="G1" t="inlineStr">
        <is>
          <t>型号</t>
        </is>
      </c>
      <c r="H1" t="inlineStr">
        <is>
          <t>材质（英文填写）</t>
        </is>
      </c>
      <c r="I1" t="inlineStr">
        <is>
          <t>用途（英文填写）</t>
        </is>
      </c>
      <c r="J1" t="inlineStr">
        <is>
          <t>货物单价（美元）</t>
        </is>
      </c>
      <c r="K1" t="inlineStr">
        <is>
          <t>箱数</t>
        </is>
      </c>
      <c r="L1" t="inlineStr">
        <is>
          <t>装箱总数量</t>
        </is>
      </c>
      <c r="M1" t="inlineStr">
        <is>
          <t>总重量KG</t>
        </is>
      </c>
      <c r="N1" t="inlineStr">
        <is>
          <t>货物图片</t>
        </is>
      </c>
      <c r="O1" t="inlineStr">
        <is>
          <t>是否带电</t>
        </is>
      </c>
      <c r="P1" t="inlineStr">
        <is>
          <t>是否退税</t>
        </is>
      </c>
      <c r="Q1" t="inlineStr">
        <is>
          <t>产品链接</t>
        </is>
      </c>
    </row>
    <row r="2">
      <c r="A2" t="inlineStr">
        <is>
          <t>9196264722</t>
        </is>
      </c>
      <c r="B2" t="inlineStr">
        <is>
          <t>FBA15H4SGVPDU000001</t>
        </is>
      </c>
      <c r="C2" t="inlineStr">
        <is>
          <t>Neck brace</t>
        </is>
      </c>
      <c r="D2" t="inlineStr">
        <is>
          <t>颈部支架</t>
        </is>
      </c>
      <c r="E2" t="inlineStr">
        <is>
          <t>9404909000</t>
        </is>
      </c>
      <c r="F2" t="inlineStr">
        <is>
          <t>无</t>
        </is>
      </c>
      <c r="G2" t="inlineStr">
        <is>
          <t>无</t>
        </is>
      </c>
      <c r="H2" t="inlineStr">
        <is>
          <t>plastic</t>
        </is>
      </c>
      <c r="I2" t="inlineStr">
        <is>
          <t>massage</t>
        </is>
      </c>
      <c r="J2" t="inlineStr">
        <is>
          <t>9.000</t>
        </is>
      </c>
      <c r="K2" t="n">
        <v>1</v>
      </c>
      <c r="L2" t="n">
        <v>40</v>
      </c>
      <c r="M2" t="n">
        <v>14.6</v>
      </c>
      <c r="N2">
        <f>_xlfn.DISPIMG("ID_6D56A5F9D2BF4B96BC924F3B14D20E20",1)</f>
        <v/>
      </c>
      <c r="O2" t="inlineStr">
        <is>
          <t>N</t>
        </is>
      </c>
      <c r="P2" t="inlineStr">
        <is>
          <t>10件报关</t>
        </is>
      </c>
      <c r="Q2" t="inlineStr">
        <is>
          <t>https://www.amazon.de/-/en/Anzorhal-Massager-Shoulder-Massage-Traction/dp/B0B38VVT4R/ref=sr_1_30?crid=1SRV6AVR16KY&amp;keywords=dehnbarer%2Bnackendehner&amp;qid=1644483097&amp;s=drugstore&amp;sprefix=stretch%2Bneck%2Bstretcher%2Cdrugstore%2C248&amp;sr=1-30&amp;th=1</t>
        </is>
      </c>
    </row>
    <row r="3">
      <c r="A3" t="inlineStr">
        <is>
          <t>9196264722</t>
        </is>
      </c>
      <c r="B3" t="inlineStr">
        <is>
          <t>FBA15H4SGVPDU000002</t>
        </is>
      </c>
      <c r="C3" t="inlineStr">
        <is>
          <t>Neck brace</t>
        </is>
      </c>
      <c r="D3" t="inlineStr">
        <is>
          <t>颈部支架</t>
        </is>
      </c>
      <c r="E3" t="inlineStr">
        <is>
          <t>9404909000</t>
        </is>
      </c>
      <c r="F3" t="inlineStr">
        <is>
          <t>无</t>
        </is>
      </c>
      <c r="G3" t="inlineStr">
        <is>
          <t>无</t>
        </is>
      </c>
      <c r="H3" t="inlineStr">
        <is>
          <t>plastic</t>
        </is>
      </c>
      <c r="I3" t="inlineStr">
        <is>
          <t>massage</t>
        </is>
      </c>
      <c r="J3" t="inlineStr">
        <is>
          <t>9.000</t>
        </is>
      </c>
      <c r="K3" t="n">
        <v>1</v>
      </c>
      <c r="L3" t="n">
        <v>40</v>
      </c>
      <c r="M3" t="n">
        <v>14.6</v>
      </c>
      <c r="N3" t="inlineStr">
        <is>
          <t>/</t>
        </is>
      </c>
      <c r="O3" t="inlineStr">
        <is>
          <t>N</t>
        </is>
      </c>
      <c r="P3" t="inlineStr">
        <is>
          <t>10件报关</t>
        </is>
      </c>
      <c r="Q3" t="inlineStr">
        <is>
          <t>https://www.amazon.de/-/en/Anzorhal-Massager-Shoulder-Massage-Traction/dp/B0B38VVT4R/ref=sr_1_30?crid=1SRV6AVR16KY&amp;keywords=dehnbarer%2Bnackendehner&amp;qid=1644483097&amp;s=drugstore&amp;sprefix=stretch%2Bneck%2Bstretcher%2Cdrugstore%2C248&amp;sr=1-30&amp;th=1</t>
        </is>
      </c>
    </row>
    <row r="4">
      <c r="A4" t="inlineStr">
        <is>
          <t>9196264722</t>
        </is>
      </c>
      <c r="B4" t="inlineStr">
        <is>
          <t>FBA15H4SGVPDU000003</t>
        </is>
      </c>
      <c r="C4" t="inlineStr">
        <is>
          <t>Neck brace</t>
        </is>
      </c>
      <c r="D4" t="inlineStr">
        <is>
          <t>颈部支架</t>
        </is>
      </c>
      <c r="E4" t="inlineStr">
        <is>
          <t>9404909000</t>
        </is>
      </c>
      <c r="F4" t="inlineStr">
        <is>
          <t>无</t>
        </is>
      </c>
      <c r="G4" t="inlineStr">
        <is>
          <t>无</t>
        </is>
      </c>
      <c r="H4" t="inlineStr">
        <is>
          <t>plastic</t>
        </is>
      </c>
      <c r="I4" t="inlineStr">
        <is>
          <t>massage</t>
        </is>
      </c>
      <c r="J4" t="inlineStr">
        <is>
          <t>9.000</t>
        </is>
      </c>
      <c r="K4" t="n">
        <v>1</v>
      </c>
      <c r="L4" t="n">
        <v>40</v>
      </c>
      <c r="M4" t="n">
        <v>14.6</v>
      </c>
      <c r="N4" t="inlineStr">
        <is>
          <t>/</t>
        </is>
      </c>
      <c r="O4" t="inlineStr">
        <is>
          <t>N</t>
        </is>
      </c>
      <c r="P4" t="inlineStr">
        <is>
          <t>10件报关</t>
        </is>
      </c>
      <c r="Q4" t="inlineStr">
        <is>
          <t>https://www.amazon.de/-/en/Anzorhal-Massager-Shoulder-Massage-Traction/dp/B0B38VVT4R/ref=sr_1_30?crid=1SRV6AVR16KY&amp;keywords=dehnbarer%2Bnackendehner&amp;qid=1644483097&amp;s=drugstore&amp;sprefix=stretch%2Bneck%2Bstretcher%2Cdrugstore%2C248&amp;sr=1-30&amp;th=1</t>
        </is>
      </c>
    </row>
    <row r="5">
      <c r="A5" t="inlineStr">
        <is>
          <t>9196264722</t>
        </is>
      </c>
      <c r="B5" t="inlineStr">
        <is>
          <t>FBA15H4SGVPDU000004</t>
        </is>
      </c>
      <c r="C5" t="inlineStr">
        <is>
          <t>Neck brace</t>
        </is>
      </c>
      <c r="D5" t="inlineStr">
        <is>
          <t>颈部支架</t>
        </is>
      </c>
      <c r="E5" t="inlineStr">
        <is>
          <t>9404909000</t>
        </is>
      </c>
      <c r="F5" t="inlineStr">
        <is>
          <t>无</t>
        </is>
      </c>
      <c r="G5" t="inlineStr">
        <is>
          <t>无</t>
        </is>
      </c>
      <c r="H5" t="inlineStr">
        <is>
          <t>plastic</t>
        </is>
      </c>
      <c r="I5" t="inlineStr">
        <is>
          <t>massage</t>
        </is>
      </c>
      <c r="J5" t="inlineStr">
        <is>
          <t>9.000</t>
        </is>
      </c>
      <c r="K5" t="n">
        <v>1</v>
      </c>
      <c r="L5" t="n">
        <v>40</v>
      </c>
      <c r="M5" t="n">
        <v>14.6</v>
      </c>
      <c r="N5" t="inlineStr">
        <is>
          <t>/</t>
        </is>
      </c>
      <c r="O5" t="inlineStr">
        <is>
          <t>N</t>
        </is>
      </c>
      <c r="P5" t="inlineStr">
        <is>
          <t>10件报关</t>
        </is>
      </c>
      <c r="Q5" t="inlineStr">
        <is>
          <t>https://www.amazon.de/-/en/Anzorhal-Massager-Shoulder-Massage-Traction/dp/B0B38VVT4R/ref=sr_1_30?crid=1SRV6AVR16KY&amp;keywords=dehnbarer%2Bnackendehner&amp;qid=1644483097&amp;s=drugstore&amp;sprefix=stretch%2Bneck%2Bstretcher%2Cdrugstore%2C248&amp;sr=1-30&amp;th=1</t>
        </is>
      </c>
    </row>
    <row r="6">
      <c r="A6" t="inlineStr">
        <is>
          <t>9196264722</t>
        </is>
      </c>
      <c r="B6" t="inlineStr">
        <is>
          <t>FBA15H4SGVPDU000005</t>
        </is>
      </c>
      <c r="C6" t="inlineStr">
        <is>
          <t>Neck brace</t>
        </is>
      </c>
      <c r="D6" t="inlineStr">
        <is>
          <t>颈部支架</t>
        </is>
      </c>
      <c r="E6" t="inlineStr">
        <is>
          <t>9404909000</t>
        </is>
      </c>
      <c r="F6" t="inlineStr">
        <is>
          <t>无</t>
        </is>
      </c>
      <c r="G6" t="inlineStr">
        <is>
          <t>无</t>
        </is>
      </c>
      <c r="H6" t="inlineStr">
        <is>
          <t>plastic</t>
        </is>
      </c>
      <c r="I6" t="inlineStr">
        <is>
          <t>massage</t>
        </is>
      </c>
      <c r="J6" t="inlineStr">
        <is>
          <t>9.000</t>
        </is>
      </c>
      <c r="K6" t="n">
        <v>1</v>
      </c>
      <c r="L6" t="n">
        <v>40</v>
      </c>
      <c r="M6" t="n">
        <v>14.6</v>
      </c>
      <c r="N6" t="inlineStr">
        <is>
          <t>/</t>
        </is>
      </c>
      <c r="O6" t="inlineStr">
        <is>
          <t>N</t>
        </is>
      </c>
      <c r="P6" t="inlineStr">
        <is>
          <t>10件报关</t>
        </is>
      </c>
      <c r="Q6" t="inlineStr">
        <is>
          <t>https://www.amazon.de/-/en/Anzorhal-Massager-Shoulder-Massage-Traction/dp/B0B38VVT4R/ref=sr_1_30?crid=1SRV6AVR16KY&amp;keywords=dehnbarer%2Bnackendehner&amp;qid=1644483097&amp;s=drugstore&amp;sprefix=stretch%2Bneck%2Bstretcher%2Cdrugstore%2C248&amp;sr=1-30&amp;th=1</t>
        </is>
      </c>
    </row>
    <row r="7">
      <c r="A7" t="inlineStr">
        <is>
          <t>9196264722</t>
        </is>
      </c>
      <c r="B7" t="inlineStr">
        <is>
          <t>FBA15H4SGVPDU000006</t>
        </is>
      </c>
      <c r="C7" t="inlineStr">
        <is>
          <t>Neck brace</t>
        </is>
      </c>
      <c r="D7" t="inlineStr">
        <is>
          <t>颈部支架</t>
        </is>
      </c>
      <c r="E7" t="inlineStr">
        <is>
          <t>9404909000</t>
        </is>
      </c>
      <c r="F7" t="inlineStr">
        <is>
          <t>无</t>
        </is>
      </c>
      <c r="G7" t="inlineStr">
        <is>
          <t>无</t>
        </is>
      </c>
      <c r="H7" t="inlineStr">
        <is>
          <t>plastic</t>
        </is>
      </c>
      <c r="I7" t="inlineStr">
        <is>
          <t>massage</t>
        </is>
      </c>
      <c r="J7" t="inlineStr">
        <is>
          <t>9.000</t>
        </is>
      </c>
      <c r="K7" t="n">
        <v>1</v>
      </c>
      <c r="L7" t="n">
        <v>40</v>
      </c>
      <c r="M7" t="n">
        <v>14.6</v>
      </c>
      <c r="N7" t="inlineStr">
        <is>
          <t>/</t>
        </is>
      </c>
      <c r="O7" t="inlineStr">
        <is>
          <t>N</t>
        </is>
      </c>
      <c r="P7" t="inlineStr">
        <is>
          <t>10件报关</t>
        </is>
      </c>
      <c r="Q7" t="inlineStr">
        <is>
          <t>https://www.amazon.de/-/en/Anzorhal-Massager-Shoulder-Massage-Traction/dp/B0B38VVT4R/ref=sr_1_30?crid=1SRV6AVR16KY&amp;keywords=dehnbarer%2Bnackendehner&amp;qid=1644483097&amp;s=drugstore&amp;sprefix=stretch%2Bneck%2Bstretcher%2Cdrugstore%2C248&amp;sr=1-30&amp;th=1</t>
        </is>
      </c>
    </row>
    <row r="8">
      <c r="A8" t="inlineStr">
        <is>
          <t>9196264722</t>
        </is>
      </c>
      <c r="B8" t="inlineStr">
        <is>
          <t>FBA15H4SGVPDU000007</t>
        </is>
      </c>
      <c r="C8" t="inlineStr">
        <is>
          <t>Neck brace</t>
        </is>
      </c>
      <c r="D8" t="inlineStr">
        <is>
          <t>颈部支架</t>
        </is>
      </c>
      <c r="E8" t="n">
        <v>9404909000</v>
      </c>
      <c r="F8" t="inlineStr">
        <is>
          <t>无</t>
        </is>
      </c>
      <c r="G8" t="inlineStr">
        <is>
          <t>无</t>
        </is>
      </c>
      <c r="H8" t="inlineStr">
        <is>
          <t>plastic</t>
        </is>
      </c>
      <c r="I8" t="inlineStr">
        <is>
          <t>massage</t>
        </is>
      </c>
      <c r="J8" t="inlineStr">
        <is>
          <t>9.000</t>
        </is>
      </c>
      <c r="K8" t="n">
        <v>1</v>
      </c>
      <c r="L8" t="n">
        <v>40</v>
      </c>
      <c r="M8" t="n">
        <v>14.6</v>
      </c>
      <c r="N8" t="inlineStr">
        <is>
          <t>/</t>
        </is>
      </c>
      <c r="O8" t="inlineStr">
        <is>
          <t>N</t>
        </is>
      </c>
      <c r="P8" t="inlineStr">
        <is>
          <t>10件报关</t>
        </is>
      </c>
      <c r="Q8" t="inlineStr">
        <is>
          <t>https://www.amazon.de/-/en/Anzorhal-Massager-Shoulder-Massage-Traction/dp/B0B38VVT4R/ref=sr_1_30?crid=1SRV6AVR16KY&amp;keywords=dehnbarer%2Bnackendehner&amp;qid=1644483097&amp;s=drugstore&amp;sprefix=stretch%2Bneck%2Bstretcher%2Cdrugstore%2C248&amp;sr=1-30&amp;th=1</t>
        </is>
      </c>
    </row>
    <row r="9">
      <c r="A9" t="inlineStr">
        <is>
          <t>9196264722</t>
        </is>
      </c>
      <c r="B9" t="inlineStr">
        <is>
          <t>FBA15H4SGVPDU000008</t>
        </is>
      </c>
      <c r="C9" t="inlineStr">
        <is>
          <t>Neck brace</t>
        </is>
      </c>
      <c r="D9" t="inlineStr">
        <is>
          <t>颈部支架</t>
        </is>
      </c>
      <c r="E9" t="inlineStr">
        <is>
          <t>9404909000</t>
        </is>
      </c>
      <c r="F9" t="inlineStr">
        <is>
          <t>无</t>
        </is>
      </c>
      <c r="G9" t="inlineStr">
        <is>
          <t>无</t>
        </is>
      </c>
      <c r="H9" t="inlineStr">
        <is>
          <t>plastic</t>
        </is>
      </c>
      <c r="I9" t="inlineStr">
        <is>
          <t>massage</t>
        </is>
      </c>
      <c r="J9" t="inlineStr">
        <is>
          <t>9.000</t>
        </is>
      </c>
      <c r="K9" t="n">
        <v>1</v>
      </c>
      <c r="L9" t="n">
        <v>40</v>
      </c>
      <c r="M9" t="n">
        <v>14.6</v>
      </c>
      <c r="N9" t="inlineStr">
        <is>
          <t>/</t>
        </is>
      </c>
      <c r="O9" t="inlineStr">
        <is>
          <t>N</t>
        </is>
      </c>
      <c r="P9" t="inlineStr">
        <is>
          <t>10件报关</t>
        </is>
      </c>
      <c r="Q9" t="inlineStr">
        <is>
          <t>https://www.amazon.de/-/en/Anzorhal-Massager-Shoulder-Massage-Traction/dp/B0B38VVT4R/ref=sr_1_30?crid=1SRV6AVR16KY&amp;keywords=dehnbarer%2Bnackendehner&amp;qid=1644483097&amp;s=drugstore&amp;sprefix=stretch%2Bneck%2Bstretcher%2Cdrugstore%2C248&amp;sr=1-30&amp;th=1</t>
        </is>
      </c>
    </row>
    <row r="10">
      <c r="A10" t="inlineStr">
        <is>
          <t>9196264722</t>
        </is>
      </c>
      <c r="B10" t="inlineStr">
        <is>
          <t>FBA15H4SGVPDU000009</t>
        </is>
      </c>
      <c r="C10" t="inlineStr">
        <is>
          <t>Neck brace</t>
        </is>
      </c>
      <c r="D10" t="inlineStr">
        <is>
          <t>颈部支架</t>
        </is>
      </c>
      <c r="E10" t="inlineStr">
        <is>
          <t>9404909000</t>
        </is>
      </c>
      <c r="F10" t="inlineStr">
        <is>
          <t>无</t>
        </is>
      </c>
      <c r="G10" t="inlineStr">
        <is>
          <t>无</t>
        </is>
      </c>
      <c r="H10" t="inlineStr">
        <is>
          <t>plastic</t>
        </is>
      </c>
      <c r="I10" t="inlineStr">
        <is>
          <t>massage</t>
        </is>
      </c>
      <c r="J10" t="inlineStr">
        <is>
          <t>9.000</t>
        </is>
      </c>
      <c r="K10" t="n">
        <v>1</v>
      </c>
      <c r="L10" t="n">
        <v>40</v>
      </c>
      <c r="M10" t="n">
        <v>14.6</v>
      </c>
      <c r="N10" t="inlineStr">
        <is>
          <t>/</t>
        </is>
      </c>
      <c r="O10" t="inlineStr">
        <is>
          <t>N</t>
        </is>
      </c>
      <c r="P10" t="inlineStr">
        <is>
          <t>10件报关</t>
        </is>
      </c>
      <c r="Q10" t="inlineStr">
        <is>
          <t>https://www.amazon.de/-/en/Anzorhal-Massager-Shoulder-Massage-Traction/dp/B0B38VVT4R/ref=sr_1_30?crid=1SRV6AVR16KY&amp;keywords=dehnbarer%2Bnackendehner&amp;qid=1644483097&amp;s=drugstore&amp;sprefix=stretch%2Bneck%2Bstretcher%2Cdrugstore%2C248&amp;sr=1-30&amp;th=1</t>
        </is>
      </c>
    </row>
    <row r="11">
      <c r="A11" t="inlineStr">
        <is>
          <t>9196264722</t>
        </is>
      </c>
      <c r="B11" t="inlineStr">
        <is>
          <t>FBA15H4SGVPDU000010</t>
        </is>
      </c>
      <c r="C11" t="inlineStr">
        <is>
          <t>Neck brace</t>
        </is>
      </c>
      <c r="D11" t="inlineStr">
        <is>
          <t>颈部支架</t>
        </is>
      </c>
      <c r="E11" t="inlineStr">
        <is>
          <t>9404909000</t>
        </is>
      </c>
      <c r="F11" t="inlineStr">
        <is>
          <t>无</t>
        </is>
      </c>
      <c r="G11" t="inlineStr">
        <is>
          <t>无</t>
        </is>
      </c>
      <c r="H11" t="inlineStr">
        <is>
          <t>plastic</t>
        </is>
      </c>
      <c r="I11" t="inlineStr">
        <is>
          <t>massage</t>
        </is>
      </c>
      <c r="J11" t="inlineStr">
        <is>
          <t>9.000</t>
        </is>
      </c>
      <c r="K11" t="n">
        <v>1</v>
      </c>
      <c r="L11" t="n">
        <v>40</v>
      </c>
      <c r="M11" t="n">
        <v>14.6</v>
      </c>
      <c r="N11" t="inlineStr">
        <is>
          <t>/</t>
        </is>
      </c>
      <c r="O11" t="inlineStr">
        <is>
          <t>N</t>
        </is>
      </c>
      <c r="P11" t="inlineStr">
        <is>
          <t>10件报关</t>
        </is>
      </c>
      <c r="Q11" t="inlineStr">
        <is>
          <t>https://www.amazon.de/-/en/Anzorhal-Massager-Shoulder-Massage-Traction/dp/B0B38VVT4R/ref=sr_1_30?crid=1SRV6AVR16KY&amp;keywords=dehnbarer%2Bnackendehner&amp;qid=1644483097&amp;s=drugstore&amp;sprefix=stretch%2Bneck%2Bstretcher%2Cdrugstore%2C248&amp;sr=1-30&amp;th=1</t>
        </is>
      </c>
    </row>
    <row r="12">
      <c r="A12" t="inlineStr">
        <is>
          <t>90156881</t>
        </is>
      </c>
      <c r="B12" t="inlineStr">
        <is>
          <t>70004-20230727-10-1</t>
        </is>
      </c>
      <c r="C12" t="inlineStr">
        <is>
          <t>Sandbags</t>
        </is>
      </c>
      <c r="D12" t="inlineStr">
        <is>
          <t>沙袋</t>
        </is>
      </c>
      <c r="E12" t="inlineStr">
        <is>
          <t>4202920000</t>
        </is>
      </c>
      <c r="F12" t="inlineStr">
        <is>
          <t>无品牌</t>
        </is>
      </c>
      <c r="G12" t="inlineStr">
        <is>
          <t>无</t>
        </is>
      </c>
      <c r="H12" t="inlineStr">
        <is>
          <t>Polyester</t>
        </is>
      </c>
      <c r="I12" t="inlineStr">
        <is>
          <t>Used for fixing sunshade</t>
        </is>
      </c>
      <c r="J12" t="inlineStr">
        <is>
          <t>4.000</t>
        </is>
      </c>
      <c r="K12" t="n">
        <v>1</v>
      </c>
      <c r="L12" t="n">
        <v>30</v>
      </c>
      <c r="M12" t="n">
        <v>20.6</v>
      </c>
      <c r="O12" t="inlineStr">
        <is>
          <t>N</t>
        </is>
      </c>
      <c r="P12" t="inlineStr">
        <is>
          <t>10件报关</t>
        </is>
      </c>
      <c r="Q12" t="inlineStr">
        <is>
          <t>https://www.amazon.co.uk/dp/B0BYRKFH4J</t>
        </is>
      </c>
    </row>
    <row r="13">
      <c r="A13" t="inlineStr">
        <is>
          <t>90156881</t>
        </is>
      </c>
      <c r="B13" t="inlineStr">
        <is>
          <t>70004-20230727-10-2</t>
        </is>
      </c>
      <c r="C13" t="inlineStr">
        <is>
          <t>Sandbags</t>
        </is>
      </c>
      <c r="D13" t="inlineStr">
        <is>
          <t>沙袋</t>
        </is>
      </c>
      <c r="E13" t="inlineStr">
        <is>
          <t>4202920000</t>
        </is>
      </c>
      <c r="F13" t="inlineStr">
        <is>
          <t>无品牌</t>
        </is>
      </c>
      <c r="G13" t="inlineStr">
        <is>
          <t>无</t>
        </is>
      </c>
      <c r="H13" t="inlineStr">
        <is>
          <t>Polyester</t>
        </is>
      </c>
      <c r="I13" t="inlineStr">
        <is>
          <t>Used for fixing sunshade</t>
        </is>
      </c>
      <c r="J13" t="inlineStr">
        <is>
          <t>4.000</t>
        </is>
      </c>
      <c r="K13" t="n">
        <v>1</v>
      </c>
      <c r="L13" t="n">
        <v>30</v>
      </c>
      <c r="M13" t="n">
        <v>20.6</v>
      </c>
      <c r="O13" t="inlineStr">
        <is>
          <t>N</t>
        </is>
      </c>
      <c r="P13" t="inlineStr">
        <is>
          <t>10件报关</t>
        </is>
      </c>
      <c r="Q13" t="inlineStr">
        <is>
          <t>https://www.amazon.co.uk/dp/B0BYRKFH4J</t>
        </is>
      </c>
    </row>
    <row r="14">
      <c r="A14" t="inlineStr">
        <is>
          <t>90156881</t>
        </is>
      </c>
      <c r="B14" t="inlineStr">
        <is>
          <t>70004-20230727-10-3</t>
        </is>
      </c>
      <c r="C14" t="inlineStr">
        <is>
          <t>Sandbags</t>
        </is>
      </c>
      <c r="D14" t="inlineStr">
        <is>
          <t>沙袋</t>
        </is>
      </c>
      <c r="E14" t="inlineStr">
        <is>
          <t>4202920000</t>
        </is>
      </c>
      <c r="F14" t="inlineStr">
        <is>
          <t>无品牌</t>
        </is>
      </c>
      <c r="G14" t="inlineStr">
        <is>
          <t>无</t>
        </is>
      </c>
      <c r="H14" t="inlineStr">
        <is>
          <t>Polyester</t>
        </is>
      </c>
      <c r="I14" t="inlineStr">
        <is>
          <t>Used for fixing sunshade</t>
        </is>
      </c>
      <c r="J14" t="inlineStr">
        <is>
          <t>4.000</t>
        </is>
      </c>
      <c r="K14" t="n">
        <v>1</v>
      </c>
      <c r="L14" t="n">
        <v>30</v>
      </c>
      <c r="M14" t="n">
        <v>20.6</v>
      </c>
      <c r="O14" t="inlineStr">
        <is>
          <t>N</t>
        </is>
      </c>
      <c r="P14" t="inlineStr">
        <is>
          <t>10件报关</t>
        </is>
      </c>
      <c r="Q14" t="inlineStr">
        <is>
          <t>https://www.amazon.co.uk/dp/B0BYRKFH4J</t>
        </is>
      </c>
    </row>
    <row r="15">
      <c r="A15" t="inlineStr">
        <is>
          <t>90156881</t>
        </is>
      </c>
      <c r="B15" t="inlineStr">
        <is>
          <t>70004-20230727-10-4</t>
        </is>
      </c>
      <c r="C15" t="inlineStr">
        <is>
          <t>Sandbags</t>
        </is>
      </c>
      <c r="D15" t="inlineStr">
        <is>
          <t>沙袋</t>
        </is>
      </c>
      <c r="E15" t="inlineStr">
        <is>
          <t>4202920000</t>
        </is>
      </c>
      <c r="F15" t="inlineStr">
        <is>
          <t>无品牌</t>
        </is>
      </c>
      <c r="G15" t="inlineStr">
        <is>
          <t>无</t>
        </is>
      </c>
      <c r="H15" t="inlineStr">
        <is>
          <t>Polyester</t>
        </is>
      </c>
      <c r="I15" t="inlineStr">
        <is>
          <t>Used for fixing sunshade</t>
        </is>
      </c>
      <c r="J15" t="inlineStr">
        <is>
          <t>4.000</t>
        </is>
      </c>
      <c r="K15" t="n">
        <v>1</v>
      </c>
      <c r="L15" t="n">
        <v>30</v>
      </c>
      <c r="M15" t="n">
        <v>20.6</v>
      </c>
      <c r="O15" t="inlineStr">
        <is>
          <t>N</t>
        </is>
      </c>
      <c r="P15" t="inlineStr">
        <is>
          <t>10件报关</t>
        </is>
      </c>
      <c r="Q15" t="inlineStr">
        <is>
          <t>https://www.amazon.co.uk/dp/B0BYRKFH4J</t>
        </is>
      </c>
    </row>
    <row r="16">
      <c r="A16" t="inlineStr">
        <is>
          <t>90156881</t>
        </is>
      </c>
      <c r="B16" t="inlineStr">
        <is>
          <t>70004-20230727-10-5</t>
        </is>
      </c>
      <c r="C16" t="inlineStr">
        <is>
          <t>Sandbags</t>
        </is>
      </c>
      <c r="D16" t="inlineStr">
        <is>
          <t>沙袋</t>
        </is>
      </c>
      <c r="E16" t="inlineStr">
        <is>
          <t>4202920000</t>
        </is>
      </c>
      <c r="F16" t="inlineStr">
        <is>
          <t>无品牌</t>
        </is>
      </c>
      <c r="G16" t="inlineStr">
        <is>
          <t>无</t>
        </is>
      </c>
      <c r="H16" t="inlineStr">
        <is>
          <t>Polyester</t>
        </is>
      </c>
      <c r="I16" t="inlineStr">
        <is>
          <t>Used for fixing sunshade</t>
        </is>
      </c>
      <c r="J16" t="inlineStr">
        <is>
          <t>4.000</t>
        </is>
      </c>
      <c r="K16" t="n">
        <v>1</v>
      </c>
      <c r="L16" t="n">
        <v>30</v>
      </c>
      <c r="M16" t="n">
        <v>20.6</v>
      </c>
      <c r="O16" t="inlineStr">
        <is>
          <t>N</t>
        </is>
      </c>
      <c r="P16" t="inlineStr">
        <is>
          <t>10件报关</t>
        </is>
      </c>
      <c r="Q16" t="inlineStr">
        <is>
          <t>https://www.amazon.co.uk/dp/B0BYRKFH4J</t>
        </is>
      </c>
    </row>
    <row r="17">
      <c r="A17" t="inlineStr">
        <is>
          <t>90156881</t>
        </is>
      </c>
      <c r="B17" t="inlineStr">
        <is>
          <t>70004-20230727-10-6</t>
        </is>
      </c>
      <c r="C17" t="inlineStr">
        <is>
          <t>Sandbags</t>
        </is>
      </c>
      <c r="D17" t="inlineStr">
        <is>
          <t>沙袋</t>
        </is>
      </c>
      <c r="E17" t="inlineStr">
        <is>
          <t>4202920000</t>
        </is>
      </c>
      <c r="F17" t="inlineStr">
        <is>
          <t>无品牌</t>
        </is>
      </c>
      <c r="G17" t="inlineStr">
        <is>
          <t>无</t>
        </is>
      </c>
      <c r="H17" t="inlineStr">
        <is>
          <t>Polyester</t>
        </is>
      </c>
      <c r="I17" t="inlineStr">
        <is>
          <t>Used for fixing sunshade</t>
        </is>
      </c>
      <c r="J17" t="inlineStr">
        <is>
          <t>4.000</t>
        </is>
      </c>
      <c r="K17" t="n">
        <v>1</v>
      </c>
      <c r="L17" t="n">
        <v>30</v>
      </c>
      <c r="M17" t="n">
        <v>20.6</v>
      </c>
      <c r="O17" t="inlineStr">
        <is>
          <t>N</t>
        </is>
      </c>
      <c r="P17" t="inlineStr">
        <is>
          <t>10件报关</t>
        </is>
      </c>
      <c r="Q17" t="inlineStr">
        <is>
          <t>https://www.amazon.co.uk/dp/B0BYRKFH4J</t>
        </is>
      </c>
    </row>
    <row r="18">
      <c r="A18" t="inlineStr">
        <is>
          <t>90156881</t>
        </is>
      </c>
      <c r="B18" t="inlineStr">
        <is>
          <t>70004-20230727-10-7</t>
        </is>
      </c>
      <c r="C18" t="inlineStr">
        <is>
          <t>Sandbags</t>
        </is>
      </c>
      <c r="D18" t="inlineStr">
        <is>
          <t>沙袋</t>
        </is>
      </c>
      <c r="E18" t="inlineStr">
        <is>
          <t>4202920000</t>
        </is>
      </c>
      <c r="F18" t="inlineStr">
        <is>
          <t>无品牌</t>
        </is>
      </c>
      <c r="G18" t="inlineStr">
        <is>
          <t>无</t>
        </is>
      </c>
      <c r="H18" t="inlineStr">
        <is>
          <t>Polyester</t>
        </is>
      </c>
      <c r="I18" t="inlineStr">
        <is>
          <t>Used for fixing sunshade</t>
        </is>
      </c>
      <c r="J18" t="inlineStr">
        <is>
          <t>4.000</t>
        </is>
      </c>
      <c r="K18" t="n">
        <v>1</v>
      </c>
      <c r="L18" t="n">
        <v>30</v>
      </c>
      <c r="M18" t="n">
        <v>20.6</v>
      </c>
      <c r="O18" t="inlineStr">
        <is>
          <t>N</t>
        </is>
      </c>
      <c r="P18" t="inlineStr">
        <is>
          <t>10件报关</t>
        </is>
      </c>
      <c r="Q18" t="inlineStr">
        <is>
          <t>https://www.amazon.co.uk/dp/B0BYRKFH4J</t>
        </is>
      </c>
    </row>
    <row r="19">
      <c r="A19" t="inlineStr">
        <is>
          <t>90156881</t>
        </is>
      </c>
      <c r="B19" t="inlineStr">
        <is>
          <t>70004-20230727-10-8</t>
        </is>
      </c>
      <c r="C19" t="inlineStr">
        <is>
          <t>Sandbags</t>
        </is>
      </c>
      <c r="D19" t="inlineStr">
        <is>
          <t>沙袋</t>
        </is>
      </c>
      <c r="E19" t="inlineStr">
        <is>
          <t>4202920000</t>
        </is>
      </c>
      <c r="F19" t="inlineStr">
        <is>
          <t>无品牌</t>
        </is>
      </c>
      <c r="G19" t="inlineStr">
        <is>
          <t>无</t>
        </is>
      </c>
      <c r="H19" t="inlineStr">
        <is>
          <t>Polyester</t>
        </is>
      </c>
      <c r="I19" t="inlineStr">
        <is>
          <t>Used for fixing sunshade</t>
        </is>
      </c>
      <c r="J19" t="inlineStr">
        <is>
          <t>4.000</t>
        </is>
      </c>
      <c r="K19" t="n">
        <v>1</v>
      </c>
      <c r="L19" t="n">
        <v>30</v>
      </c>
      <c r="M19" t="n">
        <v>20.6</v>
      </c>
      <c r="O19" t="inlineStr">
        <is>
          <t>N</t>
        </is>
      </c>
      <c r="P19" t="inlineStr">
        <is>
          <t>10件报关</t>
        </is>
      </c>
      <c r="Q19" t="inlineStr">
        <is>
          <t>https://www.amazon.co.uk/dp/B0BYRKFH4J</t>
        </is>
      </c>
    </row>
    <row r="20">
      <c r="A20" t="inlineStr">
        <is>
          <t>90156881</t>
        </is>
      </c>
      <c r="B20" t="inlineStr">
        <is>
          <t>70004-20230727-10-9</t>
        </is>
      </c>
      <c r="C20" t="inlineStr">
        <is>
          <t>Sandbags</t>
        </is>
      </c>
      <c r="D20" t="inlineStr">
        <is>
          <t>沙袋</t>
        </is>
      </c>
      <c r="E20" t="inlineStr">
        <is>
          <t>4202920000</t>
        </is>
      </c>
      <c r="F20" t="inlineStr">
        <is>
          <t>无品牌</t>
        </is>
      </c>
      <c r="G20" t="inlineStr">
        <is>
          <t>无</t>
        </is>
      </c>
      <c r="H20" t="inlineStr">
        <is>
          <t>Polyester</t>
        </is>
      </c>
      <c r="I20" t="inlineStr">
        <is>
          <t>Used for fixing sunshade</t>
        </is>
      </c>
      <c r="J20" t="inlineStr">
        <is>
          <t>4.000</t>
        </is>
      </c>
      <c r="K20" t="n">
        <v>1</v>
      </c>
      <c r="L20" t="n">
        <v>30</v>
      </c>
      <c r="M20" t="n">
        <v>20.6</v>
      </c>
      <c r="O20" t="inlineStr">
        <is>
          <t>N</t>
        </is>
      </c>
      <c r="P20" t="inlineStr">
        <is>
          <t>10件报关</t>
        </is>
      </c>
      <c r="Q20" t="inlineStr">
        <is>
          <t>https://www.amazon.co.uk/dp/B0BYRKFH4J</t>
        </is>
      </c>
    </row>
    <row r="21">
      <c r="A21" t="inlineStr">
        <is>
          <t>90156881</t>
        </is>
      </c>
      <c r="B21" t="inlineStr">
        <is>
          <t>70004-20230727-10-10</t>
        </is>
      </c>
      <c r="C21" t="inlineStr">
        <is>
          <t>Sandbags</t>
        </is>
      </c>
      <c r="D21" t="inlineStr">
        <is>
          <t>沙袋</t>
        </is>
      </c>
      <c r="E21" t="inlineStr">
        <is>
          <t>4202920000</t>
        </is>
      </c>
      <c r="F21" t="inlineStr">
        <is>
          <t>无品牌</t>
        </is>
      </c>
      <c r="G21" t="inlineStr">
        <is>
          <t>无</t>
        </is>
      </c>
      <c r="H21" t="inlineStr">
        <is>
          <t>Polyester</t>
        </is>
      </c>
      <c r="I21" t="inlineStr">
        <is>
          <t>Used for fixing sunshade</t>
        </is>
      </c>
      <c r="J21" t="inlineStr">
        <is>
          <t>4.000</t>
        </is>
      </c>
      <c r="K21" t="n">
        <v>1</v>
      </c>
      <c r="L21" t="n">
        <v>30</v>
      </c>
      <c r="M21" t="n">
        <v>20.6</v>
      </c>
      <c r="O21" t="inlineStr">
        <is>
          <t>N</t>
        </is>
      </c>
      <c r="P21" t="inlineStr">
        <is>
          <t>10件报关</t>
        </is>
      </c>
      <c r="Q21" t="inlineStr">
        <is>
          <t>https://www.amazon.co.uk/dp/B0BYRKFH4J</t>
        </is>
      </c>
    </row>
    <row r="22">
      <c r="A22" t="inlineStr">
        <is>
          <t>FBA15H4Z7H5Z</t>
        </is>
      </c>
      <c r="B22" t="inlineStr">
        <is>
          <t>FBA15H4Z7H5ZU000001</t>
        </is>
      </c>
      <c r="C22" t="inlineStr">
        <is>
          <t>Binoculars</t>
        </is>
      </c>
      <c r="D22" t="inlineStr">
        <is>
          <t>双筒望远镜</t>
        </is>
      </c>
      <c r="E22" t="inlineStr">
        <is>
          <t>9005100000</t>
        </is>
      </c>
      <c r="F22" t="inlineStr">
        <is>
          <t>Kylietech</t>
        </is>
      </c>
      <c r="G22" t="inlineStr">
        <is>
          <t>无</t>
        </is>
      </c>
      <c r="H22" t="inlineStr">
        <is>
          <t>橡胶/Rubber</t>
        </is>
      </c>
      <c r="I22" t="inlineStr">
        <is>
          <t>看风景/view the scenery</t>
        </is>
      </c>
      <c r="J22" t="inlineStr">
        <is>
          <t>14.000</t>
        </is>
      </c>
      <c r="K22" t="n">
        <v>1</v>
      </c>
      <c r="L22" t="n">
        <v>20</v>
      </c>
      <c r="M22" t="n">
        <v>17.4</v>
      </c>
      <c r="O22" t="inlineStr">
        <is>
          <t>N</t>
        </is>
      </c>
      <c r="P22" t="inlineStr">
        <is>
          <t>35件报关</t>
        </is>
      </c>
      <c r="Q22" t="inlineStr">
        <is>
          <t>https://www.amazon.de/dp/B07J6QXBP4</t>
        </is>
      </c>
    </row>
    <row r="23">
      <c r="A23" t="inlineStr">
        <is>
          <t>FBA15H4Z7H5Z</t>
        </is>
      </c>
      <c r="B23" t="inlineStr">
        <is>
          <t>FBA15H4Z7H5ZU000002</t>
        </is>
      </c>
      <c r="C23" t="inlineStr">
        <is>
          <t>Binoculars</t>
        </is>
      </c>
      <c r="D23" t="inlineStr">
        <is>
          <t>双筒望远镜</t>
        </is>
      </c>
      <c r="E23" t="inlineStr">
        <is>
          <t>9005100000</t>
        </is>
      </c>
      <c r="F23" t="inlineStr">
        <is>
          <t>Kylietech</t>
        </is>
      </c>
      <c r="G23" t="inlineStr">
        <is>
          <t>无</t>
        </is>
      </c>
      <c r="H23" t="inlineStr">
        <is>
          <t>橡胶/Rubber</t>
        </is>
      </c>
      <c r="I23" t="inlineStr">
        <is>
          <t>看风景/view the scenery</t>
        </is>
      </c>
      <c r="J23" t="inlineStr">
        <is>
          <t>14.000</t>
        </is>
      </c>
      <c r="K23" t="n">
        <v>1</v>
      </c>
      <c r="L23" t="n">
        <v>20</v>
      </c>
      <c r="M23" t="n">
        <v>17.4</v>
      </c>
      <c r="O23" t="inlineStr">
        <is>
          <t>N</t>
        </is>
      </c>
      <c r="P23" t="inlineStr">
        <is>
          <t>35件报关</t>
        </is>
      </c>
      <c r="Q23" t="inlineStr">
        <is>
          <t>https://www.amazon.de/dp/B07J6QXBP4</t>
        </is>
      </c>
    </row>
    <row r="24">
      <c r="A24" t="inlineStr">
        <is>
          <t>FBA15H4Z7H5Z</t>
        </is>
      </c>
      <c r="B24" t="inlineStr">
        <is>
          <t>FBA15H4Z7H5ZU000003</t>
        </is>
      </c>
      <c r="C24" t="inlineStr">
        <is>
          <t>Binoculars</t>
        </is>
      </c>
      <c r="D24" t="inlineStr">
        <is>
          <t>双筒望远镜</t>
        </is>
      </c>
      <c r="E24" t="inlineStr">
        <is>
          <t>9005100000</t>
        </is>
      </c>
      <c r="F24" t="inlineStr">
        <is>
          <t>Kylietech</t>
        </is>
      </c>
      <c r="G24" t="inlineStr">
        <is>
          <t>无</t>
        </is>
      </c>
      <c r="H24" t="inlineStr">
        <is>
          <t>橡胶/Rubber</t>
        </is>
      </c>
      <c r="I24" t="inlineStr">
        <is>
          <t>看风景/view the scenery</t>
        </is>
      </c>
      <c r="J24" t="inlineStr">
        <is>
          <t>14.000</t>
        </is>
      </c>
      <c r="K24" t="n">
        <v>1</v>
      </c>
      <c r="L24" t="n">
        <v>20</v>
      </c>
      <c r="M24" t="n">
        <v>17.4</v>
      </c>
      <c r="O24" t="inlineStr">
        <is>
          <t>N</t>
        </is>
      </c>
      <c r="P24" t="inlineStr">
        <is>
          <t>35件报关</t>
        </is>
      </c>
      <c r="Q24" t="inlineStr">
        <is>
          <t>https://www.amazon.de/dp/B07J6QXBP4</t>
        </is>
      </c>
    </row>
    <row r="25">
      <c r="A25" t="inlineStr">
        <is>
          <t>FBA15H4Z7H5Z</t>
        </is>
      </c>
      <c r="B25" t="inlineStr">
        <is>
          <t>FBA15H4Z7H5ZU000004</t>
        </is>
      </c>
      <c r="C25" t="inlineStr">
        <is>
          <t>Binoculars</t>
        </is>
      </c>
      <c r="D25" t="inlineStr">
        <is>
          <t>双筒望远镜</t>
        </is>
      </c>
      <c r="E25" t="inlineStr">
        <is>
          <t>9005100000</t>
        </is>
      </c>
      <c r="F25" t="inlineStr">
        <is>
          <t>Kylietech</t>
        </is>
      </c>
      <c r="G25" t="inlineStr">
        <is>
          <t>无</t>
        </is>
      </c>
      <c r="H25" t="inlineStr">
        <is>
          <t>橡胶/Rubber</t>
        </is>
      </c>
      <c r="I25" t="inlineStr">
        <is>
          <t>看风景/view the scenery</t>
        </is>
      </c>
      <c r="J25" t="inlineStr">
        <is>
          <t>14.000</t>
        </is>
      </c>
      <c r="K25" t="n">
        <v>1</v>
      </c>
      <c r="L25" t="n">
        <v>20</v>
      </c>
      <c r="M25" t="n">
        <v>17.4</v>
      </c>
      <c r="O25" t="inlineStr">
        <is>
          <t>N</t>
        </is>
      </c>
      <c r="P25" t="inlineStr">
        <is>
          <t>35件报关</t>
        </is>
      </c>
      <c r="Q25" t="inlineStr">
        <is>
          <t>https://www.amazon.de/dp/B07J6QXBP4</t>
        </is>
      </c>
    </row>
    <row r="26">
      <c r="A26" t="inlineStr">
        <is>
          <t>FBA15H4Z7H5Z</t>
        </is>
      </c>
      <c r="B26" t="inlineStr">
        <is>
          <t>FBA15H4Z7H5ZU000005</t>
        </is>
      </c>
      <c r="C26" t="inlineStr">
        <is>
          <t>Binoculars</t>
        </is>
      </c>
      <c r="D26" t="inlineStr">
        <is>
          <t>双筒望远镜</t>
        </is>
      </c>
      <c r="E26" t="inlineStr">
        <is>
          <t>9005100000</t>
        </is>
      </c>
      <c r="F26" t="inlineStr">
        <is>
          <t>Kylietech</t>
        </is>
      </c>
      <c r="G26" t="inlineStr">
        <is>
          <t>无</t>
        </is>
      </c>
      <c r="H26" t="inlineStr">
        <is>
          <t>橡胶/Rubber</t>
        </is>
      </c>
      <c r="I26" t="inlineStr">
        <is>
          <t>看风景/view the scenery</t>
        </is>
      </c>
      <c r="J26" t="inlineStr">
        <is>
          <t>14.000</t>
        </is>
      </c>
      <c r="K26" t="n">
        <v>1</v>
      </c>
      <c r="L26" t="n">
        <v>20</v>
      </c>
      <c r="M26" t="n">
        <v>17.4</v>
      </c>
      <c r="O26" t="inlineStr">
        <is>
          <t>N</t>
        </is>
      </c>
      <c r="P26" t="inlineStr">
        <is>
          <t>35件报关</t>
        </is>
      </c>
      <c r="Q26" t="inlineStr">
        <is>
          <t>https://www.amazon.de/dp/B07J6QXBP4</t>
        </is>
      </c>
    </row>
    <row r="27">
      <c r="A27" t="inlineStr">
        <is>
          <t>FBA15H4Z7H5Z</t>
        </is>
      </c>
      <c r="B27" t="inlineStr">
        <is>
          <t>FBA15H4Z7H5ZU000006</t>
        </is>
      </c>
      <c r="C27" t="inlineStr">
        <is>
          <t>Binoculars</t>
        </is>
      </c>
      <c r="D27" t="inlineStr">
        <is>
          <t>双筒望远镜</t>
        </is>
      </c>
      <c r="E27" t="inlineStr">
        <is>
          <t>9005100000</t>
        </is>
      </c>
      <c r="F27" t="inlineStr">
        <is>
          <t>Kylietech</t>
        </is>
      </c>
      <c r="G27" t="inlineStr">
        <is>
          <t>无</t>
        </is>
      </c>
      <c r="H27" t="inlineStr">
        <is>
          <t>橡胶/Rubber</t>
        </is>
      </c>
      <c r="I27" t="inlineStr">
        <is>
          <t>看风景/view the scenery</t>
        </is>
      </c>
      <c r="J27" t="inlineStr">
        <is>
          <t>14.000</t>
        </is>
      </c>
      <c r="K27" t="n">
        <v>1</v>
      </c>
      <c r="L27" t="n">
        <v>20</v>
      </c>
      <c r="M27" t="n">
        <v>17.4</v>
      </c>
      <c r="N27">
        <f>_xlfn.DISPIMG("ID_CBDFAD4AF6454611BD2A2D7428B12D11",1)</f>
        <v/>
      </c>
      <c r="O27" t="inlineStr">
        <is>
          <t>N</t>
        </is>
      </c>
      <c r="P27" t="inlineStr">
        <is>
          <t>35件报关</t>
        </is>
      </c>
      <c r="Q27" t="inlineStr">
        <is>
          <t>https://www.amazon.de/dp/B07J6QXBP4</t>
        </is>
      </c>
    </row>
    <row r="28">
      <c r="A28" t="inlineStr">
        <is>
          <t>FBA15H4Z7H5Z</t>
        </is>
      </c>
      <c r="B28" t="inlineStr">
        <is>
          <t>FBA15H4Z7H5ZU000007</t>
        </is>
      </c>
      <c r="C28" t="inlineStr">
        <is>
          <t>Binoculars</t>
        </is>
      </c>
      <c r="D28" t="inlineStr">
        <is>
          <t>双筒望远镜</t>
        </is>
      </c>
      <c r="E28" t="inlineStr">
        <is>
          <t>9005100000</t>
        </is>
      </c>
      <c r="F28" t="inlineStr">
        <is>
          <t>Kylietech</t>
        </is>
      </c>
      <c r="G28" t="inlineStr">
        <is>
          <t>无</t>
        </is>
      </c>
      <c r="H28" t="inlineStr">
        <is>
          <t>橡胶/Rubber</t>
        </is>
      </c>
      <c r="I28" t="inlineStr">
        <is>
          <t>看风景/view the scenery</t>
        </is>
      </c>
      <c r="J28" t="inlineStr">
        <is>
          <t>14.000</t>
        </is>
      </c>
      <c r="K28" t="n">
        <v>1</v>
      </c>
      <c r="L28" t="n">
        <v>20</v>
      </c>
      <c r="M28" t="n">
        <v>17.4</v>
      </c>
      <c r="O28" t="inlineStr">
        <is>
          <t>N</t>
        </is>
      </c>
      <c r="P28" t="inlineStr">
        <is>
          <t>35件报关</t>
        </is>
      </c>
      <c r="Q28" t="inlineStr">
        <is>
          <t>https://www.amazon.de/dp/B07J6QXBP4</t>
        </is>
      </c>
    </row>
    <row r="29">
      <c r="A29" t="inlineStr">
        <is>
          <t>FBA15H4Z7H5Z</t>
        </is>
      </c>
      <c r="B29" t="inlineStr">
        <is>
          <t>FBA15H4Z7H5ZU000008</t>
        </is>
      </c>
      <c r="C29" t="inlineStr">
        <is>
          <t>Binoculars</t>
        </is>
      </c>
      <c r="D29" t="inlineStr">
        <is>
          <t>双筒望远镜</t>
        </is>
      </c>
      <c r="E29" t="inlineStr">
        <is>
          <t>9005100000</t>
        </is>
      </c>
      <c r="F29" t="inlineStr">
        <is>
          <t>Kylietech</t>
        </is>
      </c>
      <c r="G29" t="inlineStr">
        <is>
          <t>无</t>
        </is>
      </c>
      <c r="H29" t="inlineStr">
        <is>
          <t>橡胶/Rubber</t>
        </is>
      </c>
      <c r="I29" t="inlineStr">
        <is>
          <t>看风景/view the scenery</t>
        </is>
      </c>
      <c r="J29" t="inlineStr">
        <is>
          <t>14.000</t>
        </is>
      </c>
      <c r="K29" t="n">
        <v>1</v>
      </c>
      <c r="L29" t="n">
        <v>20</v>
      </c>
      <c r="M29" t="n">
        <v>17.4</v>
      </c>
      <c r="O29" t="inlineStr">
        <is>
          <t>N</t>
        </is>
      </c>
      <c r="P29" t="inlineStr">
        <is>
          <t>35件报关</t>
        </is>
      </c>
      <c r="Q29" t="inlineStr">
        <is>
          <t>https://www.amazon.de/dp/B07J6QXBP4</t>
        </is>
      </c>
    </row>
    <row r="30">
      <c r="A30" t="inlineStr">
        <is>
          <t>FBA15H4Z7H5Z</t>
        </is>
      </c>
      <c r="B30" t="inlineStr">
        <is>
          <t>FBA15H4Z7H5ZU000009</t>
        </is>
      </c>
      <c r="C30" t="inlineStr">
        <is>
          <t>Binoculars</t>
        </is>
      </c>
      <c r="D30" t="inlineStr">
        <is>
          <t>双筒望远镜</t>
        </is>
      </c>
      <c r="E30" t="inlineStr">
        <is>
          <t>9005100000</t>
        </is>
      </c>
      <c r="F30" t="inlineStr">
        <is>
          <t>Kylietech</t>
        </is>
      </c>
      <c r="G30" t="inlineStr">
        <is>
          <t>无</t>
        </is>
      </c>
      <c r="H30" t="inlineStr">
        <is>
          <t>橡胶/Rubber</t>
        </is>
      </c>
      <c r="I30" t="inlineStr">
        <is>
          <t>看风景/view the scenery</t>
        </is>
      </c>
      <c r="J30" t="inlineStr">
        <is>
          <t>14.000</t>
        </is>
      </c>
      <c r="K30" t="n">
        <v>1</v>
      </c>
      <c r="L30" t="n">
        <v>20</v>
      </c>
      <c r="M30" t="n">
        <v>17.4</v>
      </c>
      <c r="O30" t="inlineStr">
        <is>
          <t>N</t>
        </is>
      </c>
      <c r="P30" t="inlineStr">
        <is>
          <t>35件报关</t>
        </is>
      </c>
      <c r="Q30" t="inlineStr">
        <is>
          <t>https://www.amazon.de/dp/B07J6QXBP4</t>
        </is>
      </c>
    </row>
    <row r="31">
      <c r="A31" t="inlineStr">
        <is>
          <t>FBA15H4Z7H5Z</t>
        </is>
      </c>
      <c r="B31" t="inlineStr">
        <is>
          <t>FBA15H4Z7H5ZU000010</t>
        </is>
      </c>
      <c r="C31" t="inlineStr">
        <is>
          <t>Binoculars</t>
        </is>
      </c>
      <c r="D31" t="inlineStr">
        <is>
          <t>双筒望远镜</t>
        </is>
      </c>
      <c r="E31" t="inlineStr">
        <is>
          <t>9005100000</t>
        </is>
      </c>
      <c r="F31" t="inlineStr">
        <is>
          <t>Kylietech</t>
        </is>
      </c>
      <c r="G31" t="inlineStr">
        <is>
          <t>无</t>
        </is>
      </c>
      <c r="H31" t="inlineStr">
        <is>
          <t>橡胶/Rubber</t>
        </is>
      </c>
      <c r="I31" t="inlineStr">
        <is>
          <t>看风景/view the scenery</t>
        </is>
      </c>
      <c r="J31" t="inlineStr">
        <is>
          <t>14.000</t>
        </is>
      </c>
      <c r="K31" t="n">
        <v>1</v>
      </c>
      <c r="L31" t="n">
        <v>20</v>
      </c>
      <c r="M31" t="n">
        <v>17.4</v>
      </c>
      <c r="O31" t="inlineStr">
        <is>
          <t>N</t>
        </is>
      </c>
      <c r="P31" t="inlineStr">
        <is>
          <t>35件报关</t>
        </is>
      </c>
      <c r="Q31" t="inlineStr">
        <is>
          <t>https://www.amazon.de/dp/B07J6QXBP4</t>
        </is>
      </c>
    </row>
    <row r="32">
      <c r="A32" t="inlineStr">
        <is>
          <t>FBA15H4Z7H5Z</t>
        </is>
      </c>
      <c r="B32" t="inlineStr">
        <is>
          <t>FBA15H4Z7H5ZU000011</t>
        </is>
      </c>
      <c r="C32" t="inlineStr">
        <is>
          <t>Binoculars</t>
        </is>
      </c>
      <c r="D32" t="inlineStr">
        <is>
          <t>双筒望远镜</t>
        </is>
      </c>
      <c r="E32" t="inlineStr">
        <is>
          <t>9005100000</t>
        </is>
      </c>
      <c r="F32" t="inlineStr">
        <is>
          <t>Kylietech</t>
        </is>
      </c>
      <c r="G32" t="inlineStr">
        <is>
          <t>无</t>
        </is>
      </c>
      <c r="H32" t="inlineStr">
        <is>
          <t>橡胶/Rubber</t>
        </is>
      </c>
      <c r="I32" t="inlineStr">
        <is>
          <t>看风景/view the scenery</t>
        </is>
      </c>
      <c r="J32" t="inlineStr">
        <is>
          <t>14.000</t>
        </is>
      </c>
      <c r="K32" t="n">
        <v>1</v>
      </c>
      <c r="L32" t="n">
        <v>20</v>
      </c>
      <c r="M32" t="n">
        <v>17.4</v>
      </c>
      <c r="O32" t="inlineStr">
        <is>
          <t>N</t>
        </is>
      </c>
      <c r="P32" t="inlineStr">
        <is>
          <t>35件报关</t>
        </is>
      </c>
      <c r="Q32" t="inlineStr">
        <is>
          <t>https://www.amazon.de/dp/B07J6QXBP4</t>
        </is>
      </c>
    </row>
    <row r="33">
      <c r="A33" t="inlineStr">
        <is>
          <t>FBA15H4Z7H5Z</t>
        </is>
      </c>
      <c r="B33" t="inlineStr">
        <is>
          <t>FBA15H4Z7H5ZU000012</t>
        </is>
      </c>
      <c r="C33" t="inlineStr">
        <is>
          <t>Binoculars</t>
        </is>
      </c>
      <c r="D33" t="inlineStr">
        <is>
          <t>双筒望远镜</t>
        </is>
      </c>
      <c r="E33" t="inlineStr">
        <is>
          <t>9005100000</t>
        </is>
      </c>
      <c r="F33" t="inlineStr">
        <is>
          <t>Kylietech</t>
        </is>
      </c>
      <c r="G33" t="inlineStr">
        <is>
          <t>无</t>
        </is>
      </c>
      <c r="H33" t="inlineStr">
        <is>
          <t>橡胶/Rubber</t>
        </is>
      </c>
      <c r="I33" t="inlineStr">
        <is>
          <t>看风景/view the scenery</t>
        </is>
      </c>
      <c r="J33" t="inlineStr">
        <is>
          <t>14.000</t>
        </is>
      </c>
      <c r="K33" t="n">
        <v>1</v>
      </c>
      <c r="L33" t="n">
        <v>20</v>
      </c>
      <c r="M33" t="n">
        <v>17.4</v>
      </c>
      <c r="O33" t="inlineStr">
        <is>
          <t>N</t>
        </is>
      </c>
      <c r="P33" t="inlineStr">
        <is>
          <t>35件报关</t>
        </is>
      </c>
      <c r="Q33" t="inlineStr">
        <is>
          <t>https://www.amazon.de/dp/B07J6QXBP4</t>
        </is>
      </c>
    </row>
    <row r="34">
      <c r="A34" t="inlineStr">
        <is>
          <t>FBA15H4Z7H5Z</t>
        </is>
      </c>
      <c r="B34" t="inlineStr">
        <is>
          <t>FBA15H4Z7H5ZU000013</t>
        </is>
      </c>
      <c r="C34" t="inlineStr">
        <is>
          <t>Binoculars</t>
        </is>
      </c>
      <c r="D34" t="inlineStr">
        <is>
          <t>双筒望远镜</t>
        </is>
      </c>
      <c r="E34" t="inlineStr">
        <is>
          <t>9005100000</t>
        </is>
      </c>
      <c r="F34" t="inlineStr">
        <is>
          <t>Kylietech</t>
        </is>
      </c>
      <c r="G34" t="inlineStr">
        <is>
          <t>无</t>
        </is>
      </c>
      <c r="H34" t="inlineStr">
        <is>
          <t>橡胶/Rubber</t>
        </is>
      </c>
      <c r="I34" t="inlineStr">
        <is>
          <t>看风景/view the scenery</t>
        </is>
      </c>
      <c r="J34" t="inlineStr">
        <is>
          <t>14.000</t>
        </is>
      </c>
      <c r="K34" t="n">
        <v>1</v>
      </c>
      <c r="L34" t="n">
        <v>20</v>
      </c>
      <c r="M34" t="n">
        <v>17.4</v>
      </c>
      <c r="O34" t="inlineStr">
        <is>
          <t>N</t>
        </is>
      </c>
      <c r="P34" t="inlineStr">
        <is>
          <t>35件报关</t>
        </is>
      </c>
      <c r="Q34" t="inlineStr">
        <is>
          <t>https://www.amazon.de/dp/B07J6QXBP4</t>
        </is>
      </c>
    </row>
    <row r="35">
      <c r="A35" t="inlineStr">
        <is>
          <t>FBA15H4Z7H5Z</t>
        </is>
      </c>
      <c r="B35" t="inlineStr">
        <is>
          <t>FBA15H4Z7H5ZU000014</t>
        </is>
      </c>
      <c r="C35" t="inlineStr">
        <is>
          <t>Binoculars</t>
        </is>
      </c>
      <c r="D35" t="inlineStr">
        <is>
          <t>双筒望远镜</t>
        </is>
      </c>
      <c r="E35" t="inlineStr">
        <is>
          <t>9005100000</t>
        </is>
      </c>
      <c r="F35" t="inlineStr">
        <is>
          <t>Kylietech</t>
        </is>
      </c>
      <c r="G35" t="inlineStr">
        <is>
          <t>无</t>
        </is>
      </c>
      <c r="H35" t="inlineStr">
        <is>
          <t>橡胶/Rubber</t>
        </is>
      </c>
      <c r="I35" t="inlineStr">
        <is>
          <t>看风景/view the scenery</t>
        </is>
      </c>
      <c r="J35" t="inlineStr">
        <is>
          <t>14.000</t>
        </is>
      </c>
      <c r="K35" t="n">
        <v>1</v>
      </c>
      <c r="L35" t="n">
        <v>20</v>
      </c>
      <c r="M35" t="n">
        <v>17.4</v>
      </c>
      <c r="O35" t="inlineStr">
        <is>
          <t>N</t>
        </is>
      </c>
      <c r="P35" t="inlineStr">
        <is>
          <t>35件报关</t>
        </is>
      </c>
      <c r="Q35" t="inlineStr">
        <is>
          <t>https://www.amazon.de/dp/B07J6QXBP4</t>
        </is>
      </c>
    </row>
    <row r="36">
      <c r="A36" t="inlineStr">
        <is>
          <t>FBA15H4Z7H5Z</t>
        </is>
      </c>
      <c r="B36" t="inlineStr">
        <is>
          <t>FBA15H4Z7H5ZU000015</t>
        </is>
      </c>
      <c r="C36" t="inlineStr">
        <is>
          <t>Binoculars</t>
        </is>
      </c>
      <c r="D36" t="inlineStr">
        <is>
          <t>双筒望远镜</t>
        </is>
      </c>
      <c r="E36" t="inlineStr">
        <is>
          <t>9005100000</t>
        </is>
      </c>
      <c r="F36" t="inlineStr">
        <is>
          <t>Kylietech</t>
        </is>
      </c>
      <c r="G36" t="inlineStr">
        <is>
          <t>无</t>
        </is>
      </c>
      <c r="H36" t="inlineStr">
        <is>
          <t>橡胶/Rubber</t>
        </is>
      </c>
      <c r="I36" t="inlineStr">
        <is>
          <t>看风景/view the scenery</t>
        </is>
      </c>
      <c r="J36" t="inlineStr">
        <is>
          <t>14.000</t>
        </is>
      </c>
      <c r="K36" t="n">
        <v>1</v>
      </c>
      <c r="L36" t="n">
        <v>20</v>
      </c>
      <c r="M36" t="n">
        <v>17.4</v>
      </c>
      <c r="O36" t="inlineStr">
        <is>
          <t>N</t>
        </is>
      </c>
      <c r="P36" t="inlineStr">
        <is>
          <t>35件报关</t>
        </is>
      </c>
      <c r="Q36" t="inlineStr">
        <is>
          <t>https://www.amazon.de/dp/B07J6QXBP4</t>
        </is>
      </c>
    </row>
    <row r="37">
      <c r="A37" t="inlineStr">
        <is>
          <t>FBA15H4Z7H5Z</t>
        </is>
      </c>
      <c r="B37" t="inlineStr">
        <is>
          <t>FBA15H4Z7H5ZU000016</t>
        </is>
      </c>
      <c r="C37" t="inlineStr">
        <is>
          <t>Binoculars</t>
        </is>
      </c>
      <c r="D37" t="inlineStr">
        <is>
          <t>双筒望远镜</t>
        </is>
      </c>
      <c r="E37" t="inlineStr">
        <is>
          <t>9005100000</t>
        </is>
      </c>
      <c r="F37" t="inlineStr">
        <is>
          <t>Kylietech</t>
        </is>
      </c>
      <c r="G37" t="inlineStr">
        <is>
          <t>无</t>
        </is>
      </c>
      <c r="H37" t="inlineStr">
        <is>
          <t>橡胶/Rubber</t>
        </is>
      </c>
      <c r="I37" t="inlineStr">
        <is>
          <t>看风景/view the scenery</t>
        </is>
      </c>
      <c r="J37" t="inlineStr">
        <is>
          <t>14.000</t>
        </is>
      </c>
      <c r="K37" t="n">
        <v>1</v>
      </c>
      <c r="L37" t="n">
        <v>20</v>
      </c>
      <c r="M37" t="n">
        <v>17.4</v>
      </c>
      <c r="O37" t="inlineStr">
        <is>
          <t>N</t>
        </is>
      </c>
      <c r="P37" t="inlineStr">
        <is>
          <t>35件报关</t>
        </is>
      </c>
      <c r="Q37" t="inlineStr">
        <is>
          <t>https://www.amazon.de/dp/B07J6QXBP4</t>
        </is>
      </c>
    </row>
    <row r="38">
      <c r="A38" t="inlineStr">
        <is>
          <t>FBA15H4Z7H5Z</t>
        </is>
      </c>
      <c r="B38" t="inlineStr">
        <is>
          <t>FBA15H4Z7H5ZU000017</t>
        </is>
      </c>
      <c r="C38" t="inlineStr">
        <is>
          <t>Binoculars</t>
        </is>
      </c>
      <c r="D38" t="inlineStr">
        <is>
          <t>双筒望远镜</t>
        </is>
      </c>
      <c r="E38" t="inlineStr">
        <is>
          <t>9005100000</t>
        </is>
      </c>
      <c r="F38" t="inlineStr">
        <is>
          <t>Kylietech</t>
        </is>
      </c>
      <c r="G38" t="inlineStr">
        <is>
          <t>无</t>
        </is>
      </c>
      <c r="H38" t="inlineStr">
        <is>
          <t>橡胶/Rubber</t>
        </is>
      </c>
      <c r="I38" t="inlineStr">
        <is>
          <t>看风景/view the scenery</t>
        </is>
      </c>
      <c r="J38" t="inlineStr">
        <is>
          <t>14.000</t>
        </is>
      </c>
      <c r="K38" t="n">
        <v>1</v>
      </c>
      <c r="L38" t="n">
        <v>20</v>
      </c>
      <c r="M38" t="n">
        <v>17.4</v>
      </c>
      <c r="O38" t="inlineStr">
        <is>
          <t>N</t>
        </is>
      </c>
      <c r="P38" t="inlineStr">
        <is>
          <t>35件报关</t>
        </is>
      </c>
      <c r="Q38" t="inlineStr">
        <is>
          <t>https://www.amazon.de/dp/B07J6QXBP4</t>
        </is>
      </c>
    </row>
    <row r="39">
      <c r="A39" t="inlineStr">
        <is>
          <t>FBA15H4Z7H5Z</t>
        </is>
      </c>
      <c r="B39" t="inlineStr">
        <is>
          <t>FBA15H4Z7H5ZU000018</t>
        </is>
      </c>
      <c r="C39" t="inlineStr">
        <is>
          <t>Binoculars</t>
        </is>
      </c>
      <c r="D39" t="inlineStr">
        <is>
          <t>双筒望远镜</t>
        </is>
      </c>
      <c r="E39" t="inlineStr">
        <is>
          <t>9005100000</t>
        </is>
      </c>
      <c r="F39" t="inlineStr">
        <is>
          <t>Kylietech</t>
        </is>
      </c>
      <c r="G39" t="inlineStr">
        <is>
          <t>无</t>
        </is>
      </c>
      <c r="H39" t="inlineStr">
        <is>
          <t>橡胶/Rubber</t>
        </is>
      </c>
      <c r="I39" t="inlineStr">
        <is>
          <t>看风景/view the scenery</t>
        </is>
      </c>
      <c r="J39" t="inlineStr">
        <is>
          <t>14.000</t>
        </is>
      </c>
      <c r="K39" t="n">
        <v>1</v>
      </c>
      <c r="L39" t="n">
        <v>20</v>
      </c>
      <c r="M39" t="n">
        <v>17.4</v>
      </c>
      <c r="O39" t="inlineStr">
        <is>
          <t>N</t>
        </is>
      </c>
      <c r="P39" t="inlineStr">
        <is>
          <t>35件报关</t>
        </is>
      </c>
      <c r="Q39" t="inlineStr">
        <is>
          <t>https://www.amazon.de/dp/B07J6QXBP4</t>
        </is>
      </c>
    </row>
    <row r="40">
      <c r="A40" t="inlineStr">
        <is>
          <t>FBA15H4Z7H5Z</t>
        </is>
      </c>
      <c r="B40" t="inlineStr">
        <is>
          <t>FBA15H4Z7H5ZU000019</t>
        </is>
      </c>
      <c r="C40" t="inlineStr">
        <is>
          <t>Binoculars</t>
        </is>
      </c>
      <c r="D40" t="inlineStr">
        <is>
          <t>双筒望远镜</t>
        </is>
      </c>
      <c r="E40" t="inlineStr">
        <is>
          <t>9005100000</t>
        </is>
      </c>
      <c r="F40" t="inlineStr">
        <is>
          <t>Kylietech</t>
        </is>
      </c>
      <c r="G40" t="inlineStr">
        <is>
          <t>无</t>
        </is>
      </c>
      <c r="H40" t="inlineStr">
        <is>
          <t>橡胶/Rubber</t>
        </is>
      </c>
      <c r="I40" t="inlineStr">
        <is>
          <t>看风景/view the scenery</t>
        </is>
      </c>
      <c r="J40" t="inlineStr">
        <is>
          <t>14.000</t>
        </is>
      </c>
      <c r="K40" t="n">
        <v>1</v>
      </c>
      <c r="L40" t="n">
        <v>20</v>
      </c>
      <c r="M40" t="n">
        <v>17.4</v>
      </c>
      <c r="O40" t="inlineStr">
        <is>
          <t>N</t>
        </is>
      </c>
      <c r="P40" t="inlineStr">
        <is>
          <t>35件报关</t>
        </is>
      </c>
      <c r="Q40" t="inlineStr">
        <is>
          <t>https://www.amazon.de/dp/B07J6QXBP4</t>
        </is>
      </c>
    </row>
    <row r="41">
      <c r="A41" t="inlineStr">
        <is>
          <t>FBA15H4Z7H5Z</t>
        </is>
      </c>
      <c r="B41" t="inlineStr">
        <is>
          <t>FBA15H4Z7H5ZU000020</t>
        </is>
      </c>
      <c r="C41" t="inlineStr">
        <is>
          <t>Binoculars</t>
        </is>
      </c>
      <c r="D41" t="inlineStr">
        <is>
          <t>双筒望远镜</t>
        </is>
      </c>
      <c r="E41" t="inlineStr">
        <is>
          <t>9005100000</t>
        </is>
      </c>
      <c r="F41" t="inlineStr">
        <is>
          <t>Kylietech</t>
        </is>
      </c>
      <c r="G41" t="inlineStr">
        <is>
          <t>无</t>
        </is>
      </c>
      <c r="H41" t="inlineStr">
        <is>
          <t>橡胶/Rubber</t>
        </is>
      </c>
      <c r="I41" t="inlineStr">
        <is>
          <t>看风景/view the scenery</t>
        </is>
      </c>
      <c r="J41" t="inlineStr">
        <is>
          <t>14.000</t>
        </is>
      </c>
      <c r="K41" t="n">
        <v>1</v>
      </c>
      <c r="L41" t="n">
        <v>20</v>
      </c>
      <c r="M41" t="n">
        <v>17.4</v>
      </c>
      <c r="O41" t="inlineStr">
        <is>
          <t>N</t>
        </is>
      </c>
      <c r="P41" t="inlineStr">
        <is>
          <t>35件报关</t>
        </is>
      </c>
      <c r="Q41" t="inlineStr">
        <is>
          <t>https://www.amazon.de/dp/B07J6QXBP4</t>
        </is>
      </c>
    </row>
    <row r="42">
      <c r="A42" t="inlineStr">
        <is>
          <t>FBA15H4Z7H5Z</t>
        </is>
      </c>
      <c r="B42" t="inlineStr">
        <is>
          <t>FBA15H4Z7H5ZU000021</t>
        </is>
      </c>
      <c r="C42" t="inlineStr">
        <is>
          <t>Binoculars</t>
        </is>
      </c>
      <c r="D42" t="inlineStr">
        <is>
          <t>双筒望远镜</t>
        </is>
      </c>
      <c r="E42" t="inlineStr">
        <is>
          <t>9005100000</t>
        </is>
      </c>
      <c r="F42" t="inlineStr">
        <is>
          <t>Kylietech</t>
        </is>
      </c>
      <c r="G42" t="inlineStr">
        <is>
          <t>无</t>
        </is>
      </c>
      <c r="H42" t="inlineStr">
        <is>
          <t>橡胶/Rubber</t>
        </is>
      </c>
      <c r="I42" t="inlineStr">
        <is>
          <t>看风景/view the scenery</t>
        </is>
      </c>
      <c r="J42" t="inlineStr">
        <is>
          <t>14.000</t>
        </is>
      </c>
      <c r="K42" t="n">
        <v>1</v>
      </c>
      <c r="L42" t="n">
        <v>20</v>
      </c>
      <c r="M42" t="n">
        <v>17.4</v>
      </c>
      <c r="O42" t="inlineStr">
        <is>
          <t>N</t>
        </is>
      </c>
      <c r="P42" t="inlineStr">
        <is>
          <t>35件报关</t>
        </is>
      </c>
      <c r="Q42" t="inlineStr">
        <is>
          <t>https://www.amazon.de/dp/B07J6QXBP4</t>
        </is>
      </c>
    </row>
    <row r="43">
      <c r="A43" t="inlineStr">
        <is>
          <t>FBA15H4Z7H5Z</t>
        </is>
      </c>
      <c r="B43" t="inlineStr">
        <is>
          <t>FBA15H4Z7H5ZU000022</t>
        </is>
      </c>
      <c r="C43" t="inlineStr">
        <is>
          <t>Binoculars</t>
        </is>
      </c>
      <c r="D43" t="inlineStr">
        <is>
          <t>双筒望远镜</t>
        </is>
      </c>
      <c r="E43" t="inlineStr">
        <is>
          <t>9005100000</t>
        </is>
      </c>
      <c r="F43" t="inlineStr">
        <is>
          <t>Kylietech</t>
        </is>
      </c>
      <c r="G43" t="inlineStr">
        <is>
          <t>无</t>
        </is>
      </c>
      <c r="H43" t="inlineStr">
        <is>
          <t>橡胶/Rubber</t>
        </is>
      </c>
      <c r="I43" t="inlineStr">
        <is>
          <t>看风景/view the scenery</t>
        </is>
      </c>
      <c r="J43" t="inlineStr">
        <is>
          <t>14.000</t>
        </is>
      </c>
      <c r="K43" t="n">
        <v>1</v>
      </c>
      <c r="L43" t="n">
        <v>20</v>
      </c>
      <c r="M43" t="n">
        <v>17.4</v>
      </c>
      <c r="O43" t="inlineStr">
        <is>
          <t>N</t>
        </is>
      </c>
      <c r="P43" t="inlineStr">
        <is>
          <t>35件报关</t>
        </is>
      </c>
      <c r="Q43" t="inlineStr">
        <is>
          <t>https://www.amazon.de/dp/B07J6QXBP4</t>
        </is>
      </c>
    </row>
    <row r="44">
      <c r="A44" t="inlineStr">
        <is>
          <t>FBA15H4Z7H5Z</t>
        </is>
      </c>
      <c r="B44" t="inlineStr">
        <is>
          <t>FBA15H4Z7H5ZU000023</t>
        </is>
      </c>
      <c r="C44" t="inlineStr">
        <is>
          <t>Binoculars</t>
        </is>
      </c>
      <c r="D44" t="inlineStr">
        <is>
          <t>双筒望远镜</t>
        </is>
      </c>
      <c r="E44" t="inlineStr">
        <is>
          <t>9005100000</t>
        </is>
      </c>
      <c r="F44" t="inlineStr">
        <is>
          <t>Kylietech</t>
        </is>
      </c>
      <c r="G44" t="inlineStr">
        <is>
          <t>无</t>
        </is>
      </c>
      <c r="H44" t="inlineStr">
        <is>
          <t>橡胶/Rubber</t>
        </is>
      </c>
      <c r="I44" t="inlineStr">
        <is>
          <t>看风景/view the scenery</t>
        </is>
      </c>
      <c r="J44" t="inlineStr">
        <is>
          <t>14.000</t>
        </is>
      </c>
      <c r="K44" t="n">
        <v>1</v>
      </c>
      <c r="L44" t="n">
        <v>20</v>
      </c>
      <c r="M44" t="n">
        <v>17.4</v>
      </c>
      <c r="O44" t="inlineStr">
        <is>
          <t>N</t>
        </is>
      </c>
      <c r="P44" t="inlineStr">
        <is>
          <t>35件报关</t>
        </is>
      </c>
      <c r="Q44" t="inlineStr">
        <is>
          <t>https://www.amazon.de/dp/B07J6QXBP4</t>
        </is>
      </c>
    </row>
    <row r="45">
      <c r="A45" t="inlineStr">
        <is>
          <t>FBA15H4Z7H5Z</t>
        </is>
      </c>
      <c r="B45" t="inlineStr">
        <is>
          <t>FBA15H4Z7H5ZU000024</t>
        </is>
      </c>
      <c r="C45" t="inlineStr">
        <is>
          <t>Binoculars</t>
        </is>
      </c>
      <c r="D45" t="inlineStr">
        <is>
          <t>双筒望远镜</t>
        </is>
      </c>
      <c r="E45" t="inlineStr">
        <is>
          <t>9005100000</t>
        </is>
      </c>
      <c r="F45" t="inlineStr">
        <is>
          <t>Kylietech</t>
        </is>
      </c>
      <c r="G45" t="inlineStr">
        <is>
          <t>无</t>
        </is>
      </c>
      <c r="H45" t="inlineStr">
        <is>
          <t>橡胶/Rubber</t>
        </is>
      </c>
      <c r="I45" t="inlineStr">
        <is>
          <t>看风景/view the scenery</t>
        </is>
      </c>
      <c r="J45" t="inlineStr">
        <is>
          <t>14.000</t>
        </is>
      </c>
      <c r="K45" t="n">
        <v>1</v>
      </c>
      <c r="L45" t="n">
        <v>20</v>
      </c>
      <c r="M45" t="n">
        <v>17.4</v>
      </c>
      <c r="O45" t="inlineStr">
        <is>
          <t>N</t>
        </is>
      </c>
      <c r="P45" t="inlineStr">
        <is>
          <t>35件报关</t>
        </is>
      </c>
      <c r="Q45" t="inlineStr">
        <is>
          <t>https://www.amazon.de/dp/B07J6QXBP4</t>
        </is>
      </c>
    </row>
    <row r="46">
      <c r="A46" t="inlineStr">
        <is>
          <t>FBA15H4Z7H5Z</t>
        </is>
      </c>
      <c r="B46" t="inlineStr">
        <is>
          <t>FBA15H4Z7H5ZU000025</t>
        </is>
      </c>
      <c r="C46" t="inlineStr">
        <is>
          <t>Binoculars</t>
        </is>
      </c>
      <c r="D46" t="inlineStr">
        <is>
          <t>双筒望远镜</t>
        </is>
      </c>
      <c r="E46" t="inlineStr">
        <is>
          <t>9005100000</t>
        </is>
      </c>
      <c r="F46" t="inlineStr">
        <is>
          <t>Kylietech</t>
        </is>
      </c>
      <c r="G46" t="inlineStr">
        <is>
          <t>无</t>
        </is>
      </c>
      <c r="H46" t="inlineStr">
        <is>
          <t>橡胶/Rubber</t>
        </is>
      </c>
      <c r="I46" t="inlineStr">
        <is>
          <t>看风景/view the scenery</t>
        </is>
      </c>
      <c r="J46" t="inlineStr">
        <is>
          <t>14.000</t>
        </is>
      </c>
      <c r="K46" t="n">
        <v>1</v>
      </c>
      <c r="L46" t="n">
        <v>20</v>
      </c>
      <c r="M46" t="n">
        <v>17.4</v>
      </c>
      <c r="O46" t="inlineStr">
        <is>
          <t>N</t>
        </is>
      </c>
      <c r="P46" t="inlineStr">
        <is>
          <t>35件报关</t>
        </is>
      </c>
      <c r="Q46" t="inlineStr">
        <is>
          <t>https://www.amazon.de/dp/B07J6QXBP4</t>
        </is>
      </c>
    </row>
    <row r="47">
      <c r="A47" t="inlineStr">
        <is>
          <t>FBA15H4Z7H5Z</t>
        </is>
      </c>
      <c r="B47" t="inlineStr">
        <is>
          <t>FBA15H4Z7H5ZU000026</t>
        </is>
      </c>
      <c r="C47" t="inlineStr">
        <is>
          <t>Binoculars</t>
        </is>
      </c>
      <c r="D47" t="inlineStr">
        <is>
          <t>双筒望远镜</t>
        </is>
      </c>
      <c r="E47" t="inlineStr">
        <is>
          <t>9005100000</t>
        </is>
      </c>
      <c r="F47" t="inlineStr">
        <is>
          <t>Kylietech</t>
        </is>
      </c>
      <c r="G47" t="inlineStr">
        <is>
          <t>无</t>
        </is>
      </c>
      <c r="H47" t="inlineStr">
        <is>
          <t>橡胶/Rubber</t>
        </is>
      </c>
      <c r="I47" t="inlineStr">
        <is>
          <t>看风景/view the scenery</t>
        </is>
      </c>
      <c r="J47" t="inlineStr">
        <is>
          <t>14.000</t>
        </is>
      </c>
      <c r="K47" t="n">
        <v>1</v>
      </c>
      <c r="L47" t="n">
        <v>20</v>
      </c>
      <c r="M47" t="n">
        <v>17.4</v>
      </c>
      <c r="O47" t="inlineStr">
        <is>
          <t>N</t>
        </is>
      </c>
      <c r="P47" t="inlineStr">
        <is>
          <t>35件报关</t>
        </is>
      </c>
      <c r="Q47" t="inlineStr">
        <is>
          <t>https://www.amazon.de/dp/B07J6QXBP4</t>
        </is>
      </c>
    </row>
    <row r="48">
      <c r="A48" t="inlineStr">
        <is>
          <t>FBA15H4Z7H5Z</t>
        </is>
      </c>
      <c r="B48" t="inlineStr">
        <is>
          <t>FBA15H4Z7H5ZU000027</t>
        </is>
      </c>
      <c r="C48" t="inlineStr">
        <is>
          <t>Binoculars</t>
        </is>
      </c>
      <c r="D48" t="inlineStr">
        <is>
          <t>双筒望远镜</t>
        </is>
      </c>
      <c r="E48" t="inlineStr">
        <is>
          <t>9005100000</t>
        </is>
      </c>
      <c r="F48" t="inlineStr">
        <is>
          <t>Kylietech</t>
        </is>
      </c>
      <c r="G48" t="inlineStr">
        <is>
          <t>无</t>
        </is>
      </c>
      <c r="H48" t="inlineStr">
        <is>
          <t>橡胶/Rubber</t>
        </is>
      </c>
      <c r="I48" t="inlineStr">
        <is>
          <t>看风景/view the scenery</t>
        </is>
      </c>
      <c r="J48" t="inlineStr">
        <is>
          <t>14.000</t>
        </is>
      </c>
      <c r="K48" t="n">
        <v>1</v>
      </c>
      <c r="L48" t="n">
        <v>20</v>
      </c>
      <c r="M48" t="n">
        <v>17.4</v>
      </c>
      <c r="O48" t="inlineStr">
        <is>
          <t>N</t>
        </is>
      </c>
      <c r="P48" t="inlineStr">
        <is>
          <t>35件报关</t>
        </is>
      </c>
      <c r="Q48" t="inlineStr">
        <is>
          <t>https://www.amazon.de/dp/B07J6QXBP4</t>
        </is>
      </c>
    </row>
    <row r="49">
      <c r="A49" t="inlineStr">
        <is>
          <t>FBA15H4Z7H5Z</t>
        </is>
      </c>
      <c r="B49" t="inlineStr">
        <is>
          <t>FBA15H4Z7H5ZU000028</t>
        </is>
      </c>
      <c r="C49" t="inlineStr">
        <is>
          <t>Binoculars</t>
        </is>
      </c>
      <c r="D49" t="inlineStr">
        <is>
          <t>双筒望远镜</t>
        </is>
      </c>
      <c r="E49" t="inlineStr">
        <is>
          <t>9005100000</t>
        </is>
      </c>
      <c r="F49" t="inlineStr">
        <is>
          <t>Kylietech</t>
        </is>
      </c>
      <c r="G49" t="inlineStr">
        <is>
          <t>无</t>
        </is>
      </c>
      <c r="H49" t="inlineStr">
        <is>
          <t>橡胶/Rubber</t>
        </is>
      </c>
      <c r="I49" t="inlineStr">
        <is>
          <t>看风景/view the scenery</t>
        </is>
      </c>
      <c r="J49" t="inlineStr">
        <is>
          <t>14.000</t>
        </is>
      </c>
      <c r="K49" t="n">
        <v>1</v>
      </c>
      <c r="L49" t="n">
        <v>20</v>
      </c>
      <c r="M49" t="n">
        <v>17.4</v>
      </c>
      <c r="O49" t="inlineStr">
        <is>
          <t>N</t>
        </is>
      </c>
      <c r="P49" t="inlineStr">
        <is>
          <t>35件报关</t>
        </is>
      </c>
      <c r="Q49" t="inlineStr">
        <is>
          <t>https://www.amazon.de/dp/B07J6QXBP4</t>
        </is>
      </c>
    </row>
    <row r="50">
      <c r="A50" t="inlineStr">
        <is>
          <t>FBA15H4Z7H5Z</t>
        </is>
      </c>
      <c r="B50" t="inlineStr">
        <is>
          <t>FBA15H4Z7H5ZU000029</t>
        </is>
      </c>
      <c r="C50" t="inlineStr">
        <is>
          <t>Binoculars</t>
        </is>
      </c>
      <c r="D50" t="inlineStr">
        <is>
          <t>双筒望远镜</t>
        </is>
      </c>
      <c r="E50" t="inlineStr">
        <is>
          <t>9005100000</t>
        </is>
      </c>
      <c r="F50" t="inlineStr">
        <is>
          <t>Kylietech</t>
        </is>
      </c>
      <c r="G50" t="inlineStr">
        <is>
          <t>无</t>
        </is>
      </c>
      <c r="H50" t="inlineStr">
        <is>
          <t>橡胶/Rubber</t>
        </is>
      </c>
      <c r="I50" t="inlineStr">
        <is>
          <t>看风景/view the scenery</t>
        </is>
      </c>
      <c r="J50" t="inlineStr">
        <is>
          <t>14.000</t>
        </is>
      </c>
      <c r="K50" t="n">
        <v>1</v>
      </c>
      <c r="L50" t="n">
        <v>20</v>
      </c>
      <c r="M50" t="n">
        <v>17.4</v>
      </c>
      <c r="O50" t="inlineStr">
        <is>
          <t>N</t>
        </is>
      </c>
      <c r="P50" t="inlineStr">
        <is>
          <t>35件报关</t>
        </is>
      </c>
      <c r="Q50" t="inlineStr">
        <is>
          <t>https://www.amazon.de/dp/B07J6QXBP4</t>
        </is>
      </c>
    </row>
    <row r="51">
      <c r="A51" t="inlineStr">
        <is>
          <t>FBA15H4Z7H5Z</t>
        </is>
      </c>
      <c r="B51" t="inlineStr">
        <is>
          <t>FBA15H4Z7H5ZU000030</t>
        </is>
      </c>
      <c r="C51" t="inlineStr">
        <is>
          <t>Binoculars</t>
        </is>
      </c>
      <c r="D51" t="inlineStr">
        <is>
          <t>双筒望远镜</t>
        </is>
      </c>
      <c r="E51" t="inlineStr">
        <is>
          <t>9005100000</t>
        </is>
      </c>
      <c r="F51" t="inlineStr">
        <is>
          <t>Kylietech</t>
        </is>
      </c>
      <c r="G51" t="inlineStr">
        <is>
          <t>无</t>
        </is>
      </c>
      <c r="H51" t="inlineStr">
        <is>
          <t>橡胶/Rubber</t>
        </is>
      </c>
      <c r="I51" t="inlineStr">
        <is>
          <t>看风景/view the scenery</t>
        </is>
      </c>
      <c r="J51" t="inlineStr">
        <is>
          <t>14.000</t>
        </is>
      </c>
      <c r="K51" t="n">
        <v>1</v>
      </c>
      <c r="L51" t="n">
        <v>20</v>
      </c>
      <c r="M51" t="n">
        <v>17.4</v>
      </c>
      <c r="O51" t="inlineStr">
        <is>
          <t>N</t>
        </is>
      </c>
      <c r="P51" t="inlineStr">
        <is>
          <t>35件报关</t>
        </is>
      </c>
      <c r="Q51" t="inlineStr">
        <is>
          <t>https://www.amazon.de/dp/B07J6QXBP4</t>
        </is>
      </c>
    </row>
    <row r="52">
      <c r="A52" t="inlineStr">
        <is>
          <t>FBA15H4Z7H5Z</t>
        </is>
      </c>
      <c r="B52" t="inlineStr">
        <is>
          <t>FBA15H4Z7H5ZU000031</t>
        </is>
      </c>
      <c r="C52" t="inlineStr">
        <is>
          <t>Binoculars</t>
        </is>
      </c>
      <c r="D52" t="inlineStr">
        <is>
          <t>双筒望远镜</t>
        </is>
      </c>
      <c r="E52" t="inlineStr">
        <is>
          <t>9005100000</t>
        </is>
      </c>
      <c r="F52" t="inlineStr">
        <is>
          <t>Kylietech</t>
        </is>
      </c>
      <c r="G52" t="inlineStr">
        <is>
          <t>无</t>
        </is>
      </c>
      <c r="H52" t="inlineStr">
        <is>
          <t>橡胶/Rubber</t>
        </is>
      </c>
      <c r="I52" t="inlineStr">
        <is>
          <t>看风景/view the scenery</t>
        </is>
      </c>
      <c r="J52" t="inlineStr">
        <is>
          <t>14.000</t>
        </is>
      </c>
      <c r="K52" t="n">
        <v>1</v>
      </c>
      <c r="L52" t="n">
        <v>20</v>
      </c>
      <c r="M52" t="n">
        <v>17.4</v>
      </c>
      <c r="O52" t="inlineStr">
        <is>
          <t>N</t>
        </is>
      </c>
      <c r="P52" t="inlineStr">
        <is>
          <t>35件报关</t>
        </is>
      </c>
      <c r="Q52" t="inlineStr">
        <is>
          <t>https://www.amazon.de/dp/B07J6QXBP4</t>
        </is>
      </c>
    </row>
    <row r="53">
      <c r="A53" t="inlineStr">
        <is>
          <t>FBA15H4Z7H5Z</t>
        </is>
      </c>
      <c r="B53" t="inlineStr">
        <is>
          <t>FBA15H4Z7H5ZU000032</t>
        </is>
      </c>
      <c r="C53" t="inlineStr">
        <is>
          <t>Binoculars</t>
        </is>
      </c>
      <c r="D53" t="inlineStr">
        <is>
          <t>双筒望远镜</t>
        </is>
      </c>
      <c r="E53" t="inlineStr">
        <is>
          <t>9005100000</t>
        </is>
      </c>
      <c r="F53" t="inlineStr">
        <is>
          <t>Kylietech</t>
        </is>
      </c>
      <c r="G53" t="inlineStr">
        <is>
          <t>无</t>
        </is>
      </c>
      <c r="H53" t="inlineStr">
        <is>
          <t>橡胶/Rubber</t>
        </is>
      </c>
      <c r="I53" t="inlineStr">
        <is>
          <t>看风景/view the scenery</t>
        </is>
      </c>
      <c r="J53" t="inlineStr">
        <is>
          <t>14.000</t>
        </is>
      </c>
      <c r="K53" t="n">
        <v>1</v>
      </c>
      <c r="L53" t="n">
        <v>20</v>
      </c>
      <c r="M53" t="n">
        <v>17.4</v>
      </c>
      <c r="O53" t="inlineStr">
        <is>
          <t>N</t>
        </is>
      </c>
      <c r="P53" t="inlineStr">
        <is>
          <t>35件报关</t>
        </is>
      </c>
      <c r="Q53" t="inlineStr">
        <is>
          <t>https://www.amazon.de/dp/B07J6QXBP4</t>
        </is>
      </c>
    </row>
    <row r="54">
      <c r="A54" t="inlineStr">
        <is>
          <t>FBA15H4Z7H5Z</t>
        </is>
      </c>
      <c r="B54" t="inlineStr">
        <is>
          <t>FBA15H4Z7H5ZU000033</t>
        </is>
      </c>
      <c r="C54" t="inlineStr">
        <is>
          <t>Binoculars</t>
        </is>
      </c>
      <c r="D54" t="inlineStr">
        <is>
          <t>双筒望远镜</t>
        </is>
      </c>
      <c r="E54" t="inlineStr">
        <is>
          <t>9005100000</t>
        </is>
      </c>
      <c r="F54" t="inlineStr">
        <is>
          <t>Kylietech</t>
        </is>
      </c>
      <c r="G54" t="inlineStr">
        <is>
          <t>无</t>
        </is>
      </c>
      <c r="H54" t="inlineStr">
        <is>
          <t>橡胶/Rubber</t>
        </is>
      </c>
      <c r="I54" t="inlineStr">
        <is>
          <t>看风景/view the scenery</t>
        </is>
      </c>
      <c r="J54" t="inlineStr">
        <is>
          <t>14.000</t>
        </is>
      </c>
      <c r="K54" t="n">
        <v>1</v>
      </c>
      <c r="L54" t="n">
        <v>20</v>
      </c>
      <c r="M54" t="n">
        <v>17.4</v>
      </c>
      <c r="O54" t="inlineStr">
        <is>
          <t>N</t>
        </is>
      </c>
      <c r="P54" t="inlineStr">
        <is>
          <t>35件报关</t>
        </is>
      </c>
      <c r="Q54" t="inlineStr">
        <is>
          <t>https://www.amazon.de/dp/B07J6QXBP4</t>
        </is>
      </c>
    </row>
    <row r="55">
      <c r="A55" t="inlineStr">
        <is>
          <t>FBA15H4Z7H5Z</t>
        </is>
      </c>
      <c r="B55" t="inlineStr">
        <is>
          <t>FBA15H4Z7H5ZU000034</t>
        </is>
      </c>
      <c r="C55" t="inlineStr">
        <is>
          <t>Binoculars</t>
        </is>
      </c>
      <c r="D55" t="inlineStr">
        <is>
          <t>双筒望远镜</t>
        </is>
      </c>
      <c r="E55" t="inlineStr">
        <is>
          <t>9005100000</t>
        </is>
      </c>
      <c r="F55" t="inlineStr">
        <is>
          <t>Kylietech</t>
        </is>
      </c>
      <c r="G55" t="inlineStr">
        <is>
          <t>无</t>
        </is>
      </c>
      <c r="H55" t="inlineStr">
        <is>
          <t>橡胶/Rubber</t>
        </is>
      </c>
      <c r="I55" t="inlineStr">
        <is>
          <t>看风景/view the scenery</t>
        </is>
      </c>
      <c r="J55" t="inlineStr">
        <is>
          <t>14.000</t>
        </is>
      </c>
      <c r="K55" t="n">
        <v>1</v>
      </c>
      <c r="L55" t="n">
        <v>20</v>
      </c>
      <c r="M55" t="n">
        <v>17.4</v>
      </c>
      <c r="O55" t="inlineStr">
        <is>
          <t>N</t>
        </is>
      </c>
      <c r="P55" t="inlineStr">
        <is>
          <t>35件报关</t>
        </is>
      </c>
      <c r="Q55" t="inlineStr">
        <is>
          <t>https://www.amazon.de/dp/B07J6QXBP4</t>
        </is>
      </c>
    </row>
    <row r="56">
      <c r="A56" t="inlineStr">
        <is>
          <t>FBA15H4Z7H5Z</t>
        </is>
      </c>
      <c r="B56" t="inlineStr">
        <is>
          <t>FBA15H4Z7H5ZU000035</t>
        </is>
      </c>
      <c r="C56" t="inlineStr">
        <is>
          <t>Binoculars</t>
        </is>
      </c>
      <c r="D56" t="inlineStr">
        <is>
          <t>双筒望远镜</t>
        </is>
      </c>
      <c r="E56" t="inlineStr">
        <is>
          <t>9005100000</t>
        </is>
      </c>
      <c r="F56" t="inlineStr">
        <is>
          <t>Kylietech</t>
        </is>
      </c>
      <c r="G56" t="inlineStr">
        <is>
          <t>无</t>
        </is>
      </c>
      <c r="H56" t="inlineStr">
        <is>
          <t>橡胶/Rubber</t>
        </is>
      </c>
      <c r="I56" t="inlineStr">
        <is>
          <t>看风景/view the scenery</t>
        </is>
      </c>
      <c r="J56" t="inlineStr">
        <is>
          <t>14.000</t>
        </is>
      </c>
      <c r="K56" t="n">
        <v>1</v>
      </c>
      <c r="L56" t="n">
        <v>20</v>
      </c>
      <c r="M56" t="n">
        <v>17.4</v>
      </c>
      <c r="O56" t="inlineStr">
        <is>
          <t>N</t>
        </is>
      </c>
      <c r="P56" t="inlineStr">
        <is>
          <t>35件报关</t>
        </is>
      </c>
      <c r="Q56" t="inlineStr">
        <is>
          <t>https://www.amazon.de/dp/B07J6QXBP4</t>
        </is>
      </c>
    </row>
    <row r="57">
      <c r="A57" t="inlineStr">
        <is>
          <t>90156889</t>
        </is>
      </c>
      <c r="B57" t="inlineStr">
        <is>
          <t>70004-20230803-02-1</t>
        </is>
      </c>
      <c r="C57" t="inlineStr">
        <is>
          <t>Filter element</t>
        </is>
      </c>
      <c r="D57" t="inlineStr">
        <is>
          <t>滤芯</t>
        </is>
      </c>
      <c r="E57" t="inlineStr">
        <is>
          <t>8421991000</t>
        </is>
      </c>
      <c r="F57" t="inlineStr">
        <is>
          <t>Irhodesy</t>
        </is>
      </c>
      <c r="G57" t="inlineStr">
        <is>
          <t>RHS002</t>
        </is>
      </c>
      <c r="H57" t="inlineStr">
        <is>
          <t>Plastic</t>
        </is>
      </c>
      <c r="I57" t="inlineStr">
        <is>
          <t>Used in coffee machines</t>
        </is>
      </c>
      <c r="J57" t="inlineStr">
        <is>
          <t>11.300</t>
        </is>
      </c>
      <c r="K57" t="n">
        <v>1</v>
      </c>
      <c r="L57" t="n">
        <v>18</v>
      </c>
      <c r="M57" t="n">
        <v>12.45</v>
      </c>
      <c r="N57">
        <f>_xlfn.DISPIMG("ID_FE7DE26F828A4496B87FEDDBC27D67CC",1)</f>
        <v/>
      </c>
      <c r="O57" t="inlineStr">
        <is>
          <t>N</t>
        </is>
      </c>
      <c r="P57" t="inlineStr">
        <is>
          <t>47件部分报关</t>
        </is>
      </c>
      <c r="Q57" t="inlineStr">
        <is>
          <t>https://www.amazon.de/Kaffeemaschine-Aribra-Wasserfilter-Zertifizierter-Kaffeefilter/dp/B0B53L1GZH</t>
        </is>
      </c>
    </row>
    <row r="58">
      <c r="A58" t="inlineStr">
        <is>
          <t>90156889</t>
        </is>
      </c>
      <c r="B58" t="inlineStr">
        <is>
          <t>70004-20230803-02-2</t>
        </is>
      </c>
      <c r="C58" t="inlineStr">
        <is>
          <t>Filter element</t>
        </is>
      </c>
      <c r="D58" t="inlineStr">
        <is>
          <t>滤芯</t>
        </is>
      </c>
      <c r="E58" t="inlineStr">
        <is>
          <t>8421991000</t>
        </is>
      </c>
      <c r="F58" t="inlineStr">
        <is>
          <t>Irhodesy</t>
        </is>
      </c>
      <c r="G58" t="inlineStr">
        <is>
          <t>RHS002</t>
        </is>
      </c>
      <c r="H58" t="inlineStr">
        <is>
          <t>Plastic</t>
        </is>
      </c>
      <c r="I58" t="inlineStr">
        <is>
          <t>Used in coffee machines</t>
        </is>
      </c>
      <c r="J58" t="inlineStr">
        <is>
          <t>11.300</t>
        </is>
      </c>
      <c r="K58" t="n">
        <v>1</v>
      </c>
      <c r="L58" t="n">
        <v>18</v>
      </c>
      <c r="M58" t="n">
        <v>12.45</v>
      </c>
      <c r="O58" t="inlineStr">
        <is>
          <t>N</t>
        </is>
      </c>
      <c r="P58" t="inlineStr">
        <is>
          <t>47件部分报关</t>
        </is>
      </c>
      <c r="Q58" t="inlineStr">
        <is>
          <t>https://www.amazon.de/Kaffeemaschine-Aribra-Wasserfilter-Zertifizierter-Kaffeefilter/dp/B0B53L1GZH</t>
        </is>
      </c>
    </row>
    <row r="59">
      <c r="A59" t="inlineStr">
        <is>
          <t>90156889</t>
        </is>
      </c>
      <c r="B59" t="inlineStr">
        <is>
          <t>70004-20230803-02-3</t>
        </is>
      </c>
      <c r="C59" t="inlineStr">
        <is>
          <t>Filter element</t>
        </is>
      </c>
      <c r="D59" t="inlineStr">
        <is>
          <t>滤芯</t>
        </is>
      </c>
      <c r="E59" t="inlineStr">
        <is>
          <t>8421991000</t>
        </is>
      </c>
      <c r="F59" t="inlineStr">
        <is>
          <t>Irhodesy</t>
        </is>
      </c>
      <c r="G59" t="inlineStr">
        <is>
          <t>RHS002</t>
        </is>
      </c>
      <c r="H59" t="inlineStr">
        <is>
          <t>Plastic</t>
        </is>
      </c>
      <c r="I59" t="inlineStr">
        <is>
          <t>Used in coffee machines</t>
        </is>
      </c>
      <c r="J59" t="inlineStr">
        <is>
          <t>11.300</t>
        </is>
      </c>
      <c r="K59" t="n">
        <v>1</v>
      </c>
      <c r="L59" t="n">
        <v>18</v>
      </c>
      <c r="M59" t="n">
        <v>12.45</v>
      </c>
      <c r="O59" t="inlineStr">
        <is>
          <t>N</t>
        </is>
      </c>
      <c r="P59" t="inlineStr">
        <is>
          <t>47件部分报关</t>
        </is>
      </c>
      <c r="Q59" t="inlineStr">
        <is>
          <t>https://www.amazon.de/Kaffeemaschine-Aribra-Wasserfilter-Zertifizierter-Kaffeefilter/dp/B0B53L1GZH</t>
        </is>
      </c>
    </row>
    <row r="60">
      <c r="A60" t="inlineStr">
        <is>
          <t>90156889</t>
        </is>
      </c>
      <c r="B60" t="inlineStr">
        <is>
          <t>70004-20230803-02-4</t>
        </is>
      </c>
      <c r="C60" t="inlineStr">
        <is>
          <t>Filter element</t>
        </is>
      </c>
      <c r="D60" t="inlineStr">
        <is>
          <t>滤芯</t>
        </is>
      </c>
      <c r="E60" t="inlineStr">
        <is>
          <t>8421991000</t>
        </is>
      </c>
      <c r="F60" t="inlineStr">
        <is>
          <t>Irhodesy</t>
        </is>
      </c>
      <c r="G60" t="inlineStr">
        <is>
          <t>RHS002</t>
        </is>
      </c>
      <c r="H60" t="inlineStr">
        <is>
          <t>Plastic</t>
        </is>
      </c>
      <c r="I60" t="inlineStr">
        <is>
          <t>Used in coffee machines</t>
        </is>
      </c>
      <c r="J60" t="inlineStr">
        <is>
          <t>11.300</t>
        </is>
      </c>
      <c r="K60" t="n">
        <v>1</v>
      </c>
      <c r="L60" t="n">
        <v>18</v>
      </c>
      <c r="M60" t="n">
        <v>12.45</v>
      </c>
      <c r="O60" t="inlineStr">
        <is>
          <t>N</t>
        </is>
      </c>
      <c r="P60" t="inlineStr">
        <is>
          <t>47件部分报关</t>
        </is>
      </c>
      <c r="Q60" t="inlineStr">
        <is>
          <t>https://www.amazon.de/Kaffeemaschine-Aribra-Wasserfilter-Zertifizierter-Kaffeefilter/dp/B0B53L1GZH</t>
        </is>
      </c>
    </row>
    <row r="61">
      <c r="A61" t="inlineStr">
        <is>
          <t>90156889</t>
        </is>
      </c>
      <c r="B61" t="inlineStr">
        <is>
          <t>70004-20230803-02-5</t>
        </is>
      </c>
      <c r="C61" t="inlineStr">
        <is>
          <t>Filter element</t>
        </is>
      </c>
      <c r="D61" t="inlineStr">
        <is>
          <t>滤芯</t>
        </is>
      </c>
      <c r="E61" t="inlineStr">
        <is>
          <t>8421991000</t>
        </is>
      </c>
      <c r="F61" t="inlineStr">
        <is>
          <t>Irhodesy</t>
        </is>
      </c>
      <c r="G61" t="inlineStr">
        <is>
          <t>RHS002</t>
        </is>
      </c>
      <c r="H61" t="inlineStr">
        <is>
          <t>Plastic</t>
        </is>
      </c>
      <c r="I61" t="inlineStr">
        <is>
          <t>Used in coffee machines</t>
        </is>
      </c>
      <c r="J61" t="inlineStr">
        <is>
          <t>11.300</t>
        </is>
      </c>
      <c r="K61" t="n">
        <v>1</v>
      </c>
      <c r="L61" t="n">
        <v>18</v>
      </c>
      <c r="M61" t="n">
        <v>12.45</v>
      </c>
      <c r="O61" t="inlineStr">
        <is>
          <t>N</t>
        </is>
      </c>
      <c r="P61" t="inlineStr">
        <is>
          <t>47件部分报关</t>
        </is>
      </c>
      <c r="Q61" t="inlineStr">
        <is>
          <t>https://www.amazon.de/Kaffeemaschine-Aribra-Wasserfilter-Zertifizierter-Kaffeefilter/dp/B0B53L1GZH</t>
        </is>
      </c>
    </row>
    <row r="62">
      <c r="A62" t="inlineStr">
        <is>
          <t>90156889</t>
        </is>
      </c>
      <c r="B62" t="inlineStr">
        <is>
          <t>70004-20230803-02-6</t>
        </is>
      </c>
      <c r="C62" t="inlineStr">
        <is>
          <t>Filter element</t>
        </is>
      </c>
      <c r="D62" t="inlineStr">
        <is>
          <t>滤芯</t>
        </is>
      </c>
      <c r="E62" t="inlineStr">
        <is>
          <t>8421991000</t>
        </is>
      </c>
      <c r="F62" t="inlineStr">
        <is>
          <t>Irhodesy</t>
        </is>
      </c>
      <c r="G62" t="inlineStr">
        <is>
          <t>RHS002</t>
        </is>
      </c>
      <c r="H62" t="inlineStr">
        <is>
          <t>Plastic</t>
        </is>
      </c>
      <c r="I62" t="inlineStr">
        <is>
          <t>Used in coffee machines</t>
        </is>
      </c>
      <c r="J62" t="inlineStr">
        <is>
          <t>11.300</t>
        </is>
      </c>
      <c r="K62" t="n">
        <v>1</v>
      </c>
      <c r="L62" t="n">
        <v>18</v>
      </c>
      <c r="M62" t="n">
        <v>12.45</v>
      </c>
      <c r="O62" t="inlineStr">
        <is>
          <t>N</t>
        </is>
      </c>
      <c r="P62" t="inlineStr">
        <is>
          <t>47件部分报关</t>
        </is>
      </c>
      <c r="Q62" t="inlineStr">
        <is>
          <t>https://www.amazon.de/Kaffeemaschine-Aribra-Wasserfilter-Zertifizierter-Kaffeefilter/dp/B0B53L1GZH</t>
        </is>
      </c>
    </row>
    <row r="63">
      <c r="A63" t="inlineStr">
        <is>
          <t>90156889</t>
        </is>
      </c>
      <c r="B63" t="inlineStr">
        <is>
          <t>70004-20230803-02-7</t>
        </is>
      </c>
      <c r="C63" t="inlineStr">
        <is>
          <t>Filter element</t>
        </is>
      </c>
      <c r="D63" t="inlineStr">
        <is>
          <t>滤芯</t>
        </is>
      </c>
      <c r="E63" t="inlineStr">
        <is>
          <t>8421991000</t>
        </is>
      </c>
      <c r="F63" t="inlineStr">
        <is>
          <t>Irhodesy</t>
        </is>
      </c>
      <c r="G63" t="inlineStr">
        <is>
          <t>RHS002</t>
        </is>
      </c>
      <c r="H63" t="inlineStr">
        <is>
          <t>Plastic</t>
        </is>
      </c>
      <c r="I63" t="inlineStr">
        <is>
          <t>Used in coffee machines</t>
        </is>
      </c>
      <c r="J63" t="inlineStr">
        <is>
          <t>11.300</t>
        </is>
      </c>
      <c r="K63" t="n">
        <v>1</v>
      </c>
      <c r="L63" t="n">
        <v>18</v>
      </c>
      <c r="M63" t="n">
        <v>12.45</v>
      </c>
      <c r="O63" t="inlineStr">
        <is>
          <t>N</t>
        </is>
      </c>
      <c r="P63" t="inlineStr">
        <is>
          <t>47件部分报关</t>
        </is>
      </c>
      <c r="Q63" t="inlineStr">
        <is>
          <t>https://www.amazon.de/Kaffeemaschine-Aribra-Wasserfilter-Zertifizierter-Kaffeefilter/dp/B0B53L1GZH</t>
        </is>
      </c>
    </row>
    <row r="64">
      <c r="A64" t="inlineStr">
        <is>
          <t>90156889</t>
        </is>
      </c>
      <c r="B64" t="inlineStr">
        <is>
          <t>70004-20230803-02-8</t>
        </is>
      </c>
      <c r="C64" t="inlineStr">
        <is>
          <t>Filter element</t>
        </is>
      </c>
      <c r="D64" t="inlineStr">
        <is>
          <t>滤芯</t>
        </is>
      </c>
      <c r="E64" t="inlineStr">
        <is>
          <t>8421991000</t>
        </is>
      </c>
      <c r="F64" t="inlineStr">
        <is>
          <t>Irhodesy</t>
        </is>
      </c>
      <c r="G64" t="inlineStr">
        <is>
          <t>RHS002</t>
        </is>
      </c>
      <c r="H64" t="inlineStr">
        <is>
          <t>Plastic</t>
        </is>
      </c>
      <c r="I64" t="inlineStr">
        <is>
          <t>Used in coffee machines</t>
        </is>
      </c>
      <c r="J64" t="inlineStr">
        <is>
          <t>11.300</t>
        </is>
      </c>
      <c r="K64" t="n">
        <v>1</v>
      </c>
      <c r="L64" t="n">
        <v>18</v>
      </c>
      <c r="M64" t="n">
        <v>12.45</v>
      </c>
      <c r="O64" t="inlineStr">
        <is>
          <t>N</t>
        </is>
      </c>
      <c r="P64" t="inlineStr">
        <is>
          <t>47件部分报关</t>
        </is>
      </c>
      <c r="Q64" t="inlineStr">
        <is>
          <t>https://www.amazon.de/Kaffeemaschine-Aribra-Wasserfilter-Zertifizierter-Kaffeefilter/dp/B0B53L1GZH</t>
        </is>
      </c>
    </row>
    <row r="65">
      <c r="A65" t="inlineStr">
        <is>
          <t>90156889</t>
        </is>
      </c>
      <c r="B65" t="inlineStr">
        <is>
          <t>70004-20230803-02-9</t>
        </is>
      </c>
      <c r="C65" t="inlineStr">
        <is>
          <t>Filter element</t>
        </is>
      </c>
      <c r="D65" t="inlineStr">
        <is>
          <t>滤芯</t>
        </is>
      </c>
      <c r="E65" t="inlineStr">
        <is>
          <t>8421991000</t>
        </is>
      </c>
      <c r="F65" t="inlineStr">
        <is>
          <t>Irhodesy</t>
        </is>
      </c>
      <c r="G65" t="inlineStr">
        <is>
          <t>RHS002</t>
        </is>
      </c>
      <c r="H65" t="inlineStr">
        <is>
          <t>Plastic</t>
        </is>
      </c>
      <c r="I65" t="inlineStr">
        <is>
          <t>Used in coffee machines</t>
        </is>
      </c>
      <c r="J65" t="inlineStr">
        <is>
          <t>11.300</t>
        </is>
      </c>
      <c r="K65" t="n">
        <v>1</v>
      </c>
      <c r="L65" t="n">
        <v>18</v>
      </c>
      <c r="M65" t="n">
        <v>12.45</v>
      </c>
      <c r="O65" t="inlineStr">
        <is>
          <t>N</t>
        </is>
      </c>
      <c r="P65" t="inlineStr">
        <is>
          <t>47件部分报关</t>
        </is>
      </c>
      <c r="Q65" t="inlineStr">
        <is>
          <t>https://www.amazon.de/Kaffeemaschine-Aribra-Wasserfilter-Zertifizierter-Kaffeefilter/dp/B0B53L1GZH</t>
        </is>
      </c>
    </row>
    <row r="66">
      <c r="A66" t="inlineStr">
        <is>
          <t>90156889</t>
        </is>
      </c>
      <c r="B66" t="inlineStr">
        <is>
          <t>70004-20230803-02-10</t>
        </is>
      </c>
      <c r="C66" t="inlineStr">
        <is>
          <t>Filter element</t>
        </is>
      </c>
      <c r="D66" t="inlineStr">
        <is>
          <t>滤芯</t>
        </is>
      </c>
      <c r="E66" t="inlineStr">
        <is>
          <t>8421991000</t>
        </is>
      </c>
      <c r="F66" t="inlineStr">
        <is>
          <t>Irhodesy</t>
        </is>
      </c>
      <c r="G66" t="inlineStr">
        <is>
          <t>RHS002</t>
        </is>
      </c>
      <c r="H66" t="inlineStr">
        <is>
          <t>Plastic</t>
        </is>
      </c>
      <c r="I66" t="inlineStr">
        <is>
          <t>Used in coffee machines</t>
        </is>
      </c>
      <c r="J66" t="inlineStr">
        <is>
          <t>11.300</t>
        </is>
      </c>
      <c r="K66" t="n">
        <v>1</v>
      </c>
      <c r="L66" t="n">
        <v>18</v>
      </c>
      <c r="M66" t="n">
        <v>12.45</v>
      </c>
      <c r="O66" t="inlineStr">
        <is>
          <t>N</t>
        </is>
      </c>
      <c r="P66" t="inlineStr">
        <is>
          <t>47件部分报关</t>
        </is>
      </c>
      <c r="Q66" t="inlineStr">
        <is>
          <t>https://www.amazon.de/Kaffeemaschine-Aribra-Wasserfilter-Zertifizierter-Kaffeefilter/dp/B0B53L1GZH</t>
        </is>
      </c>
    </row>
    <row r="67">
      <c r="A67" t="inlineStr">
        <is>
          <t>90156889</t>
        </is>
      </c>
      <c r="B67" t="inlineStr">
        <is>
          <t>70004-20230803-02-11</t>
        </is>
      </c>
      <c r="C67" t="inlineStr">
        <is>
          <t>Filter element</t>
        </is>
      </c>
      <c r="D67" t="inlineStr">
        <is>
          <t>滤芯</t>
        </is>
      </c>
      <c r="E67" t="inlineStr">
        <is>
          <t>8421991000</t>
        </is>
      </c>
      <c r="F67" t="inlineStr">
        <is>
          <t>Irhodesy</t>
        </is>
      </c>
      <c r="G67" t="inlineStr">
        <is>
          <t>RHS002</t>
        </is>
      </c>
      <c r="H67" t="inlineStr">
        <is>
          <t>Plastic</t>
        </is>
      </c>
      <c r="I67" t="inlineStr">
        <is>
          <t>Used in coffee machines</t>
        </is>
      </c>
      <c r="J67" t="inlineStr">
        <is>
          <t>11.300</t>
        </is>
      </c>
      <c r="K67" t="n">
        <v>1</v>
      </c>
      <c r="L67" t="n">
        <v>18</v>
      </c>
      <c r="M67" t="n">
        <v>12.45</v>
      </c>
      <c r="O67" t="inlineStr">
        <is>
          <t>N</t>
        </is>
      </c>
      <c r="P67" t="inlineStr">
        <is>
          <t>47件部分报关</t>
        </is>
      </c>
      <c r="Q67" t="inlineStr">
        <is>
          <t>https://www.amazon.de/Kaffeemaschine-Aribra-Wasserfilter-Zertifizierter-Kaffeefilter/dp/B0B53L1GZH</t>
        </is>
      </c>
    </row>
    <row r="68">
      <c r="A68" t="inlineStr">
        <is>
          <t>90156889</t>
        </is>
      </c>
      <c r="B68" t="inlineStr">
        <is>
          <t>70004-20230803-02-12</t>
        </is>
      </c>
      <c r="C68" t="inlineStr">
        <is>
          <t>Filter element</t>
        </is>
      </c>
      <c r="D68" t="inlineStr">
        <is>
          <t>滤芯</t>
        </is>
      </c>
      <c r="E68" t="inlineStr">
        <is>
          <t>8421991000</t>
        </is>
      </c>
      <c r="F68" t="inlineStr">
        <is>
          <t>Irhodesy</t>
        </is>
      </c>
      <c r="G68" t="inlineStr">
        <is>
          <t>RHS002</t>
        </is>
      </c>
      <c r="H68" t="inlineStr">
        <is>
          <t>Plastic</t>
        </is>
      </c>
      <c r="I68" t="inlineStr">
        <is>
          <t>Used in coffee machines</t>
        </is>
      </c>
      <c r="J68" t="inlineStr">
        <is>
          <t>11.300</t>
        </is>
      </c>
      <c r="K68" t="n">
        <v>1</v>
      </c>
      <c r="L68" t="n">
        <v>18</v>
      </c>
      <c r="M68" t="n">
        <v>12.45</v>
      </c>
      <c r="O68" t="inlineStr">
        <is>
          <t>N</t>
        </is>
      </c>
      <c r="P68" t="inlineStr">
        <is>
          <t>47件部分报关</t>
        </is>
      </c>
      <c r="Q68" t="inlineStr">
        <is>
          <t>https://www.amazon.de/Kaffeemaschine-Aribra-Wasserfilter-Zertifizierter-Kaffeefilter/dp/B0B53L1GZH</t>
        </is>
      </c>
    </row>
    <row r="69">
      <c r="A69" t="inlineStr">
        <is>
          <t>90156889</t>
        </is>
      </c>
      <c r="B69" t="inlineStr">
        <is>
          <t>70004-20230803-02-13</t>
        </is>
      </c>
      <c r="C69" t="inlineStr">
        <is>
          <t>Filter element</t>
        </is>
      </c>
      <c r="D69" t="inlineStr">
        <is>
          <t>滤芯</t>
        </is>
      </c>
      <c r="E69" t="inlineStr">
        <is>
          <t>8421991000</t>
        </is>
      </c>
      <c r="F69" t="inlineStr">
        <is>
          <t>Irhodesy</t>
        </is>
      </c>
      <c r="G69" t="inlineStr">
        <is>
          <t>RHS002</t>
        </is>
      </c>
      <c r="H69" t="inlineStr">
        <is>
          <t>Plastic</t>
        </is>
      </c>
      <c r="I69" t="inlineStr">
        <is>
          <t>Used in coffee machines</t>
        </is>
      </c>
      <c r="J69" t="inlineStr">
        <is>
          <t>11.300</t>
        </is>
      </c>
      <c r="K69" t="n">
        <v>1</v>
      </c>
      <c r="L69" t="n">
        <v>18</v>
      </c>
      <c r="M69" t="n">
        <v>12.45</v>
      </c>
      <c r="O69" t="inlineStr">
        <is>
          <t>N</t>
        </is>
      </c>
      <c r="P69" t="inlineStr">
        <is>
          <t>47件部分报关</t>
        </is>
      </c>
      <c r="Q69" t="inlineStr">
        <is>
          <t>https://www.amazon.de/Kaffeemaschine-Aribra-Wasserfilter-Zertifizierter-Kaffeefilter/dp/B0B53L1GZH</t>
        </is>
      </c>
    </row>
    <row r="70">
      <c r="A70" t="inlineStr">
        <is>
          <t>90156889</t>
        </is>
      </c>
      <c r="B70" t="inlineStr">
        <is>
          <t>70004-20230803-02-14</t>
        </is>
      </c>
      <c r="C70" t="inlineStr">
        <is>
          <t>Filter element</t>
        </is>
      </c>
      <c r="D70" t="inlineStr">
        <is>
          <t>滤芯</t>
        </is>
      </c>
      <c r="E70" t="inlineStr">
        <is>
          <t>8421991000</t>
        </is>
      </c>
      <c r="F70" t="inlineStr">
        <is>
          <t>Irhodesy</t>
        </is>
      </c>
      <c r="G70" t="inlineStr">
        <is>
          <t>RHS002</t>
        </is>
      </c>
      <c r="H70" t="inlineStr">
        <is>
          <t>Plastic</t>
        </is>
      </c>
      <c r="I70" t="inlineStr">
        <is>
          <t>Used in coffee machines</t>
        </is>
      </c>
      <c r="J70" t="inlineStr">
        <is>
          <t>11.300</t>
        </is>
      </c>
      <c r="K70" t="n">
        <v>1</v>
      </c>
      <c r="L70" t="n">
        <v>18</v>
      </c>
      <c r="M70" t="n">
        <v>12.45</v>
      </c>
      <c r="O70" t="inlineStr">
        <is>
          <t>N</t>
        </is>
      </c>
      <c r="P70" t="inlineStr">
        <is>
          <t>47件部分报关</t>
        </is>
      </c>
      <c r="Q70" t="inlineStr">
        <is>
          <t>https://www.amazon.de/Kaffeemaschine-Aribra-Wasserfilter-Zertifizierter-Kaffeefilter/dp/B0B53L1GZH</t>
        </is>
      </c>
    </row>
    <row r="71">
      <c r="A71" t="inlineStr">
        <is>
          <t>90156889</t>
        </is>
      </c>
      <c r="B71" t="inlineStr">
        <is>
          <t>70004-20230803-02-15</t>
        </is>
      </c>
      <c r="C71" t="inlineStr">
        <is>
          <t>Filter element</t>
        </is>
      </c>
      <c r="D71" t="inlineStr">
        <is>
          <t>滤芯</t>
        </is>
      </c>
      <c r="E71" t="inlineStr">
        <is>
          <t>8421991000</t>
        </is>
      </c>
      <c r="F71" t="inlineStr">
        <is>
          <t>Irhodesy</t>
        </is>
      </c>
      <c r="G71" t="inlineStr">
        <is>
          <t>RHS002</t>
        </is>
      </c>
      <c r="H71" t="inlineStr">
        <is>
          <t>Plastic</t>
        </is>
      </c>
      <c r="I71" t="inlineStr">
        <is>
          <t>Used in coffee machines</t>
        </is>
      </c>
      <c r="J71" t="inlineStr">
        <is>
          <t>11.300</t>
        </is>
      </c>
      <c r="K71" t="n">
        <v>1</v>
      </c>
      <c r="L71" t="n">
        <v>18</v>
      </c>
      <c r="M71" t="n">
        <v>12.45</v>
      </c>
      <c r="O71" t="inlineStr">
        <is>
          <t>N</t>
        </is>
      </c>
      <c r="P71" t="inlineStr">
        <is>
          <t>47件部分报关</t>
        </is>
      </c>
      <c r="Q71" t="inlineStr">
        <is>
          <t>https://www.amazon.de/Kaffeemaschine-Aribra-Wasserfilter-Zertifizierter-Kaffeefilter/dp/B0B53L1GZH</t>
        </is>
      </c>
    </row>
    <row r="72">
      <c r="A72" t="inlineStr">
        <is>
          <t>90156889</t>
        </is>
      </c>
      <c r="B72" t="inlineStr">
        <is>
          <t>70004-20230803-02-16</t>
        </is>
      </c>
      <c r="C72" t="inlineStr">
        <is>
          <t>Filter element</t>
        </is>
      </c>
      <c r="D72" t="inlineStr">
        <is>
          <t>滤芯</t>
        </is>
      </c>
      <c r="E72" t="inlineStr">
        <is>
          <t>8421991000</t>
        </is>
      </c>
      <c r="F72" t="inlineStr">
        <is>
          <t>Irhodesy</t>
        </is>
      </c>
      <c r="G72" t="inlineStr">
        <is>
          <t>RHS002</t>
        </is>
      </c>
      <c r="H72" t="inlineStr">
        <is>
          <t>Plastic</t>
        </is>
      </c>
      <c r="I72" t="inlineStr">
        <is>
          <t>Used in coffee machines</t>
        </is>
      </c>
      <c r="J72" t="inlineStr">
        <is>
          <t>11.300</t>
        </is>
      </c>
      <c r="K72" t="n">
        <v>1</v>
      </c>
      <c r="L72" t="n">
        <v>18</v>
      </c>
      <c r="M72" t="n">
        <v>12.45</v>
      </c>
      <c r="O72" t="inlineStr">
        <is>
          <t>N</t>
        </is>
      </c>
      <c r="P72" t="inlineStr">
        <is>
          <t>47件部分报关</t>
        </is>
      </c>
      <c r="Q72" t="inlineStr">
        <is>
          <t>https://www.amazon.de/Kaffeemaschine-Aribra-Wasserfilter-Zertifizierter-Kaffeefilter/dp/B0B53L1GZH</t>
        </is>
      </c>
    </row>
    <row r="73">
      <c r="A73" t="inlineStr">
        <is>
          <t>90156889</t>
        </is>
      </c>
      <c r="B73" t="inlineStr">
        <is>
          <t>70004-20230803-02-17</t>
        </is>
      </c>
      <c r="C73" t="inlineStr">
        <is>
          <t>Filter element</t>
        </is>
      </c>
      <c r="D73" t="inlineStr">
        <is>
          <t>滤芯</t>
        </is>
      </c>
      <c r="E73" t="inlineStr">
        <is>
          <t>8421991000</t>
        </is>
      </c>
      <c r="F73" t="inlineStr">
        <is>
          <t>Irhodesy</t>
        </is>
      </c>
      <c r="G73" t="inlineStr">
        <is>
          <t>RHS002</t>
        </is>
      </c>
      <c r="H73" t="inlineStr">
        <is>
          <t>Plastic</t>
        </is>
      </c>
      <c r="I73" t="inlineStr">
        <is>
          <t>Used in coffee machines</t>
        </is>
      </c>
      <c r="J73" t="inlineStr">
        <is>
          <t>11.300</t>
        </is>
      </c>
      <c r="K73" t="n">
        <v>1</v>
      </c>
      <c r="L73" t="n">
        <v>18</v>
      </c>
      <c r="M73" t="n">
        <v>12.45</v>
      </c>
      <c r="O73" t="inlineStr">
        <is>
          <t>N</t>
        </is>
      </c>
      <c r="P73" t="inlineStr">
        <is>
          <t>47件部分报关</t>
        </is>
      </c>
      <c r="Q73" t="inlineStr">
        <is>
          <t>https://www.amazon.de/Kaffeemaschine-Aribra-Wasserfilter-Zertifizierter-Kaffeefilter/dp/B0B53L1GZH</t>
        </is>
      </c>
    </row>
    <row r="74">
      <c r="A74" t="inlineStr">
        <is>
          <t>90156889</t>
        </is>
      </c>
      <c r="B74" t="inlineStr">
        <is>
          <t>70004-20230803-02-18</t>
        </is>
      </c>
      <c r="C74" t="inlineStr">
        <is>
          <t>Filter element</t>
        </is>
      </c>
      <c r="D74" t="inlineStr">
        <is>
          <t>滤芯</t>
        </is>
      </c>
      <c r="E74" t="inlineStr">
        <is>
          <t>8421991000</t>
        </is>
      </c>
      <c r="F74" t="inlineStr">
        <is>
          <t>Irhodesy</t>
        </is>
      </c>
      <c r="G74" t="inlineStr">
        <is>
          <t>RHS002</t>
        </is>
      </c>
      <c r="H74" t="inlineStr">
        <is>
          <t>Plastic</t>
        </is>
      </c>
      <c r="I74" t="inlineStr">
        <is>
          <t>Used in coffee machines</t>
        </is>
      </c>
      <c r="J74" t="inlineStr">
        <is>
          <t>11.300</t>
        </is>
      </c>
      <c r="K74" t="n">
        <v>1</v>
      </c>
      <c r="L74" t="n">
        <v>18</v>
      </c>
      <c r="M74" t="n">
        <v>12.45</v>
      </c>
      <c r="O74" t="inlineStr">
        <is>
          <t>N</t>
        </is>
      </c>
      <c r="P74" t="inlineStr">
        <is>
          <t>47件部分报关</t>
        </is>
      </c>
      <c r="Q74" t="inlineStr">
        <is>
          <t>https://www.amazon.de/Kaffeemaschine-Aribra-Wasserfilter-Zertifizierter-Kaffeefilter/dp/B0B53L1GZH</t>
        </is>
      </c>
    </row>
    <row r="75">
      <c r="A75" t="inlineStr">
        <is>
          <t>90156889</t>
        </is>
      </c>
      <c r="B75" t="inlineStr">
        <is>
          <t>70004-20230803-02-19</t>
        </is>
      </c>
      <c r="C75" t="inlineStr">
        <is>
          <t>Filter element</t>
        </is>
      </c>
      <c r="D75" t="inlineStr">
        <is>
          <t>滤芯</t>
        </is>
      </c>
      <c r="E75" t="inlineStr">
        <is>
          <t>8421991000</t>
        </is>
      </c>
      <c r="F75" t="inlineStr">
        <is>
          <t>Irhodesy</t>
        </is>
      </c>
      <c r="G75" t="inlineStr">
        <is>
          <t>RHS002</t>
        </is>
      </c>
      <c r="H75" t="inlineStr">
        <is>
          <t>Plastic</t>
        </is>
      </c>
      <c r="I75" t="inlineStr">
        <is>
          <t>Used in coffee machines</t>
        </is>
      </c>
      <c r="J75" t="inlineStr">
        <is>
          <t>11.300</t>
        </is>
      </c>
      <c r="K75" t="n">
        <v>1</v>
      </c>
      <c r="L75" t="n">
        <v>18</v>
      </c>
      <c r="M75" t="n">
        <v>12.45</v>
      </c>
      <c r="O75" t="inlineStr">
        <is>
          <t>N</t>
        </is>
      </c>
      <c r="P75" t="inlineStr">
        <is>
          <t>47件部分报关</t>
        </is>
      </c>
      <c r="Q75" t="inlineStr">
        <is>
          <t>https://www.amazon.de/Kaffeemaschine-Aribra-Wasserfilter-Zertifizierter-Kaffeefilter/dp/B0B53L1GZH</t>
        </is>
      </c>
    </row>
    <row r="76">
      <c r="A76" t="inlineStr">
        <is>
          <t>90156889</t>
        </is>
      </c>
      <c r="B76" t="inlineStr">
        <is>
          <t>70004-20230803-02-20</t>
        </is>
      </c>
      <c r="C76" t="inlineStr">
        <is>
          <t>Filter element</t>
        </is>
      </c>
      <c r="D76" t="inlineStr">
        <is>
          <t>滤芯</t>
        </is>
      </c>
      <c r="E76" t="inlineStr">
        <is>
          <t>8421991000</t>
        </is>
      </c>
      <c r="F76" t="inlineStr">
        <is>
          <t>Irhodesy</t>
        </is>
      </c>
      <c r="G76" t="inlineStr">
        <is>
          <t>RHS002</t>
        </is>
      </c>
      <c r="H76" t="inlineStr">
        <is>
          <t>Plastic</t>
        </is>
      </c>
      <c r="I76" t="inlineStr">
        <is>
          <t>Used in coffee machines</t>
        </is>
      </c>
      <c r="J76" t="inlineStr">
        <is>
          <t>11.300</t>
        </is>
      </c>
      <c r="K76" t="n">
        <v>1</v>
      </c>
      <c r="L76" t="n">
        <v>18</v>
      </c>
      <c r="M76" t="n">
        <v>12.45</v>
      </c>
      <c r="O76" t="inlineStr">
        <is>
          <t>N</t>
        </is>
      </c>
      <c r="P76" t="inlineStr">
        <is>
          <t>47件部分报关</t>
        </is>
      </c>
      <c r="Q76" t="inlineStr">
        <is>
          <t>https://www.amazon.de/Kaffeemaschine-Aribra-Wasserfilter-Zertifizierter-Kaffeefilter/dp/B0B53L1GZH</t>
        </is>
      </c>
    </row>
    <row r="77">
      <c r="A77" t="inlineStr">
        <is>
          <t>90156889</t>
        </is>
      </c>
      <c r="B77" t="inlineStr">
        <is>
          <t>70004-20230803-02-21</t>
        </is>
      </c>
      <c r="C77" t="inlineStr">
        <is>
          <t>Filter element</t>
        </is>
      </c>
      <c r="D77" t="inlineStr">
        <is>
          <t>滤芯</t>
        </is>
      </c>
      <c r="E77" t="inlineStr">
        <is>
          <t>8421991000</t>
        </is>
      </c>
      <c r="F77" t="inlineStr">
        <is>
          <t>Irhodesy</t>
        </is>
      </c>
      <c r="G77" t="inlineStr">
        <is>
          <t>RHS002</t>
        </is>
      </c>
      <c r="H77" t="inlineStr">
        <is>
          <t>Plastic</t>
        </is>
      </c>
      <c r="I77" t="inlineStr">
        <is>
          <t>Used in coffee machines</t>
        </is>
      </c>
      <c r="J77" t="inlineStr">
        <is>
          <t>11.300</t>
        </is>
      </c>
      <c r="K77" t="n">
        <v>1</v>
      </c>
      <c r="L77" t="n">
        <v>18</v>
      </c>
      <c r="M77" t="n">
        <v>12.45</v>
      </c>
      <c r="O77" t="inlineStr">
        <is>
          <t>N</t>
        </is>
      </c>
      <c r="P77" t="inlineStr">
        <is>
          <t>47件部分报关</t>
        </is>
      </c>
      <c r="Q77" t="inlineStr">
        <is>
          <t>https://www.amazon.de/Kaffeemaschine-Aribra-Wasserfilter-Zertifizierter-Kaffeefilter/dp/B0B53L1GZH</t>
        </is>
      </c>
    </row>
    <row r="78">
      <c r="A78" t="inlineStr">
        <is>
          <t>90156889</t>
        </is>
      </c>
      <c r="B78" t="inlineStr">
        <is>
          <t>70004-20230803-02-22</t>
        </is>
      </c>
      <c r="C78" t="inlineStr">
        <is>
          <t>Filter element</t>
        </is>
      </c>
      <c r="D78" t="inlineStr">
        <is>
          <t>滤芯</t>
        </is>
      </c>
      <c r="E78" t="inlineStr">
        <is>
          <t>8421991000</t>
        </is>
      </c>
      <c r="F78" t="inlineStr">
        <is>
          <t>Irhodesy</t>
        </is>
      </c>
      <c r="G78" t="inlineStr">
        <is>
          <t>RHS002</t>
        </is>
      </c>
      <c r="H78" t="inlineStr">
        <is>
          <t>Plastic</t>
        </is>
      </c>
      <c r="I78" t="inlineStr">
        <is>
          <t>Used in coffee machines</t>
        </is>
      </c>
      <c r="J78" t="inlineStr">
        <is>
          <t>11.300</t>
        </is>
      </c>
      <c r="K78" t="n">
        <v>1</v>
      </c>
      <c r="L78" t="n">
        <v>18</v>
      </c>
      <c r="M78" t="n">
        <v>12.45</v>
      </c>
      <c r="O78" t="inlineStr">
        <is>
          <t>N</t>
        </is>
      </c>
      <c r="P78" t="inlineStr">
        <is>
          <t>47件部分报关</t>
        </is>
      </c>
      <c r="Q78" t="inlineStr">
        <is>
          <t>https://www.amazon.de/Kaffeemaschine-Aribra-Wasserfilter-Zertifizierter-Kaffeefilter/dp/B0B53L1GZH</t>
        </is>
      </c>
    </row>
    <row r="79">
      <c r="A79" t="inlineStr">
        <is>
          <t>90156889</t>
        </is>
      </c>
      <c r="B79" t="inlineStr">
        <is>
          <t>70004-20230803-02-23</t>
        </is>
      </c>
      <c r="C79" t="inlineStr">
        <is>
          <t>Filter element</t>
        </is>
      </c>
      <c r="D79" t="inlineStr">
        <is>
          <t>滤芯</t>
        </is>
      </c>
      <c r="E79" t="inlineStr">
        <is>
          <t>8421991000</t>
        </is>
      </c>
      <c r="F79" t="inlineStr">
        <is>
          <t>Irhodesy</t>
        </is>
      </c>
      <c r="G79" t="inlineStr">
        <is>
          <t>RHS002</t>
        </is>
      </c>
      <c r="H79" t="inlineStr">
        <is>
          <t>Plastic</t>
        </is>
      </c>
      <c r="I79" t="inlineStr">
        <is>
          <t>Used in coffee machines</t>
        </is>
      </c>
      <c r="J79" t="inlineStr">
        <is>
          <t>11.300</t>
        </is>
      </c>
      <c r="K79" t="n">
        <v>1</v>
      </c>
      <c r="L79" t="n">
        <v>18</v>
      </c>
      <c r="M79" t="n">
        <v>12.45</v>
      </c>
      <c r="O79" t="inlineStr">
        <is>
          <t>N</t>
        </is>
      </c>
      <c r="P79" t="inlineStr">
        <is>
          <t>47件部分报关</t>
        </is>
      </c>
      <c r="Q79" t="inlineStr">
        <is>
          <t>https://www.amazon.de/Kaffeemaschine-Aribra-Wasserfilter-Zertifizierter-Kaffeefilter/dp/B0B53L1GZH</t>
        </is>
      </c>
    </row>
    <row r="80">
      <c r="A80" t="inlineStr">
        <is>
          <t>90156889</t>
        </is>
      </c>
      <c r="B80" t="inlineStr">
        <is>
          <t>70004-20230803-02-24</t>
        </is>
      </c>
      <c r="C80" t="inlineStr">
        <is>
          <t>Filter element</t>
        </is>
      </c>
      <c r="D80" t="inlineStr">
        <is>
          <t>滤芯</t>
        </is>
      </c>
      <c r="E80" t="inlineStr">
        <is>
          <t>8421991000</t>
        </is>
      </c>
      <c r="F80" t="inlineStr">
        <is>
          <t>Irhodesy</t>
        </is>
      </c>
      <c r="G80" t="inlineStr">
        <is>
          <t>RHS002</t>
        </is>
      </c>
      <c r="H80" t="inlineStr">
        <is>
          <t>Plastic</t>
        </is>
      </c>
      <c r="I80" t="inlineStr">
        <is>
          <t>Used in coffee machines</t>
        </is>
      </c>
      <c r="J80" t="inlineStr">
        <is>
          <t>11.300</t>
        </is>
      </c>
      <c r="K80" t="n">
        <v>1</v>
      </c>
      <c r="L80" t="n">
        <v>18</v>
      </c>
      <c r="M80" t="n">
        <v>12.45</v>
      </c>
      <c r="O80" t="inlineStr">
        <is>
          <t>N</t>
        </is>
      </c>
      <c r="P80" t="inlineStr">
        <is>
          <t>47件部分报关</t>
        </is>
      </c>
      <c r="Q80" t="inlineStr">
        <is>
          <t>https://www.amazon.de/Kaffeemaschine-Aribra-Wasserfilter-Zertifizierter-Kaffeefilter/dp/B0B53L1GZH</t>
        </is>
      </c>
    </row>
    <row r="81">
      <c r="A81" t="inlineStr">
        <is>
          <t>90156889</t>
        </is>
      </c>
      <c r="B81" t="inlineStr">
        <is>
          <t>70004-20230803-02-25</t>
        </is>
      </c>
      <c r="C81" t="inlineStr">
        <is>
          <t>Filter element</t>
        </is>
      </c>
      <c r="D81" t="inlineStr">
        <is>
          <t>滤芯</t>
        </is>
      </c>
      <c r="E81" t="inlineStr">
        <is>
          <t>8421991000</t>
        </is>
      </c>
      <c r="F81" t="inlineStr">
        <is>
          <t>Irhodesy</t>
        </is>
      </c>
      <c r="G81" t="inlineStr">
        <is>
          <t>RHS002</t>
        </is>
      </c>
      <c r="H81" t="inlineStr">
        <is>
          <t>Plastic</t>
        </is>
      </c>
      <c r="I81" t="inlineStr">
        <is>
          <t>Used in coffee machines</t>
        </is>
      </c>
      <c r="J81" t="inlineStr">
        <is>
          <t>11.300</t>
        </is>
      </c>
      <c r="K81" t="n">
        <v>1</v>
      </c>
      <c r="L81" t="n">
        <v>18</v>
      </c>
      <c r="M81" t="n">
        <v>12.45</v>
      </c>
      <c r="O81" t="inlineStr">
        <is>
          <t>N</t>
        </is>
      </c>
      <c r="P81" t="inlineStr">
        <is>
          <t>47件部分报关</t>
        </is>
      </c>
      <c r="Q81" t="inlineStr">
        <is>
          <t>https://www.amazon.de/Kaffeemaschine-Aribra-Wasserfilter-Zertifizierter-Kaffeefilter/dp/B0B53L1GZH</t>
        </is>
      </c>
    </row>
    <row r="82">
      <c r="A82" t="inlineStr">
        <is>
          <t>90156889</t>
        </is>
      </c>
      <c r="B82" t="inlineStr">
        <is>
          <t>70004-20230803-02-26</t>
        </is>
      </c>
      <c r="C82" t="inlineStr">
        <is>
          <t>Filter element</t>
        </is>
      </c>
      <c r="D82" t="inlineStr">
        <is>
          <t>滤芯</t>
        </is>
      </c>
      <c r="E82" t="inlineStr">
        <is>
          <t>8421991000</t>
        </is>
      </c>
      <c r="F82" t="inlineStr">
        <is>
          <t>Irhodesy</t>
        </is>
      </c>
      <c r="G82" t="inlineStr">
        <is>
          <t>RHS002</t>
        </is>
      </c>
      <c r="H82" t="inlineStr">
        <is>
          <t>Plastic</t>
        </is>
      </c>
      <c r="I82" t="inlineStr">
        <is>
          <t>Used in coffee machines</t>
        </is>
      </c>
      <c r="J82" t="inlineStr">
        <is>
          <t>11.300</t>
        </is>
      </c>
      <c r="K82" t="n">
        <v>1</v>
      </c>
      <c r="L82" t="n">
        <v>18</v>
      </c>
      <c r="M82" t="n">
        <v>12.45</v>
      </c>
      <c r="O82" t="inlineStr">
        <is>
          <t>N</t>
        </is>
      </c>
      <c r="P82" t="inlineStr">
        <is>
          <t>47件部分报关</t>
        </is>
      </c>
      <c r="Q82" t="inlineStr">
        <is>
          <t>https://www.amazon.de/Kaffeemaschine-Aribra-Wasserfilter-Zertifizierter-Kaffeefilter/dp/B0B53L1GZH</t>
        </is>
      </c>
    </row>
    <row r="83">
      <c r="A83" t="inlineStr">
        <is>
          <t>90156889</t>
        </is>
      </c>
      <c r="B83" t="inlineStr">
        <is>
          <t>70004-20230803-02-27</t>
        </is>
      </c>
      <c r="C83" t="inlineStr">
        <is>
          <t>Filter element</t>
        </is>
      </c>
      <c r="D83" t="inlineStr">
        <is>
          <t>滤芯</t>
        </is>
      </c>
      <c r="E83" t="inlineStr">
        <is>
          <t>8421991000</t>
        </is>
      </c>
      <c r="F83" t="inlineStr">
        <is>
          <t>Irhodesy</t>
        </is>
      </c>
      <c r="G83" t="inlineStr">
        <is>
          <t>RHS002</t>
        </is>
      </c>
      <c r="H83" t="inlineStr">
        <is>
          <t>Plastic</t>
        </is>
      </c>
      <c r="I83" t="inlineStr">
        <is>
          <t>Used in coffee machines</t>
        </is>
      </c>
      <c r="J83" t="inlineStr">
        <is>
          <t>11.300</t>
        </is>
      </c>
      <c r="K83" t="n">
        <v>1</v>
      </c>
      <c r="L83" t="n">
        <v>18</v>
      </c>
      <c r="M83" t="n">
        <v>12.45</v>
      </c>
      <c r="O83" t="inlineStr">
        <is>
          <t>N</t>
        </is>
      </c>
      <c r="P83" t="inlineStr">
        <is>
          <t>47件部分报关</t>
        </is>
      </c>
      <c r="Q83" t="inlineStr">
        <is>
          <t>https://www.amazon.de/Kaffeemaschine-Aribra-Wasserfilter-Zertifizierter-Kaffeefilter/dp/B0B53L1GZH</t>
        </is>
      </c>
    </row>
    <row r="84">
      <c r="A84" t="inlineStr">
        <is>
          <t>90156889</t>
        </is>
      </c>
      <c r="B84" t="inlineStr">
        <is>
          <t>70004-20230803-02-28</t>
        </is>
      </c>
      <c r="C84" t="inlineStr">
        <is>
          <t>Filter element</t>
        </is>
      </c>
      <c r="D84" t="inlineStr">
        <is>
          <t>滤芯</t>
        </is>
      </c>
      <c r="E84" t="inlineStr">
        <is>
          <t>8421991000</t>
        </is>
      </c>
      <c r="F84" t="inlineStr">
        <is>
          <t>Irhodesy</t>
        </is>
      </c>
      <c r="G84" t="inlineStr">
        <is>
          <t>RHS002</t>
        </is>
      </c>
      <c r="H84" t="inlineStr">
        <is>
          <t>Plastic</t>
        </is>
      </c>
      <c r="I84" t="inlineStr">
        <is>
          <t>Used in coffee machines</t>
        </is>
      </c>
      <c r="J84" t="inlineStr">
        <is>
          <t>11.300</t>
        </is>
      </c>
      <c r="K84" t="n">
        <v>1</v>
      </c>
      <c r="L84" t="n">
        <v>18</v>
      </c>
      <c r="M84" t="n">
        <v>12.45</v>
      </c>
      <c r="O84" t="inlineStr">
        <is>
          <t>N</t>
        </is>
      </c>
      <c r="P84" t="inlineStr">
        <is>
          <t>47件部分报关</t>
        </is>
      </c>
      <c r="Q84" t="inlineStr">
        <is>
          <t>https://www.amazon.de/Kaffeemaschine-Aribra-Wasserfilter-Zertifizierter-Kaffeefilter/dp/B0B53L1GZH</t>
        </is>
      </c>
    </row>
    <row r="85">
      <c r="A85" t="inlineStr">
        <is>
          <t>90156889</t>
        </is>
      </c>
      <c r="B85" t="inlineStr">
        <is>
          <t>70004-20230803-03-1</t>
        </is>
      </c>
      <c r="C85" t="inlineStr">
        <is>
          <t>Filter element</t>
        </is>
      </c>
      <c r="D85" t="inlineStr">
        <is>
          <t>滤芯</t>
        </is>
      </c>
      <c r="E85" t="inlineStr">
        <is>
          <t>8421991000</t>
        </is>
      </c>
      <c r="F85" t="inlineStr">
        <is>
          <t>Irhodesy</t>
        </is>
      </c>
      <c r="G85" t="inlineStr">
        <is>
          <t>RHS002</t>
        </is>
      </c>
      <c r="H85" t="inlineStr">
        <is>
          <t>Plastic</t>
        </is>
      </c>
      <c r="I85" t="inlineStr">
        <is>
          <t>Used in coffee machines</t>
        </is>
      </c>
      <c r="J85" t="inlineStr">
        <is>
          <t>15.000</t>
        </is>
      </c>
      <c r="K85" t="n">
        <v>1</v>
      </c>
      <c r="L85" t="n">
        <v>12</v>
      </c>
      <c r="M85" t="n">
        <v>12</v>
      </c>
      <c r="N85">
        <f>_xlfn.DISPIMG("ID_792ABFE2EC0C47FAA7E21C6D3BF8478B",1)</f>
        <v/>
      </c>
      <c r="O85" t="inlineStr">
        <is>
          <t>N</t>
        </is>
      </c>
      <c r="P85" t="inlineStr">
        <is>
          <t>47件部分报关</t>
        </is>
      </c>
      <c r="Q85" t="inlineStr">
        <is>
          <t>https://www.amazon.de/dp/B09YN735ZY?ref=myi_title_dp</t>
        </is>
      </c>
    </row>
    <row r="86">
      <c r="A86" t="inlineStr">
        <is>
          <t>90156889</t>
        </is>
      </c>
      <c r="B86" t="inlineStr">
        <is>
          <t>70004-20230803-03-2</t>
        </is>
      </c>
      <c r="C86" t="inlineStr">
        <is>
          <t>Filter element</t>
        </is>
      </c>
      <c r="D86" t="inlineStr">
        <is>
          <t>滤芯</t>
        </is>
      </c>
      <c r="E86" t="inlineStr">
        <is>
          <t>8421991000</t>
        </is>
      </c>
      <c r="F86" t="inlineStr">
        <is>
          <t>Irhodesy</t>
        </is>
      </c>
      <c r="G86" t="inlineStr">
        <is>
          <t>RHS002</t>
        </is>
      </c>
      <c r="H86" t="inlineStr">
        <is>
          <t>Plastic</t>
        </is>
      </c>
      <c r="I86" t="inlineStr">
        <is>
          <t>Used in coffee machines</t>
        </is>
      </c>
      <c r="J86" t="inlineStr">
        <is>
          <t>15.000</t>
        </is>
      </c>
      <c r="K86" t="n">
        <v>1</v>
      </c>
      <c r="L86" t="n">
        <v>12</v>
      </c>
      <c r="M86" t="n">
        <v>12</v>
      </c>
      <c r="O86" t="inlineStr">
        <is>
          <t>N</t>
        </is>
      </c>
      <c r="P86" t="inlineStr">
        <is>
          <t>47件部分报关</t>
        </is>
      </c>
      <c r="Q86" t="inlineStr">
        <is>
          <t>https://www.amazon.de/dp/B09YN735ZY?ref=myi_title_dp</t>
        </is>
      </c>
    </row>
    <row r="87">
      <c r="A87" t="inlineStr">
        <is>
          <t>90156889</t>
        </is>
      </c>
      <c r="B87" t="inlineStr">
        <is>
          <t>70004-20230803-03-3</t>
        </is>
      </c>
      <c r="C87" t="inlineStr">
        <is>
          <t>Filter element</t>
        </is>
      </c>
      <c r="D87" t="inlineStr">
        <is>
          <t>滤芯</t>
        </is>
      </c>
      <c r="E87" t="inlineStr">
        <is>
          <t>8421991000</t>
        </is>
      </c>
      <c r="F87" t="inlineStr">
        <is>
          <t>Irhodesy</t>
        </is>
      </c>
      <c r="G87" t="inlineStr">
        <is>
          <t>RHS002</t>
        </is>
      </c>
      <c r="H87" t="inlineStr">
        <is>
          <t>Plastic</t>
        </is>
      </c>
      <c r="I87" t="inlineStr">
        <is>
          <t>Used in coffee machines</t>
        </is>
      </c>
      <c r="J87" t="inlineStr">
        <is>
          <t>15.000</t>
        </is>
      </c>
      <c r="K87" t="n">
        <v>1</v>
      </c>
      <c r="L87" t="n">
        <v>12</v>
      </c>
      <c r="M87" t="n">
        <v>12</v>
      </c>
      <c r="O87" t="inlineStr">
        <is>
          <t>N</t>
        </is>
      </c>
      <c r="P87" t="inlineStr">
        <is>
          <t>47件部分报关</t>
        </is>
      </c>
      <c r="Q87" t="inlineStr">
        <is>
          <t>https://www.amazon.de/dp/B09YN735ZY?ref=myi_title_dp</t>
        </is>
      </c>
    </row>
    <row r="88">
      <c r="A88" t="inlineStr">
        <is>
          <t>90156889</t>
        </is>
      </c>
      <c r="B88" t="inlineStr">
        <is>
          <t>70004-20230803-03-4</t>
        </is>
      </c>
      <c r="C88" t="inlineStr">
        <is>
          <t>Filter element</t>
        </is>
      </c>
      <c r="D88" t="inlineStr">
        <is>
          <t>滤芯</t>
        </is>
      </c>
      <c r="E88" t="inlineStr">
        <is>
          <t>8421991000</t>
        </is>
      </c>
      <c r="F88" t="inlineStr">
        <is>
          <t>Irhodesy</t>
        </is>
      </c>
      <c r="G88" t="inlineStr">
        <is>
          <t>RHS002</t>
        </is>
      </c>
      <c r="H88" t="inlineStr">
        <is>
          <t>Plastic</t>
        </is>
      </c>
      <c r="I88" t="inlineStr">
        <is>
          <t>Used in coffee machines</t>
        </is>
      </c>
      <c r="J88" t="inlineStr">
        <is>
          <t>15.000</t>
        </is>
      </c>
      <c r="K88" t="n">
        <v>1</v>
      </c>
      <c r="L88" t="n">
        <v>12</v>
      </c>
      <c r="M88" t="n">
        <v>12</v>
      </c>
      <c r="O88" t="inlineStr">
        <is>
          <t>N</t>
        </is>
      </c>
      <c r="P88" t="inlineStr">
        <is>
          <t>47件部分报关</t>
        </is>
      </c>
      <c r="Q88" t="inlineStr">
        <is>
          <t>https://www.amazon.de/dp/B09YN735ZY?ref=myi_title_dp</t>
        </is>
      </c>
    </row>
    <row r="89">
      <c r="A89" t="inlineStr">
        <is>
          <t>90156889</t>
        </is>
      </c>
      <c r="B89" t="inlineStr">
        <is>
          <t>70004-20230803-03-5</t>
        </is>
      </c>
      <c r="C89" t="inlineStr">
        <is>
          <t>Filter element</t>
        </is>
      </c>
      <c r="D89" t="inlineStr">
        <is>
          <t>滤芯</t>
        </is>
      </c>
      <c r="E89" t="inlineStr">
        <is>
          <t>8421991000</t>
        </is>
      </c>
      <c r="F89" t="inlineStr">
        <is>
          <t>Irhodesy</t>
        </is>
      </c>
      <c r="G89" t="inlineStr">
        <is>
          <t>RHS002</t>
        </is>
      </c>
      <c r="H89" t="inlineStr">
        <is>
          <t>Plastic</t>
        </is>
      </c>
      <c r="I89" t="inlineStr">
        <is>
          <t>Used in coffee machines</t>
        </is>
      </c>
      <c r="J89" t="inlineStr">
        <is>
          <t>15.000</t>
        </is>
      </c>
      <c r="K89" t="n">
        <v>1</v>
      </c>
      <c r="L89" t="n">
        <v>12</v>
      </c>
      <c r="M89" t="n">
        <v>12</v>
      </c>
      <c r="O89" t="inlineStr">
        <is>
          <t>N</t>
        </is>
      </c>
      <c r="P89" t="inlineStr">
        <is>
          <t>47件部分报关</t>
        </is>
      </c>
      <c r="Q89" t="inlineStr">
        <is>
          <t>https://www.amazon.de/dp/B09YN735ZY?ref=myi_title_dp</t>
        </is>
      </c>
    </row>
    <row r="90">
      <c r="A90" t="inlineStr">
        <is>
          <t>90156889</t>
        </is>
      </c>
      <c r="B90" t="inlineStr">
        <is>
          <t>70004-20230803-03-6</t>
        </is>
      </c>
      <c r="C90" t="inlineStr">
        <is>
          <t>Filter element</t>
        </is>
      </c>
      <c r="D90" t="inlineStr">
        <is>
          <t>滤芯</t>
        </is>
      </c>
      <c r="E90" t="inlineStr">
        <is>
          <t>8421991000</t>
        </is>
      </c>
      <c r="F90" t="inlineStr">
        <is>
          <t>Irhodesy</t>
        </is>
      </c>
      <c r="G90" t="inlineStr">
        <is>
          <t>RHS002</t>
        </is>
      </c>
      <c r="H90" t="inlineStr">
        <is>
          <t>Plastic</t>
        </is>
      </c>
      <c r="I90" t="inlineStr">
        <is>
          <t>Used in coffee machines</t>
        </is>
      </c>
      <c r="J90" t="inlineStr">
        <is>
          <t>15.000</t>
        </is>
      </c>
      <c r="K90" t="n">
        <v>1</v>
      </c>
      <c r="L90" t="n">
        <v>12</v>
      </c>
      <c r="M90" t="n">
        <v>12</v>
      </c>
      <c r="O90" t="inlineStr">
        <is>
          <t>N</t>
        </is>
      </c>
      <c r="P90" t="inlineStr">
        <is>
          <t>47件部分报关</t>
        </is>
      </c>
      <c r="Q90" t="inlineStr">
        <is>
          <t>https://www.amazon.de/dp/B09YN735ZY?ref=myi_title_dp</t>
        </is>
      </c>
    </row>
    <row r="91">
      <c r="A91" t="inlineStr">
        <is>
          <t>90156889</t>
        </is>
      </c>
      <c r="B91" t="inlineStr">
        <is>
          <t>70004-20230803-03-7</t>
        </is>
      </c>
      <c r="C91" t="inlineStr">
        <is>
          <t>Filter element</t>
        </is>
      </c>
      <c r="D91" t="inlineStr">
        <is>
          <t>滤芯</t>
        </is>
      </c>
      <c r="E91" t="inlineStr">
        <is>
          <t>8421991000</t>
        </is>
      </c>
      <c r="F91" t="inlineStr">
        <is>
          <t>Irhodesy</t>
        </is>
      </c>
      <c r="G91" t="inlineStr">
        <is>
          <t>RHS002</t>
        </is>
      </c>
      <c r="H91" t="inlineStr">
        <is>
          <t>Plastic</t>
        </is>
      </c>
      <c r="I91" t="inlineStr">
        <is>
          <t>Used in coffee machines</t>
        </is>
      </c>
      <c r="J91" t="inlineStr">
        <is>
          <t>15.000</t>
        </is>
      </c>
      <c r="K91" t="n">
        <v>1</v>
      </c>
      <c r="L91" t="n">
        <v>12</v>
      </c>
      <c r="M91" t="n">
        <v>12</v>
      </c>
      <c r="O91" t="inlineStr">
        <is>
          <t>N</t>
        </is>
      </c>
      <c r="P91" t="inlineStr">
        <is>
          <t>47件部分报关</t>
        </is>
      </c>
      <c r="Q91" t="inlineStr">
        <is>
          <t>https://www.amazon.de/dp/B09YN735ZY?ref=myi_title_dp</t>
        </is>
      </c>
    </row>
    <row r="92">
      <c r="A92" t="inlineStr">
        <is>
          <t>90156889</t>
        </is>
      </c>
      <c r="B92" t="inlineStr">
        <is>
          <t>70004-20230803-03-8</t>
        </is>
      </c>
      <c r="C92" t="inlineStr">
        <is>
          <t>Filter element</t>
        </is>
      </c>
      <c r="D92" t="inlineStr">
        <is>
          <t>滤芯</t>
        </is>
      </c>
      <c r="E92" t="inlineStr">
        <is>
          <t>8421991000</t>
        </is>
      </c>
      <c r="F92" t="inlineStr">
        <is>
          <t>Irhodesy</t>
        </is>
      </c>
      <c r="G92" t="inlineStr">
        <is>
          <t>RHS002</t>
        </is>
      </c>
      <c r="H92" t="inlineStr">
        <is>
          <t>Plastic</t>
        </is>
      </c>
      <c r="I92" t="inlineStr">
        <is>
          <t>Used in coffee machines</t>
        </is>
      </c>
      <c r="J92" t="inlineStr">
        <is>
          <t>15.000</t>
        </is>
      </c>
      <c r="K92" t="n">
        <v>1</v>
      </c>
      <c r="L92" t="n">
        <v>12</v>
      </c>
      <c r="M92" t="n">
        <v>12</v>
      </c>
      <c r="O92" t="inlineStr">
        <is>
          <t>N</t>
        </is>
      </c>
      <c r="P92" t="inlineStr">
        <is>
          <t>47件部分报关</t>
        </is>
      </c>
      <c r="Q92" t="inlineStr">
        <is>
          <t>https://www.amazon.de/dp/B09YN735ZY?ref=myi_title_dp</t>
        </is>
      </c>
    </row>
    <row r="93">
      <c r="A93" t="inlineStr">
        <is>
          <t>90156889</t>
        </is>
      </c>
      <c r="B93" t="inlineStr">
        <is>
          <t>70004-20230803-03-9</t>
        </is>
      </c>
      <c r="C93" t="inlineStr">
        <is>
          <t>Filter element</t>
        </is>
      </c>
      <c r="D93" t="inlineStr">
        <is>
          <t>滤芯</t>
        </is>
      </c>
      <c r="E93" t="inlineStr">
        <is>
          <t>8421991000</t>
        </is>
      </c>
      <c r="F93" t="inlineStr">
        <is>
          <t>Irhodesy</t>
        </is>
      </c>
      <c r="G93" t="inlineStr">
        <is>
          <t>RHS002</t>
        </is>
      </c>
      <c r="H93" t="inlineStr">
        <is>
          <t>Plastic</t>
        </is>
      </c>
      <c r="I93" t="inlineStr">
        <is>
          <t>Used in coffee machines</t>
        </is>
      </c>
      <c r="J93" t="inlineStr">
        <is>
          <t>15.000</t>
        </is>
      </c>
      <c r="K93" t="n">
        <v>1</v>
      </c>
      <c r="L93" t="n">
        <v>12</v>
      </c>
      <c r="M93" t="n">
        <v>12</v>
      </c>
      <c r="O93" t="inlineStr">
        <is>
          <t>N</t>
        </is>
      </c>
      <c r="P93" t="inlineStr">
        <is>
          <t>47件部分报关</t>
        </is>
      </c>
      <c r="Q93" t="inlineStr">
        <is>
          <t>https://www.amazon.de/dp/B09YN735ZY?ref=myi_title_dp</t>
        </is>
      </c>
    </row>
    <row r="94">
      <c r="A94" t="inlineStr">
        <is>
          <t>90156889</t>
        </is>
      </c>
      <c r="B94" t="inlineStr">
        <is>
          <t>70004-20230803-06-1</t>
        </is>
      </c>
      <c r="C94" t="inlineStr">
        <is>
          <t>Filter element</t>
        </is>
      </c>
      <c r="D94" t="inlineStr">
        <is>
          <t>滤芯</t>
        </is>
      </c>
      <c r="E94" t="inlineStr">
        <is>
          <t>8421991000</t>
        </is>
      </c>
      <c r="F94" t="inlineStr">
        <is>
          <t>Fiitas</t>
        </is>
      </c>
      <c r="G94" t="inlineStr">
        <is>
          <t>FTS002</t>
        </is>
      </c>
      <c r="H94" t="inlineStr">
        <is>
          <t>Plastic</t>
        </is>
      </c>
      <c r="I94" t="inlineStr">
        <is>
          <t>Used in coffee machines</t>
        </is>
      </c>
      <c r="J94" t="inlineStr">
        <is>
          <t>7.500</t>
        </is>
      </c>
      <c r="K94" t="n">
        <v>1</v>
      </c>
      <c r="L94" t="n">
        <v>30</v>
      </c>
      <c r="M94" t="n">
        <v>14.4</v>
      </c>
      <c r="N94">
        <f>_xlfn.DISPIMG("ID_15ECAD78F6334D27BCA03D4A21EF549E",1)</f>
        <v/>
      </c>
      <c r="O94" t="inlineStr">
        <is>
          <t>N</t>
        </is>
      </c>
      <c r="P94" t="inlineStr">
        <is>
          <t>47件部分报关</t>
        </is>
      </c>
      <c r="Q94" t="inlineStr">
        <is>
          <t>https://www.amazon.de/dp/B09BCV5KBM?ref=myi_title_dp</t>
        </is>
      </c>
    </row>
    <row r="95">
      <c r="A95" t="inlineStr">
        <is>
          <t>90156889</t>
        </is>
      </c>
      <c r="B95" t="inlineStr">
        <is>
          <t>70004-20230803-06-2</t>
        </is>
      </c>
      <c r="C95" t="inlineStr">
        <is>
          <t>Filter element</t>
        </is>
      </c>
      <c r="D95" t="inlineStr">
        <is>
          <t>滤芯</t>
        </is>
      </c>
      <c r="E95" t="inlineStr">
        <is>
          <t>8421991000</t>
        </is>
      </c>
      <c r="F95" t="inlineStr">
        <is>
          <t>Fiitas</t>
        </is>
      </c>
      <c r="G95" t="inlineStr">
        <is>
          <t>FTS002</t>
        </is>
      </c>
      <c r="H95" t="inlineStr">
        <is>
          <t>Plastic</t>
        </is>
      </c>
      <c r="I95" t="inlineStr">
        <is>
          <t>Used in coffee machines</t>
        </is>
      </c>
      <c r="J95" t="inlineStr">
        <is>
          <t>7.500</t>
        </is>
      </c>
      <c r="K95" t="n">
        <v>1</v>
      </c>
      <c r="L95" t="n">
        <v>30</v>
      </c>
      <c r="M95" t="n">
        <v>14.4</v>
      </c>
      <c r="O95" t="inlineStr">
        <is>
          <t>N</t>
        </is>
      </c>
      <c r="P95" t="inlineStr">
        <is>
          <t>47件部分报关</t>
        </is>
      </c>
      <c r="Q95" t="inlineStr">
        <is>
          <t>https://www.amazon.de/dp/B09BCV5KBM?ref=myi_title_dp</t>
        </is>
      </c>
    </row>
    <row r="96">
      <c r="A96" t="inlineStr">
        <is>
          <t>90156889</t>
        </is>
      </c>
      <c r="B96" t="inlineStr">
        <is>
          <t>70004-20230803-06-3</t>
        </is>
      </c>
      <c r="C96" t="inlineStr">
        <is>
          <t>Filter element</t>
        </is>
      </c>
      <c r="D96" t="inlineStr">
        <is>
          <t>滤芯</t>
        </is>
      </c>
      <c r="E96" t="inlineStr">
        <is>
          <t>8421991000</t>
        </is>
      </c>
      <c r="F96" t="inlineStr">
        <is>
          <t>Fiitas</t>
        </is>
      </c>
      <c r="G96" t="inlineStr">
        <is>
          <t>FTS002</t>
        </is>
      </c>
      <c r="H96" t="inlineStr">
        <is>
          <t>Plastic</t>
        </is>
      </c>
      <c r="I96" t="inlineStr">
        <is>
          <t>Used in coffee machines</t>
        </is>
      </c>
      <c r="J96" t="inlineStr">
        <is>
          <t>7.500</t>
        </is>
      </c>
      <c r="K96" t="n">
        <v>1</v>
      </c>
      <c r="L96" t="n">
        <v>30</v>
      </c>
      <c r="M96" t="n">
        <v>14.4</v>
      </c>
      <c r="O96" t="inlineStr">
        <is>
          <t>N</t>
        </is>
      </c>
      <c r="P96" t="inlineStr">
        <is>
          <t>47件部分报关</t>
        </is>
      </c>
      <c r="Q96" t="inlineStr">
        <is>
          <t>https://www.amazon.de/dp/B09BCV5KBM?ref=myi_title_dp</t>
        </is>
      </c>
    </row>
    <row r="97">
      <c r="A97" t="inlineStr">
        <is>
          <t>90156889</t>
        </is>
      </c>
      <c r="B97" t="inlineStr">
        <is>
          <t>70004-20230803-06-4</t>
        </is>
      </c>
      <c r="C97" t="inlineStr">
        <is>
          <t>Filter element</t>
        </is>
      </c>
      <c r="D97" t="inlineStr">
        <is>
          <t>滤芯</t>
        </is>
      </c>
      <c r="E97" t="inlineStr">
        <is>
          <t>8421991000</t>
        </is>
      </c>
      <c r="F97" t="inlineStr">
        <is>
          <t>Fiitas</t>
        </is>
      </c>
      <c r="G97" t="inlineStr">
        <is>
          <t>FTS002</t>
        </is>
      </c>
      <c r="H97" t="inlineStr">
        <is>
          <t>Plastic</t>
        </is>
      </c>
      <c r="I97" t="inlineStr">
        <is>
          <t>Used in coffee machines</t>
        </is>
      </c>
      <c r="J97" t="inlineStr">
        <is>
          <t>7.500</t>
        </is>
      </c>
      <c r="K97" t="n">
        <v>1</v>
      </c>
      <c r="L97" t="n">
        <v>30</v>
      </c>
      <c r="M97" t="n">
        <v>14.4</v>
      </c>
      <c r="O97" t="inlineStr">
        <is>
          <t>N</t>
        </is>
      </c>
      <c r="P97" t="inlineStr">
        <is>
          <t>47件部分报关</t>
        </is>
      </c>
      <c r="Q97" t="inlineStr">
        <is>
          <t>https://www.amazon.de/dp/B09BCV5KBM?ref=myi_title_dp</t>
        </is>
      </c>
    </row>
    <row r="98">
      <c r="A98" t="inlineStr">
        <is>
          <t>90156889</t>
        </is>
      </c>
      <c r="B98" t="inlineStr">
        <is>
          <t>70004-20230803-06-5</t>
        </is>
      </c>
      <c r="C98" t="inlineStr">
        <is>
          <t>Filter element</t>
        </is>
      </c>
      <c r="D98" t="inlineStr">
        <is>
          <t>滤芯</t>
        </is>
      </c>
      <c r="E98" t="inlineStr">
        <is>
          <t>8421991000</t>
        </is>
      </c>
      <c r="F98" t="inlineStr">
        <is>
          <t>Fiitas</t>
        </is>
      </c>
      <c r="G98" t="inlineStr">
        <is>
          <t>FTS002</t>
        </is>
      </c>
      <c r="H98" t="inlineStr">
        <is>
          <t>Plastic</t>
        </is>
      </c>
      <c r="I98" t="inlineStr">
        <is>
          <t>Used in coffee machines</t>
        </is>
      </c>
      <c r="J98" t="inlineStr">
        <is>
          <t>7.500</t>
        </is>
      </c>
      <c r="K98" t="n">
        <v>1</v>
      </c>
      <c r="L98" t="n">
        <v>30</v>
      </c>
      <c r="M98" t="n">
        <v>14.4</v>
      </c>
      <c r="O98" t="inlineStr">
        <is>
          <t>N</t>
        </is>
      </c>
      <c r="P98" t="inlineStr">
        <is>
          <t>47件部分报关</t>
        </is>
      </c>
      <c r="Q98" t="inlineStr">
        <is>
          <t>https://www.amazon.de/dp/B09BCV5KBM?ref=myi_title_dp</t>
        </is>
      </c>
    </row>
    <row r="99">
      <c r="A99" t="inlineStr">
        <is>
          <t>90156889</t>
        </is>
      </c>
      <c r="B99" t="inlineStr">
        <is>
          <t>70004-20230803-06-6</t>
        </is>
      </c>
      <c r="C99" t="inlineStr">
        <is>
          <t>Filter element</t>
        </is>
      </c>
      <c r="D99" t="inlineStr">
        <is>
          <t>滤芯</t>
        </is>
      </c>
      <c r="E99" t="inlineStr">
        <is>
          <t>8421991000</t>
        </is>
      </c>
      <c r="F99" t="inlineStr">
        <is>
          <t>Fiitas</t>
        </is>
      </c>
      <c r="G99" t="inlineStr">
        <is>
          <t>FTS002</t>
        </is>
      </c>
      <c r="H99" t="inlineStr">
        <is>
          <t>Plastic</t>
        </is>
      </c>
      <c r="I99" t="inlineStr">
        <is>
          <t>Used in coffee machines</t>
        </is>
      </c>
      <c r="J99" t="inlineStr">
        <is>
          <t>7.500</t>
        </is>
      </c>
      <c r="K99" t="n">
        <v>1</v>
      </c>
      <c r="L99" t="n">
        <v>30</v>
      </c>
      <c r="M99" t="n">
        <v>14.4</v>
      </c>
      <c r="O99" t="inlineStr">
        <is>
          <t>N</t>
        </is>
      </c>
      <c r="P99" t="inlineStr">
        <is>
          <t>47件部分报关</t>
        </is>
      </c>
      <c r="Q99" t="inlineStr">
        <is>
          <t>https://www.amazon.de/dp/B09BCV5KBM?ref=myi_title_dp</t>
        </is>
      </c>
    </row>
    <row r="100">
      <c r="A100" t="inlineStr">
        <is>
          <t>90156889</t>
        </is>
      </c>
      <c r="B100" t="inlineStr">
        <is>
          <t>70004-20230803-06-7</t>
        </is>
      </c>
      <c r="C100" t="inlineStr">
        <is>
          <t>Filter element</t>
        </is>
      </c>
      <c r="D100" t="inlineStr">
        <is>
          <t>滤芯</t>
        </is>
      </c>
      <c r="E100" t="inlineStr">
        <is>
          <t>8421991000</t>
        </is>
      </c>
      <c r="F100" t="inlineStr">
        <is>
          <t>Fiitas</t>
        </is>
      </c>
      <c r="G100" t="inlineStr">
        <is>
          <t>FTS002</t>
        </is>
      </c>
      <c r="H100" t="inlineStr">
        <is>
          <t>Plastic</t>
        </is>
      </c>
      <c r="I100" t="inlineStr">
        <is>
          <t>Used in coffee machines</t>
        </is>
      </c>
      <c r="J100" t="inlineStr">
        <is>
          <t>7.500</t>
        </is>
      </c>
      <c r="K100" t="n">
        <v>1</v>
      </c>
      <c r="L100" t="n">
        <v>30</v>
      </c>
      <c r="M100" t="n">
        <v>14.4</v>
      </c>
      <c r="O100" t="inlineStr">
        <is>
          <t>N</t>
        </is>
      </c>
      <c r="P100" t="inlineStr">
        <is>
          <t>47件部分报关</t>
        </is>
      </c>
      <c r="Q100" t="inlineStr">
        <is>
          <t>https://www.amazon.de/dp/B09BCV5KBM?ref=myi_title_dp</t>
        </is>
      </c>
    </row>
    <row r="101">
      <c r="A101" t="inlineStr">
        <is>
          <t>90156889</t>
        </is>
      </c>
      <c r="B101" t="inlineStr">
        <is>
          <t>70004-20230803-06-8</t>
        </is>
      </c>
      <c r="C101" t="inlineStr">
        <is>
          <t>Filter element</t>
        </is>
      </c>
      <c r="D101" t="inlineStr">
        <is>
          <t>滤芯</t>
        </is>
      </c>
      <c r="E101" t="inlineStr">
        <is>
          <t>8421991000</t>
        </is>
      </c>
      <c r="F101" t="inlineStr">
        <is>
          <t>Fiitas</t>
        </is>
      </c>
      <c r="G101" t="inlineStr">
        <is>
          <t>FTS002</t>
        </is>
      </c>
      <c r="H101" t="inlineStr">
        <is>
          <t>Plastic</t>
        </is>
      </c>
      <c r="I101" t="inlineStr">
        <is>
          <t>Used in coffee machines</t>
        </is>
      </c>
      <c r="J101" t="inlineStr">
        <is>
          <t>7.500</t>
        </is>
      </c>
      <c r="K101" t="n">
        <v>1</v>
      </c>
      <c r="L101" t="n">
        <v>30</v>
      </c>
      <c r="M101" t="n">
        <v>14.4</v>
      </c>
      <c r="O101" t="inlineStr">
        <is>
          <t>N</t>
        </is>
      </c>
      <c r="P101" t="inlineStr">
        <is>
          <t>47件部分报关</t>
        </is>
      </c>
      <c r="Q101" t="inlineStr">
        <is>
          <t>https://www.amazon.de/dp/B09BCV5KBM?ref=myi_title_dp</t>
        </is>
      </c>
    </row>
    <row r="102">
      <c r="A102" t="inlineStr">
        <is>
          <t>90156889</t>
        </is>
      </c>
      <c r="B102" t="inlineStr">
        <is>
          <t>70004-20230803-06-9</t>
        </is>
      </c>
      <c r="C102" t="inlineStr">
        <is>
          <t>Filter element</t>
        </is>
      </c>
      <c r="D102" t="inlineStr">
        <is>
          <t>滤芯</t>
        </is>
      </c>
      <c r="E102" t="inlineStr">
        <is>
          <t>8421991000</t>
        </is>
      </c>
      <c r="F102" t="inlineStr">
        <is>
          <t>Fiitas</t>
        </is>
      </c>
      <c r="G102" t="inlineStr">
        <is>
          <t>FTS002</t>
        </is>
      </c>
      <c r="H102" t="inlineStr">
        <is>
          <t>Plastic</t>
        </is>
      </c>
      <c r="I102" t="inlineStr">
        <is>
          <t>Used in coffee machines</t>
        </is>
      </c>
      <c r="J102" t="inlineStr">
        <is>
          <t>7.500</t>
        </is>
      </c>
      <c r="K102" t="n">
        <v>1</v>
      </c>
      <c r="L102" t="n">
        <v>30</v>
      </c>
      <c r="M102" t="n">
        <v>14.4</v>
      </c>
      <c r="O102" t="inlineStr">
        <is>
          <t>N</t>
        </is>
      </c>
      <c r="P102" t="inlineStr">
        <is>
          <t>47件部分报关</t>
        </is>
      </c>
      <c r="Q102" t="inlineStr">
        <is>
          <t>https://www.amazon.de/dp/B09BCV5KBM?ref=myi_title_dp</t>
        </is>
      </c>
    </row>
    <row r="103">
      <c r="A103" t="inlineStr">
        <is>
          <t>90156889</t>
        </is>
      </c>
      <c r="B103" t="inlineStr">
        <is>
          <t>70004-20230803-06-10</t>
        </is>
      </c>
      <c r="C103" t="inlineStr">
        <is>
          <t>Filter element</t>
        </is>
      </c>
      <c r="D103" t="inlineStr">
        <is>
          <t>滤芯</t>
        </is>
      </c>
      <c r="E103" t="inlineStr">
        <is>
          <t>8421991000</t>
        </is>
      </c>
      <c r="F103" t="inlineStr">
        <is>
          <t>Fiitas</t>
        </is>
      </c>
      <c r="G103" t="inlineStr">
        <is>
          <t>FTS002</t>
        </is>
      </c>
      <c r="H103" t="inlineStr">
        <is>
          <t>Plastic</t>
        </is>
      </c>
      <c r="I103" t="inlineStr">
        <is>
          <t>Used in coffee machines</t>
        </is>
      </c>
      <c r="J103" t="inlineStr">
        <is>
          <t>7.500</t>
        </is>
      </c>
      <c r="K103" t="n">
        <v>1</v>
      </c>
      <c r="L103" t="n">
        <v>30</v>
      </c>
      <c r="M103" t="n">
        <v>14.4</v>
      </c>
      <c r="O103" t="inlineStr">
        <is>
          <t>N</t>
        </is>
      </c>
      <c r="P103" t="inlineStr">
        <is>
          <t>47件部分报关</t>
        </is>
      </c>
      <c r="Q103" t="inlineStr">
        <is>
          <t>https://www.amazon.de/dp/B09BCV5KBM?ref=myi_title_dp</t>
        </is>
      </c>
    </row>
    <row r="104">
      <c r="A104" t="inlineStr">
        <is>
          <t>90156887</t>
        </is>
      </c>
      <c r="B104" t="inlineStr">
        <is>
          <t>FBA15H5029ZHU000003</t>
        </is>
      </c>
      <c r="C104" t="inlineStr">
        <is>
          <t>Storage bag</t>
        </is>
      </c>
      <c r="D104" t="inlineStr">
        <is>
          <t>收纳包</t>
        </is>
      </c>
      <c r="E104" t="inlineStr">
        <is>
          <t>4202929190</t>
        </is>
      </c>
      <c r="F104" t="inlineStr">
        <is>
          <t>Younik</t>
        </is>
      </c>
      <c r="G104" t="inlineStr">
        <is>
          <t>无</t>
        </is>
      </c>
      <c r="H104" t="inlineStr">
        <is>
          <t>nylon</t>
        </is>
      </c>
      <c r="I104" t="inlineStr">
        <is>
          <t>Use for PS4</t>
        </is>
      </c>
      <c r="J104" t="inlineStr">
        <is>
          <t>5.500</t>
        </is>
      </c>
      <c r="K104" t="n">
        <v>1</v>
      </c>
      <c r="L104" t="n">
        <v>14</v>
      </c>
      <c r="M104" t="n">
        <v>10</v>
      </c>
      <c r="N104">
        <f>_xlfn.DISPIMG("ID_DEE4E09B08D6448F8205692462959C7E",1)</f>
        <v/>
      </c>
      <c r="O104" t="inlineStr">
        <is>
          <t>N</t>
        </is>
      </c>
      <c r="P104" t="inlineStr">
        <is>
          <t>12件部分报关</t>
        </is>
      </c>
      <c r="Q104" t="inlineStr">
        <is>
          <t>https://www.amazon.de/dp/B0BKWTH9GQ</t>
        </is>
      </c>
    </row>
    <row r="105">
      <c r="A105" t="inlineStr">
        <is>
          <t>90156887</t>
        </is>
      </c>
      <c r="B105" t="inlineStr">
        <is>
          <t>FBA15H5029ZHU000004</t>
        </is>
      </c>
      <c r="C105" t="inlineStr">
        <is>
          <t>Storage bag</t>
        </is>
      </c>
      <c r="D105" t="inlineStr">
        <is>
          <t>收纳包</t>
        </is>
      </c>
      <c r="E105" t="inlineStr">
        <is>
          <t>4202929190</t>
        </is>
      </c>
      <c r="F105" t="inlineStr">
        <is>
          <t>Younik</t>
        </is>
      </c>
      <c r="G105" t="inlineStr">
        <is>
          <t>无</t>
        </is>
      </c>
      <c r="H105" t="inlineStr">
        <is>
          <t>nylon</t>
        </is>
      </c>
      <c r="I105" t="inlineStr">
        <is>
          <t>Use for PS4</t>
        </is>
      </c>
      <c r="J105" t="inlineStr">
        <is>
          <t>5.500</t>
        </is>
      </c>
      <c r="K105" t="n">
        <v>1</v>
      </c>
      <c r="L105" t="n">
        <v>14</v>
      </c>
      <c r="M105" t="n">
        <v>10</v>
      </c>
      <c r="O105" t="inlineStr">
        <is>
          <t>N</t>
        </is>
      </c>
      <c r="P105" t="inlineStr">
        <is>
          <t>12件部分报关</t>
        </is>
      </c>
      <c r="Q105" t="inlineStr">
        <is>
          <t>https://www.amazon.de/dp/B0BKWTH9GQ</t>
        </is>
      </c>
    </row>
    <row r="106">
      <c r="A106" t="inlineStr">
        <is>
          <t>90156887</t>
        </is>
      </c>
      <c r="B106" t="inlineStr">
        <is>
          <t>FBA15H5029ZHU000005</t>
        </is>
      </c>
      <c r="C106" t="inlineStr">
        <is>
          <t>Storage bag</t>
        </is>
      </c>
      <c r="D106" t="inlineStr">
        <is>
          <t>收纳包</t>
        </is>
      </c>
      <c r="E106" t="inlineStr">
        <is>
          <t>4202929190</t>
        </is>
      </c>
      <c r="F106" t="inlineStr">
        <is>
          <t>Younik</t>
        </is>
      </c>
      <c r="G106" t="inlineStr">
        <is>
          <t>无</t>
        </is>
      </c>
      <c r="H106" t="inlineStr">
        <is>
          <t>nylon</t>
        </is>
      </c>
      <c r="I106" t="inlineStr">
        <is>
          <t>Use for PS4</t>
        </is>
      </c>
      <c r="J106" t="inlineStr">
        <is>
          <t>5.500</t>
        </is>
      </c>
      <c r="K106" t="n">
        <v>1</v>
      </c>
      <c r="L106" t="n">
        <v>14</v>
      </c>
      <c r="M106" t="n">
        <v>10</v>
      </c>
      <c r="O106" t="inlineStr">
        <is>
          <t>N</t>
        </is>
      </c>
      <c r="P106" t="inlineStr">
        <is>
          <t>12件部分报关</t>
        </is>
      </c>
      <c r="Q106" t="inlineStr">
        <is>
          <t>https://www.amazon.de/dp/B0BKWTH9GQ</t>
        </is>
      </c>
    </row>
    <row r="107">
      <c r="A107" t="inlineStr">
        <is>
          <t>90156887</t>
        </is>
      </c>
      <c r="B107" t="inlineStr">
        <is>
          <t>FBA15H5029ZHU000006</t>
        </is>
      </c>
      <c r="C107" t="inlineStr">
        <is>
          <t>Storage bag</t>
        </is>
      </c>
      <c r="D107" t="inlineStr">
        <is>
          <t>收纳包</t>
        </is>
      </c>
      <c r="E107" t="inlineStr">
        <is>
          <t>4202929190</t>
        </is>
      </c>
      <c r="F107" t="inlineStr">
        <is>
          <t>Younik</t>
        </is>
      </c>
      <c r="G107" t="inlineStr">
        <is>
          <t>无</t>
        </is>
      </c>
      <c r="H107" t="inlineStr">
        <is>
          <t>nylon</t>
        </is>
      </c>
      <c r="I107" t="inlineStr">
        <is>
          <t>Use for PS4</t>
        </is>
      </c>
      <c r="J107" t="inlineStr">
        <is>
          <t>5.500</t>
        </is>
      </c>
      <c r="K107" t="n">
        <v>1</v>
      </c>
      <c r="L107" t="n">
        <v>14</v>
      </c>
      <c r="M107" t="n">
        <v>10</v>
      </c>
      <c r="O107" t="inlineStr">
        <is>
          <t>N</t>
        </is>
      </c>
      <c r="P107" t="inlineStr">
        <is>
          <t>12件部分报关</t>
        </is>
      </c>
      <c r="Q107" t="inlineStr">
        <is>
          <t>https://www.amazon.de/dp/B0BKWTH9GQ</t>
        </is>
      </c>
    </row>
    <row r="108">
      <c r="A108" t="inlineStr">
        <is>
          <t>90156887</t>
        </is>
      </c>
      <c r="B108" t="inlineStr">
        <is>
          <t>FBA15H5029ZHU000007</t>
        </is>
      </c>
      <c r="C108" t="inlineStr">
        <is>
          <t>Storage bag</t>
        </is>
      </c>
      <c r="D108" t="inlineStr">
        <is>
          <t>收纳包</t>
        </is>
      </c>
      <c r="E108" t="inlineStr">
        <is>
          <t>4202929190</t>
        </is>
      </c>
      <c r="F108" t="inlineStr">
        <is>
          <t>Younik</t>
        </is>
      </c>
      <c r="G108" t="inlineStr">
        <is>
          <t>无</t>
        </is>
      </c>
      <c r="H108" t="inlineStr">
        <is>
          <t>nylon</t>
        </is>
      </c>
      <c r="I108" t="inlineStr">
        <is>
          <t>Use for PS4</t>
        </is>
      </c>
      <c r="J108" t="inlineStr">
        <is>
          <t>5.500</t>
        </is>
      </c>
      <c r="K108" t="n">
        <v>1</v>
      </c>
      <c r="L108" t="n">
        <v>14</v>
      </c>
      <c r="M108" t="n">
        <v>10</v>
      </c>
      <c r="O108" t="inlineStr">
        <is>
          <t>N</t>
        </is>
      </c>
      <c r="P108" t="inlineStr">
        <is>
          <t>12件部分报关</t>
        </is>
      </c>
      <c r="Q108" t="inlineStr">
        <is>
          <t>https://www.amazon.de/dp/B0BKWTH9GQ</t>
        </is>
      </c>
    </row>
    <row r="109">
      <c r="A109" t="inlineStr">
        <is>
          <t>90156887</t>
        </is>
      </c>
      <c r="B109" t="inlineStr">
        <is>
          <t>FBA15H5029ZHU000008</t>
        </is>
      </c>
      <c r="C109" t="inlineStr">
        <is>
          <t>Storage bag</t>
        </is>
      </c>
      <c r="D109" t="inlineStr">
        <is>
          <t>收纳包</t>
        </is>
      </c>
      <c r="E109" t="inlineStr">
        <is>
          <t>4202929190</t>
        </is>
      </c>
      <c r="F109" t="inlineStr">
        <is>
          <t>Younik</t>
        </is>
      </c>
      <c r="G109" t="inlineStr">
        <is>
          <t>无</t>
        </is>
      </c>
      <c r="H109" t="inlineStr">
        <is>
          <t>nylon</t>
        </is>
      </c>
      <c r="I109" t="inlineStr">
        <is>
          <t>Use for PS4</t>
        </is>
      </c>
      <c r="J109" t="inlineStr">
        <is>
          <t>5.500</t>
        </is>
      </c>
      <c r="K109" t="n">
        <v>1</v>
      </c>
      <c r="L109" t="n">
        <v>14</v>
      </c>
      <c r="M109" t="n">
        <v>10</v>
      </c>
      <c r="O109" t="inlineStr">
        <is>
          <t>N</t>
        </is>
      </c>
      <c r="P109" t="inlineStr">
        <is>
          <t>12件部分报关</t>
        </is>
      </c>
      <c r="Q109" t="inlineStr">
        <is>
          <t>https://www.amazon.de/dp/B0BKWTH9GQ</t>
        </is>
      </c>
    </row>
    <row r="110">
      <c r="A110" t="inlineStr">
        <is>
          <t>90156887</t>
        </is>
      </c>
      <c r="B110" t="inlineStr">
        <is>
          <t>FBA15H5029ZHU000009</t>
        </is>
      </c>
      <c r="C110" t="inlineStr">
        <is>
          <t>Storage bag</t>
        </is>
      </c>
      <c r="D110" t="inlineStr">
        <is>
          <t>收纳包</t>
        </is>
      </c>
      <c r="E110" t="inlineStr">
        <is>
          <t>4202929190</t>
        </is>
      </c>
      <c r="F110" t="inlineStr">
        <is>
          <t>Younik</t>
        </is>
      </c>
      <c r="G110" t="inlineStr">
        <is>
          <t>无</t>
        </is>
      </c>
      <c r="H110" t="inlineStr">
        <is>
          <t>nylon</t>
        </is>
      </c>
      <c r="I110" t="inlineStr">
        <is>
          <t>Use for PS4</t>
        </is>
      </c>
      <c r="J110" t="inlineStr">
        <is>
          <t>5.500</t>
        </is>
      </c>
      <c r="K110" t="n">
        <v>1</v>
      </c>
      <c r="L110" t="n">
        <v>14</v>
      </c>
      <c r="M110" t="n">
        <v>10</v>
      </c>
      <c r="O110" t="inlineStr">
        <is>
          <t>N</t>
        </is>
      </c>
      <c r="P110" t="inlineStr">
        <is>
          <t>12件部分报关</t>
        </is>
      </c>
      <c r="Q110" t="inlineStr">
        <is>
          <t>https://www.amazon.de/dp/B0BKWTH9GQ</t>
        </is>
      </c>
    </row>
    <row r="111">
      <c r="A111" t="inlineStr">
        <is>
          <t>90156887</t>
        </is>
      </c>
      <c r="B111" t="inlineStr">
        <is>
          <t>FBA15H5029ZHU000010</t>
        </is>
      </c>
      <c r="C111" t="inlineStr">
        <is>
          <t>Storage bag</t>
        </is>
      </c>
      <c r="D111" t="inlineStr">
        <is>
          <t>收纳包</t>
        </is>
      </c>
      <c r="E111" t="inlineStr">
        <is>
          <t>4202929190</t>
        </is>
      </c>
      <c r="F111" t="inlineStr">
        <is>
          <t>Younik</t>
        </is>
      </c>
      <c r="G111" t="inlineStr">
        <is>
          <t>无</t>
        </is>
      </c>
      <c r="H111" t="inlineStr">
        <is>
          <t>nylon</t>
        </is>
      </c>
      <c r="I111" t="inlineStr">
        <is>
          <t>Use for PS4</t>
        </is>
      </c>
      <c r="J111" t="inlineStr">
        <is>
          <t>5.500</t>
        </is>
      </c>
      <c r="K111" t="n">
        <v>1</v>
      </c>
      <c r="L111" t="n">
        <v>14</v>
      </c>
      <c r="M111" t="n">
        <v>10</v>
      </c>
      <c r="O111" t="inlineStr">
        <is>
          <t>N</t>
        </is>
      </c>
      <c r="P111" t="inlineStr">
        <is>
          <t>12件部分报关</t>
        </is>
      </c>
      <c r="Q111" t="inlineStr">
        <is>
          <t>https://www.amazon.de/dp/B0BKWTH9GQ</t>
        </is>
      </c>
    </row>
    <row r="112">
      <c r="A112" t="inlineStr">
        <is>
          <t>90156887</t>
        </is>
      </c>
      <c r="B112" t="inlineStr">
        <is>
          <t>FBA15H5029ZHU000011</t>
        </is>
      </c>
      <c r="C112" t="inlineStr">
        <is>
          <t>Storage bag</t>
        </is>
      </c>
      <c r="D112" t="inlineStr">
        <is>
          <t>收纳包</t>
        </is>
      </c>
      <c r="E112" t="inlineStr">
        <is>
          <t>4202929190</t>
        </is>
      </c>
      <c r="F112" t="inlineStr">
        <is>
          <t>Younik</t>
        </is>
      </c>
      <c r="G112" t="inlineStr">
        <is>
          <t>无</t>
        </is>
      </c>
      <c r="H112" t="inlineStr">
        <is>
          <t>nylon</t>
        </is>
      </c>
      <c r="I112" t="inlineStr">
        <is>
          <t>Use for PS4</t>
        </is>
      </c>
      <c r="J112" t="inlineStr">
        <is>
          <t>5.500</t>
        </is>
      </c>
      <c r="K112" t="n">
        <v>1</v>
      </c>
      <c r="L112" t="n">
        <v>14</v>
      </c>
      <c r="M112" t="n">
        <v>10</v>
      </c>
      <c r="O112" t="inlineStr">
        <is>
          <t>N</t>
        </is>
      </c>
      <c r="P112" t="inlineStr">
        <is>
          <t>12件部分报关</t>
        </is>
      </c>
      <c r="Q112" t="inlineStr">
        <is>
          <t>https://www.amazon.de/dp/B0BKWTH9GQ</t>
        </is>
      </c>
    </row>
    <row r="113">
      <c r="A113" t="inlineStr">
        <is>
          <t>90156887</t>
        </is>
      </c>
      <c r="B113" t="inlineStr">
        <is>
          <t>FBA15H5029ZHU000012</t>
        </is>
      </c>
      <c r="C113" t="inlineStr">
        <is>
          <t>Storage bag</t>
        </is>
      </c>
      <c r="D113" t="inlineStr">
        <is>
          <t>收纳包</t>
        </is>
      </c>
      <c r="E113" t="inlineStr">
        <is>
          <t>4202929190</t>
        </is>
      </c>
      <c r="F113" t="inlineStr">
        <is>
          <t>Younik</t>
        </is>
      </c>
      <c r="G113" t="inlineStr">
        <is>
          <t>无</t>
        </is>
      </c>
      <c r="H113" t="inlineStr">
        <is>
          <t>nylon</t>
        </is>
      </c>
      <c r="I113" t="inlineStr">
        <is>
          <t>Use for PS4</t>
        </is>
      </c>
      <c r="J113" t="inlineStr">
        <is>
          <t>5.500</t>
        </is>
      </c>
      <c r="K113" t="n">
        <v>1</v>
      </c>
      <c r="L113" t="n">
        <v>14</v>
      </c>
      <c r="M113" t="n">
        <v>10</v>
      </c>
      <c r="O113" t="inlineStr">
        <is>
          <t>N</t>
        </is>
      </c>
      <c r="P113" t="inlineStr">
        <is>
          <t>12件部分报关</t>
        </is>
      </c>
      <c r="Q113" t="inlineStr">
        <is>
          <t>https://www.amazon.de/dp/B0BKWTH9GQ</t>
        </is>
      </c>
    </row>
    <row r="114">
      <c r="A114" t="inlineStr">
        <is>
          <t>90156887</t>
        </is>
      </c>
      <c r="B114" t="inlineStr">
        <is>
          <t>FBA15H5029ZHU000013</t>
        </is>
      </c>
      <c r="C114" t="inlineStr">
        <is>
          <t>Storage bag</t>
        </is>
      </c>
      <c r="D114" t="inlineStr">
        <is>
          <t>收纳包</t>
        </is>
      </c>
      <c r="E114" t="inlineStr">
        <is>
          <t>4202929190</t>
        </is>
      </c>
      <c r="F114" t="inlineStr">
        <is>
          <t>Younik</t>
        </is>
      </c>
      <c r="G114" t="inlineStr">
        <is>
          <t>无</t>
        </is>
      </c>
      <c r="H114" t="inlineStr">
        <is>
          <t>nylon</t>
        </is>
      </c>
      <c r="I114" t="inlineStr">
        <is>
          <t>Use for PS4</t>
        </is>
      </c>
      <c r="J114" t="inlineStr">
        <is>
          <t>5.500</t>
        </is>
      </c>
      <c r="K114" t="n">
        <v>1</v>
      </c>
      <c r="L114" t="n">
        <v>14</v>
      </c>
      <c r="M114" t="n">
        <v>10</v>
      </c>
      <c r="O114" t="inlineStr">
        <is>
          <t>N</t>
        </is>
      </c>
      <c r="P114" t="inlineStr">
        <is>
          <t>12件部分报关</t>
        </is>
      </c>
      <c r="Q114" t="inlineStr">
        <is>
          <t>https://www.amazon.de/dp/B0BKWTH9GQ</t>
        </is>
      </c>
    </row>
    <row r="115">
      <c r="A115" t="inlineStr">
        <is>
          <t>90156887</t>
        </is>
      </c>
      <c r="B115" t="inlineStr">
        <is>
          <t>FBA15H5029ZHU000014</t>
        </is>
      </c>
      <c r="C115" t="inlineStr">
        <is>
          <t>Storage bag</t>
        </is>
      </c>
      <c r="D115" t="inlineStr">
        <is>
          <t>收纳包</t>
        </is>
      </c>
      <c r="E115" t="inlineStr">
        <is>
          <t>4202929190</t>
        </is>
      </c>
      <c r="F115" t="inlineStr">
        <is>
          <t>Younik</t>
        </is>
      </c>
      <c r="G115" t="inlineStr">
        <is>
          <t>无</t>
        </is>
      </c>
      <c r="H115" t="inlineStr">
        <is>
          <t>nylon</t>
        </is>
      </c>
      <c r="I115" t="inlineStr">
        <is>
          <t>Use for PS4</t>
        </is>
      </c>
      <c r="J115" t="inlineStr">
        <is>
          <t>5.500</t>
        </is>
      </c>
      <c r="K115" t="n">
        <v>1</v>
      </c>
      <c r="L115" t="n">
        <v>14</v>
      </c>
      <c r="M115" t="n">
        <v>10</v>
      </c>
      <c r="O115" t="inlineStr">
        <is>
          <t>N</t>
        </is>
      </c>
      <c r="P115" t="inlineStr">
        <is>
          <t>12件部分报关</t>
        </is>
      </c>
      <c r="Q115" t="inlineStr">
        <is>
          <t>https://www.amazon.de/dp/B0BKWTH9GQ</t>
        </is>
      </c>
    </row>
    <row r="116">
      <c r="A116" t="inlineStr">
        <is>
          <t>5592308041</t>
        </is>
      </c>
      <c r="B116" t="inlineStr">
        <is>
          <t>1</t>
        </is>
      </c>
      <c r="C116" t="inlineStr">
        <is>
          <t>Bluetooth headset</t>
        </is>
      </c>
      <c r="D116" t="inlineStr">
        <is>
          <t>蓝牙耳机</t>
        </is>
      </c>
      <c r="E116" t="inlineStr">
        <is>
          <t>8517629400</t>
        </is>
      </c>
      <c r="F116" t="inlineStr">
        <is>
          <t>ISOtunes</t>
        </is>
      </c>
      <c r="G116" t="inlineStr">
        <is>
          <t>IT-18</t>
        </is>
      </c>
      <c r="H116" t="inlineStr">
        <is>
          <t>plastic</t>
        </is>
      </c>
      <c r="I116" t="inlineStr">
        <is>
          <t>Answer mobile phone</t>
        </is>
      </c>
      <c r="J116" t="inlineStr">
        <is>
          <t>27.650</t>
        </is>
      </c>
      <c r="K116" t="n">
        <v>1</v>
      </c>
      <c r="L116" t="n">
        <v>40</v>
      </c>
      <c r="M116" t="n">
        <v>6.85</v>
      </c>
      <c r="N116">
        <f>_xlfn.DISPIMG("ID_ACFEA68153BF450AAF4F180501501BB8",1)</f>
        <v/>
      </c>
      <c r="O116" t="inlineStr">
        <is>
          <t>Y</t>
        </is>
      </c>
      <c r="P116" t="inlineStr">
        <is>
          <t>53件报关</t>
        </is>
      </c>
      <c r="Q116" t="inlineStr">
        <is>
          <t>无</t>
        </is>
      </c>
    </row>
    <row r="117">
      <c r="A117" t="inlineStr">
        <is>
          <t>5592308041</t>
        </is>
      </c>
      <c r="B117" t="inlineStr">
        <is>
          <t>2</t>
        </is>
      </c>
      <c r="C117" t="inlineStr">
        <is>
          <t>Bluetooth headset</t>
        </is>
      </c>
      <c r="D117" t="inlineStr">
        <is>
          <t>蓝牙耳机</t>
        </is>
      </c>
      <c r="E117" t="inlineStr">
        <is>
          <t>8517629400</t>
        </is>
      </c>
      <c r="F117" t="inlineStr">
        <is>
          <t>ISOtunes</t>
        </is>
      </c>
      <c r="G117" t="inlineStr">
        <is>
          <t>IT-18</t>
        </is>
      </c>
      <c r="H117" t="inlineStr">
        <is>
          <t>plastic</t>
        </is>
      </c>
      <c r="I117" t="inlineStr">
        <is>
          <t>Answer mobile phone</t>
        </is>
      </c>
      <c r="J117" t="inlineStr">
        <is>
          <t>27.650</t>
        </is>
      </c>
      <c r="K117" t="n">
        <v>1</v>
      </c>
      <c r="L117" t="n">
        <v>40</v>
      </c>
      <c r="M117" t="n">
        <v>11.9</v>
      </c>
      <c r="N117">
        <f>_xlfn.DISPIMG("ID_ACFEA68153BF450AAF4F180501501BB8",1)</f>
        <v/>
      </c>
      <c r="O117" t="inlineStr">
        <is>
          <t>Y</t>
        </is>
      </c>
      <c r="P117" t="inlineStr">
        <is>
          <t>53件报关</t>
        </is>
      </c>
      <c r="Q117" t="inlineStr">
        <is>
          <t>无</t>
        </is>
      </c>
    </row>
    <row r="118">
      <c r="A118" t="inlineStr">
        <is>
          <t>5592308041</t>
        </is>
      </c>
      <c r="B118" t="inlineStr">
        <is>
          <t>3</t>
        </is>
      </c>
      <c r="C118" t="inlineStr">
        <is>
          <t>Bluetooth headset</t>
        </is>
      </c>
      <c r="D118" t="inlineStr">
        <is>
          <t>蓝牙耳机</t>
        </is>
      </c>
      <c r="E118" t="inlineStr">
        <is>
          <t>8517629400</t>
        </is>
      </c>
      <c r="F118" t="inlineStr">
        <is>
          <t>ISOtunes</t>
        </is>
      </c>
      <c r="G118" t="inlineStr">
        <is>
          <t>IT-18</t>
        </is>
      </c>
      <c r="H118" t="inlineStr">
        <is>
          <t>plastic</t>
        </is>
      </c>
      <c r="I118" t="inlineStr">
        <is>
          <t>Answer mobile phone</t>
        </is>
      </c>
      <c r="J118" t="inlineStr">
        <is>
          <t>27.650</t>
        </is>
      </c>
      <c r="K118" t="n">
        <v>1</v>
      </c>
      <c r="L118" t="n">
        <v>40</v>
      </c>
      <c r="M118" t="n">
        <v>11.9</v>
      </c>
      <c r="N118">
        <f>_xlfn.DISPIMG("ID_ACFEA68153BF450AAF4F180501501BB8",1)</f>
        <v/>
      </c>
      <c r="O118" t="inlineStr">
        <is>
          <t>Y</t>
        </is>
      </c>
      <c r="P118" t="inlineStr">
        <is>
          <t>53件报关</t>
        </is>
      </c>
      <c r="Q118" t="inlineStr">
        <is>
          <t>无</t>
        </is>
      </c>
    </row>
    <row r="119">
      <c r="A119" t="inlineStr">
        <is>
          <t>5592308041</t>
        </is>
      </c>
      <c r="B119" t="inlineStr">
        <is>
          <t>4</t>
        </is>
      </c>
      <c r="C119" t="inlineStr">
        <is>
          <t>Bluetooth headset</t>
        </is>
      </c>
      <c r="D119" t="inlineStr">
        <is>
          <t>蓝牙耳机</t>
        </is>
      </c>
      <c r="E119" t="inlineStr">
        <is>
          <t>8517629400</t>
        </is>
      </c>
      <c r="F119" t="inlineStr">
        <is>
          <t>ISOtunes</t>
        </is>
      </c>
      <c r="G119" t="inlineStr">
        <is>
          <t>IT-18</t>
        </is>
      </c>
      <c r="H119" t="inlineStr">
        <is>
          <t>plastic</t>
        </is>
      </c>
      <c r="I119" t="inlineStr">
        <is>
          <t>Answer mobile phone</t>
        </is>
      </c>
      <c r="J119" t="inlineStr">
        <is>
          <t>27.650</t>
        </is>
      </c>
      <c r="K119" t="n">
        <v>1</v>
      </c>
      <c r="L119" t="n">
        <v>40</v>
      </c>
      <c r="M119" t="n">
        <v>11.9</v>
      </c>
      <c r="N119">
        <f>_xlfn.DISPIMG("ID_ACFEA68153BF450AAF4F180501501BB8",1)</f>
        <v/>
      </c>
      <c r="O119" t="inlineStr">
        <is>
          <t>Y</t>
        </is>
      </c>
      <c r="P119" t="inlineStr">
        <is>
          <t>53件报关</t>
        </is>
      </c>
      <c r="Q119" t="inlineStr">
        <is>
          <t>无</t>
        </is>
      </c>
    </row>
    <row r="120">
      <c r="A120" t="inlineStr">
        <is>
          <t>5592308041</t>
        </is>
      </c>
      <c r="B120" t="inlineStr">
        <is>
          <t>5</t>
        </is>
      </c>
      <c r="C120" t="inlineStr">
        <is>
          <t>Bluetooth headset</t>
        </is>
      </c>
      <c r="D120" t="inlineStr">
        <is>
          <t>蓝牙耳机</t>
        </is>
      </c>
      <c r="E120" t="inlineStr">
        <is>
          <t>8517629400</t>
        </is>
      </c>
      <c r="F120" t="inlineStr">
        <is>
          <t>ISOtunes</t>
        </is>
      </c>
      <c r="G120" t="inlineStr">
        <is>
          <t>IT-18</t>
        </is>
      </c>
      <c r="H120" t="inlineStr">
        <is>
          <t>plastic</t>
        </is>
      </c>
      <c r="I120" t="inlineStr">
        <is>
          <t>Answer mobile phone</t>
        </is>
      </c>
      <c r="J120" t="inlineStr">
        <is>
          <t>27.650</t>
        </is>
      </c>
      <c r="K120" t="n">
        <v>1</v>
      </c>
      <c r="L120" t="n">
        <v>40</v>
      </c>
      <c r="M120" t="n">
        <v>11.9</v>
      </c>
      <c r="N120">
        <f>_xlfn.DISPIMG("ID_ACFEA68153BF450AAF4F180501501BB8",1)</f>
        <v/>
      </c>
      <c r="O120" t="inlineStr">
        <is>
          <t>Y</t>
        </is>
      </c>
      <c r="P120" t="inlineStr">
        <is>
          <t>53件报关</t>
        </is>
      </c>
      <c r="Q120" t="inlineStr">
        <is>
          <t>无</t>
        </is>
      </c>
    </row>
    <row r="121">
      <c r="A121" t="inlineStr">
        <is>
          <t>5592308041</t>
        </is>
      </c>
      <c r="B121" t="inlineStr">
        <is>
          <t>6</t>
        </is>
      </c>
      <c r="C121" t="inlineStr">
        <is>
          <t>Bluetooth headset</t>
        </is>
      </c>
      <c r="D121" t="inlineStr">
        <is>
          <t>蓝牙耳机</t>
        </is>
      </c>
      <c r="E121" t="inlineStr">
        <is>
          <t>8517629400</t>
        </is>
      </c>
      <c r="F121" t="inlineStr">
        <is>
          <t>ISOtunes</t>
        </is>
      </c>
      <c r="G121" t="inlineStr">
        <is>
          <t>IT-18</t>
        </is>
      </c>
      <c r="H121" t="inlineStr">
        <is>
          <t>plastic</t>
        </is>
      </c>
      <c r="I121" t="inlineStr">
        <is>
          <t>Answer mobile phone</t>
        </is>
      </c>
      <c r="J121" t="inlineStr">
        <is>
          <t>27.650</t>
        </is>
      </c>
      <c r="K121" t="n">
        <v>1</v>
      </c>
      <c r="L121" t="n">
        <v>40</v>
      </c>
      <c r="M121" t="n">
        <v>11.9</v>
      </c>
      <c r="N121">
        <f>_xlfn.DISPIMG("ID_ACFEA68153BF450AAF4F180501501BB8",1)</f>
        <v/>
      </c>
      <c r="O121" t="inlineStr">
        <is>
          <t>Y</t>
        </is>
      </c>
      <c r="P121" t="inlineStr">
        <is>
          <t>53件报关</t>
        </is>
      </c>
      <c r="Q121" t="inlineStr">
        <is>
          <t>无</t>
        </is>
      </c>
    </row>
    <row r="122">
      <c r="A122" t="inlineStr">
        <is>
          <t>5592308041</t>
        </is>
      </c>
      <c r="B122" t="inlineStr">
        <is>
          <t>7</t>
        </is>
      </c>
      <c r="C122" t="inlineStr">
        <is>
          <t>Bluetooth headset</t>
        </is>
      </c>
      <c r="D122" t="inlineStr">
        <is>
          <t>蓝牙耳机</t>
        </is>
      </c>
      <c r="E122" t="inlineStr">
        <is>
          <t>8517629400</t>
        </is>
      </c>
      <c r="F122" t="inlineStr">
        <is>
          <t>ISOtunes</t>
        </is>
      </c>
      <c r="G122" t="inlineStr">
        <is>
          <t>IT-18</t>
        </is>
      </c>
      <c r="H122" t="inlineStr">
        <is>
          <t>plastic</t>
        </is>
      </c>
      <c r="I122" t="inlineStr">
        <is>
          <t>Answer mobile phone</t>
        </is>
      </c>
      <c r="J122" t="inlineStr">
        <is>
          <t>27.650</t>
        </is>
      </c>
      <c r="K122" t="n">
        <v>1</v>
      </c>
      <c r="L122" t="n">
        <v>40</v>
      </c>
      <c r="M122" t="n">
        <v>11.9</v>
      </c>
      <c r="N122">
        <f>_xlfn.DISPIMG("ID_ACFEA68153BF450AAF4F180501501BB8",1)</f>
        <v/>
      </c>
      <c r="O122" t="inlineStr">
        <is>
          <t>Y</t>
        </is>
      </c>
      <c r="P122" t="inlineStr">
        <is>
          <t>53件报关</t>
        </is>
      </c>
      <c r="Q122" t="inlineStr">
        <is>
          <t>无</t>
        </is>
      </c>
    </row>
    <row r="123">
      <c r="A123" t="inlineStr">
        <is>
          <t>5592308041</t>
        </is>
      </c>
      <c r="B123" t="inlineStr">
        <is>
          <t>8</t>
        </is>
      </c>
      <c r="C123" t="inlineStr">
        <is>
          <t>Bluetooth headset</t>
        </is>
      </c>
      <c r="D123" t="inlineStr">
        <is>
          <t>蓝牙耳机</t>
        </is>
      </c>
      <c r="E123" t="inlineStr">
        <is>
          <t>8517629400</t>
        </is>
      </c>
      <c r="F123" t="inlineStr">
        <is>
          <t>ISOtunes</t>
        </is>
      </c>
      <c r="G123" t="inlineStr">
        <is>
          <t>IT-18</t>
        </is>
      </c>
      <c r="H123" t="inlineStr">
        <is>
          <t>plastic</t>
        </is>
      </c>
      <c r="I123" t="inlineStr">
        <is>
          <t>Answer mobile phone</t>
        </is>
      </c>
      <c r="J123" t="inlineStr">
        <is>
          <t>27.650</t>
        </is>
      </c>
      <c r="K123" t="n">
        <v>1</v>
      </c>
      <c r="L123" t="n">
        <v>40</v>
      </c>
      <c r="M123" t="n">
        <v>11.9</v>
      </c>
      <c r="N123">
        <f>_xlfn.DISPIMG("ID_ACFEA68153BF450AAF4F180501501BB8",1)</f>
        <v/>
      </c>
      <c r="O123" t="inlineStr">
        <is>
          <t>Y</t>
        </is>
      </c>
      <c r="P123" t="inlineStr">
        <is>
          <t>53件报关</t>
        </is>
      </c>
      <c r="Q123" t="inlineStr">
        <is>
          <t>无</t>
        </is>
      </c>
    </row>
    <row r="124">
      <c r="A124" t="inlineStr">
        <is>
          <t>5592308041</t>
        </is>
      </c>
      <c r="B124" t="inlineStr">
        <is>
          <t>9</t>
        </is>
      </c>
      <c r="C124" t="inlineStr">
        <is>
          <t>Bluetooth headset</t>
        </is>
      </c>
      <c r="D124" t="inlineStr">
        <is>
          <t>蓝牙耳机</t>
        </is>
      </c>
      <c r="E124" t="inlineStr">
        <is>
          <t>8517629400</t>
        </is>
      </c>
      <c r="F124" t="inlineStr">
        <is>
          <t>ISOtunes</t>
        </is>
      </c>
      <c r="G124" t="inlineStr">
        <is>
          <t>IT-18</t>
        </is>
      </c>
      <c r="H124" t="inlineStr">
        <is>
          <t>plastic</t>
        </is>
      </c>
      <c r="I124" t="inlineStr">
        <is>
          <t>Answer mobile phone</t>
        </is>
      </c>
      <c r="J124" t="inlineStr">
        <is>
          <t>27.650</t>
        </is>
      </c>
      <c r="K124" t="n">
        <v>1</v>
      </c>
      <c r="L124" t="n">
        <v>40</v>
      </c>
      <c r="M124" t="n">
        <v>11.9</v>
      </c>
      <c r="N124">
        <f>_xlfn.DISPIMG("ID_ACFEA68153BF450AAF4F180501501BB8",1)</f>
        <v/>
      </c>
      <c r="O124" t="inlineStr">
        <is>
          <t>Y</t>
        </is>
      </c>
      <c r="P124" t="inlineStr">
        <is>
          <t>53件报关</t>
        </is>
      </c>
      <c r="Q124" t="inlineStr">
        <is>
          <t>无</t>
        </is>
      </c>
    </row>
    <row r="125">
      <c r="A125" t="inlineStr">
        <is>
          <t>5592308041</t>
        </is>
      </c>
      <c r="B125" t="inlineStr">
        <is>
          <t>10</t>
        </is>
      </c>
      <c r="C125" t="inlineStr">
        <is>
          <t>Bluetooth headset</t>
        </is>
      </c>
      <c r="D125" t="inlineStr">
        <is>
          <t>蓝牙耳机</t>
        </is>
      </c>
      <c r="E125" t="inlineStr">
        <is>
          <t>8517629400</t>
        </is>
      </c>
      <c r="F125" t="inlineStr">
        <is>
          <t>ISOtunes</t>
        </is>
      </c>
      <c r="G125" t="inlineStr">
        <is>
          <t>IT-18</t>
        </is>
      </c>
      <c r="H125" t="inlineStr">
        <is>
          <t>plastic</t>
        </is>
      </c>
      <c r="I125" t="inlineStr">
        <is>
          <t>Answer mobile phone</t>
        </is>
      </c>
      <c r="J125" t="inlineStr">
        <is>
          <t>27.650</t>
        </is>
      </c>
      <c r="K125" t="n">
        <v>1</v>
      </c>
      <c r="L125" t="n">
        <v>40</v>
      </c>
      <c r="M125" t="n">
        <v>11.9</v>
      </c>
      <c r="N125">
        <f>_xlfn.DISPIMG("ID_ACFEA68153BF450AAF4F180501501BB8",1)</f>
        <v/>
      </c>
      <c r="O125" t="inlineStr">
        <is>
          <t>Y</t>
        </is>
      </c>
      <c r="P125" t="inlineStr">
        <is>
          <t>53件报关</t>
        </is>
      </c>
      <c r="Q125" t="inlineStr">
        <is>
          <t>无</t>
        </is>
      </c>
    </row>
    <row r="126">
      <c r="A126" t="inlineStr">
        <is>
          <t>5592308041</t>
        </is>
      </c>
      <c r="B126" t="inlineStr">
        <is>
          <t>11</t>
        </is>
      </c>
      <c r="C126" t="inlineStr">
        <is>
          <t>Bluetooth headset</t>
        </is>
      </c>
      <c r="D126" t="inlineStr">
        <is>
          <t>蓝牙耳机</t>
        </is>
      </c>
      <c r="E126" t="inlineStr">
        <is>
          <t>8517629400</t>
        </is>
      </c>
      <c r="F126" t="inlineStr">
        <is>
          <t>ISOtunes</t>
        </is>
      </c>
      <c r="G126" t="inlineStr">
        <is>
          <t>IT-18</t>
        </is>
      </c>
      <c r="H126" t="inlineStr">
        <is>
          <t>plastic</t>
        </is>
      </c>
      <c r="I126" t="inlineStr">
        <is>
          <t>Answer mobile phone</t>
        </is>
      </c>
      <c r="J126" t="inlineStr">
        <is>
          <t>27.650</t>
        </is>
      </c>
      <c r="K126" t="n">
        <v>1</v>
      </c>
      <c r="L126" t="n">
        <v>40</v>
      </c>
      <c r="M126" t="n">
        <v>11.9</v>
      </c>
      <c r="N126">
        <f>_xlfn.DISPIMG("ID_ACFEA68153BF450AAF4F180501501BB8",1)</f>
        <v/>
      </c>
      <c r="O126" t="inlineStr">
        <is>
          <t>Y</t>
        </is>
      </c>
      <c r="P126" t="inlineStr">
        <is>
          <t>53件报关</t>
        </is>
      </c>
      <c r="Q126" t="inlineStr">
        <is>
          <t>无</t>
        </is>
      </c>
    </row>
    <row r="127">
      <c r="A127" t="inlineStr">
        <is>
          <t>5592308041</t>
        </is>
      </c>
      <c r="B127" t="inlineStr">
        <is>
          <t>12</t>
        </is>
      </c>
      <c r="C127" t="inlineStr">
        <is>
          <t>Bluetooth headset</t>
        </is>
      </c>
      <c r="D127" t="inlineStr">
        <is>
          <t>蓝牙耳机</t>
        </is>
      </c>
      <c r="E127" t="inlineStr">
        <is>
          <t>8517629400</t>
        </is>
      </c>
      <c r="F127" t="inlineStr">
        <is>
          <t>ISOtunes</t>
        </is>
      </c>
      <c r="G127" t="inlineStr">
        <is>
          <t>IT-18</t>
        </is>
      </c>
      <c r="H127" t="inlineStr">
        <is>
          <t>plastic</t>
        </is>
      </c>
      <c r="I127" t="inlineStr">
        <is>
          <t>Answer mobile phone</t>
        </is>
      </c>
      <c r="J127" t="inlineStr">
        <is>
          <t>27.650</t>
        </is>
      </c>
      <c r="K127" t="n">
        <v>1</v>
      </c>
      <c r="L127" t="n">
        <v>40</v>
      </c>
      <c r="M127" t="n">
        <v>11.9</v>
      </c>
      <c r="N127">
        <f>_xlfn.DISPIMG("ID_ACFEA68153BF450AAF4F180501501BB8",1)</f>
        <v/>
      </c>
      <c r="O127" t="inlineStr">
        <is>
          <t>Y</t>
        </is>
      </c>
      <c r="P127" t="inlineStr">
        <is>
          <t>53件报关</t>
        </is>
      </c>
      <c r="Q127" t="inlineStr">
        <is>
          <t>无</t>
        </is>
      </c>
    </row>
    <row r="128">
      <c r="A128" t="inlineStr">
        <is>
          <t>5592308041</t>
        </is>
      </c>
      <c r="B128" t="inlineStr">
        <is>
          <t>13</t>
        </is>
      </c>
      <c r="C128" t="inlineStr">
        <is>
          <t>Bluetooth headset</t>
        </is>
      </c>
      <c r="D128" t="inlineStr">
        <is>
          <t>蓝牙耳机</t>
        </is>
      </c>
      <c r="E128" t="inlineStr">
        <is>
          <t>8517629400</t>
        </is>
      </c>
      <c r="F128" t="inlineStr">
        <is>
          <t>ISOtunes</t>
        </is>
      </c>
      <c r="G128" t="inlineStr">
        <is>
          <t>IT-18</t>
        </is>
      </c>
      <c r="H128" t="inlineStr">
        <is>
          <t>plastic</t>
        </is>
      </c>
      <c r="I128" t="inlineStr">
        <is>
          <t>Answer mobile phone</t>
        </is>
      </c>
      <c r="J128" t="inlineStr">
        <is>
          <t>27.650</t>
        </is>
      </c>
      <c r="K128" t="n">
        <v>1</v>
      </c>
      <c r="L128" t="n">
        <v>40</v>
      </c>
      <c r="M128" t="n">
        <v>11.9</v>
      </c>
      <c r="N128">
        <f>_xlfn.DISPIMG("ID_ACFEA68153BF450AAF4F180501501BB8",1)</f>
        <v/>
      </c>
      <c r="O128" t="inlineStr">
        <is>
          <t>Y</t>
        </is>
      </c>
      <c r="P128" t="inlineStr">
        <is>
          <t>53件报关</t>
        </is>
      </c>
      <c r="Q128" t="inlineStr">
        <is>
          <t>无</t>
        </is>
      </c>
    </row>
    <row r="129">
      <c r="A129" t="inlineStr">
        <is>
          <t>5592308041</t>
        </is>
      </c>
      <c r="B129" t="inlineStr">
        <is>
          <t>14</t>
        </is>
      </c>
      <c r="C129" t="inlineStr">
        <is>
          <t>Bluetooth headset</t>
        </is>
      </c>
      <c r="D129" t="inlineStr">
        <is>
          <t>蓝牙耳机</t>
        </is>
      </c>
      <c r="E129" t="inlineStr">
        <is>
          <t>8517629400</t>
        </is>
      </c>
      <c r="F129" t="inlineStr">
        <is>
          <t>ISOtunes</t>
        </is>
      </c>
      <c r="G129" t="inlineStr">
        <is>
          <t>IT-18</t>
        </is>
      </c>
      <c r="H129" t="inlineStr">
        <is>
          <t>plastic</t>
        </is>
      </c>
      <c r="I129" t="inlineStr">
        <is>
          <t>Answer mobile phone</t>
        </is>
      </c>
      <c r="J129" t="inlineStr">
        <is>
          <t>27.650</t>
        </is>
      </c>
      <c r="K129" t="n">
        <v>1</v>
      </c>
      <c r="L129" t="n">
        <v>40</v>
      </c>
      <c r="M129" t="n">
        <v>11.9</v>
      </c>
      <c r="N129">
        <f>_xlfn.DISPIMG("ID_ACFEA68153BF450AAF4F180501501BB8",1)</f>
        <v/>
      </c>
      <c r="O129" t="inlineStr">
        <is>
          <t>Y</t>
        </is>
      </c>
      <c r="P129" t="inlineStr">
        <is>
          <t>53件报关</t>
        </is>
      </c>
      <c r="Q129" t="inlineStr">
        <is>
          <t>无</t>
        </is>
      </c>
    </row>
    <row r="130">
      <c r="A130" t="inlineStr">
        <is>
          <t>5592308041</t>
        </is>
      </c>
      <c r="B130" t="inlineStr">
        <is>
          <t>15</t>
        </is>
      </c>
      <c r="C130" t="inlineStr">
        <is>
          <t>Bluetooth headset</t>
        </is>
      </c>
      <c r="D130" t="inlineStr">
        <is>
          <t>蓝牙耳机</t>
        </is>
      </c>
      <c r="E130" t="inlineStr">
        <is>
          <t>8517629400</t>
        </is>
      </c>
      <c r="F130" t="inlineStr">
        <is>
          <t>ISOtunes</t>
        </is>
      </c>
      <c r="G130" t="inlineStr">
        <is>
          <t>IT-18</t>
        </is>
      </c>
      <c r="H130" t="inlineStr">
        <is>
          <t>plastic</t>
        </is>
      </c>
      <c r="I130" t="inlineStr">
        <is>
          <t>Answer mobile phone</t>
        </is>
      </c>
      <c r="J130" t="inlineStr">
        <is>
          <t>27.650</t>
        </is>
      </c>
      <c r="K130" t="n">
        <v>1</v>
      </c>
      <c r="L130" t="n">
        <v>40</v>
      </c>
      <c r="M130" t="n">
        <v>11.9</v>
      </c>
      <c r="N130">
        <f>_xlfn.DISPIMG("ID_ACFEA68153BF450AAF4F180501501BB8",1)</f>
        <v/>
      </c>
      <c r="O130" t="inlineStr">
        <is>
          <t>Y</t>
        </is>
      </c>
      <c r="P130" t="inlineStr">
        <is>
          <t>53件报关</t>
        </is>
      </c>
      <c r="Q130" t="inlineStr">
        <is>
          <t>无</t>
        </is>
      </c>
    </row>
    <row r="131">
      <c r="A131" t="inlineStr">
        <is>
          <t>5592308041</t>
        </is>
      </c>
      <c r="B131" t="inlineStr">
        <is>
          <t>16</t>
        </is>
      </c>
      <c r="C131" t="inlineStr">
        <is>
          <t>Bluetooth headset</t>
        </is>
      </c>
      <c r="D131" t="inlineStr">
        <is>
          <t>蓝牙耳机</t>
        </is>
      </c>
      <c r="E131" t="inlineStr">
        <is>
          <t>8517629400</t>
        </is>
      </c>
      <c r="F131" t="inlineStr">
        <is>
          <t>ISOtunes</t>
        </is>
      </c>
      <c r="G131" t="inlineStr">
        <is>
          <t>IT-18</t>
        </is>
      </c>
      <c r="H131" t="inlineStr">
        <is>
          <t>plastic</t>
        </is>
      </c>
      <c r="I131" t="inlineStr">
        <is>
          <t>Answer mobile phone</t>
        </is>
      </c>
      <c r="J131" t="inlineStr">
        <is>
          <t>27.650</t>
        </is>
      </c>
      <c r="K131" t="n">
        <v>1</v>
      </c>
      <c r="L131" t="n">
        <v>40</v>
      </c>
      <c r="M131" t="n">
        <v>11.9</v>
      </c>
      <c r="N131">
        <f>_xlfn.DISPIMG("ID_ACFEA68153BF450AAF4F180501501BB8",1)</f>
        <v/>
      </c>
      <c r="O131" t="inlineStr">
        <is>
          <t>Y</t>
        </is>
      </c>
      <c r="P131" t="inlineStr">
        <is>
          <t>53件报关</t>
        </is>
      </c>
      <c r="Q131" t="inlineStr">
        <is>
          <t>无</t>
        </is>
      </c>
    </row>
    <row r="132">
      <c r="A132" t="inlineStr">
        <is>
          <t>5592308041</t>
        </is>
      </c>
      <c r="B132" t="inlineStr">
        <is>
          <t>17</t>
        </is>
      </c>
      <c r="C132" t="inlineStr">
        <is>
          <t>Bluetooth headset</t>
        </is>
      </c>
      <c r="D132" t="inlineStr">
        <is>
          <t>蓝牙耳机</t>
        </is>
      </c>
      <c r="E132" t="inlineStr">
        <is>
          <t>8517629400</t>
        </is>
      </c>
      <c r="F132" t="inlineStr">
        <is>
          <t>ISOtunes</t>
        </is>
      </c>
      <c r="G132" t="inlineStr">
        <is>
          <t>IT-18</t>
        </is>
      </c>
      <c r="H132" t="inlineStr">
        <is>
          <t>plastic</t>
        </is>
      </c>
      <c r="I132" t="inlineStr">
        <is>
          <t>Answer mobile phone</t>
        </is>
      </c>
      <c r="J132" t="inlineStr">
        <is>
          <t>27.650</t>
        </is>
      </c>
      <c r="K132" t="n">
        <v>1</v>
      </c>
      <c r="L132" t="n">
        <v>40</v>
      </c>
      <c r="M132" t="n">
        <v>11.9</v>
      </c>
      <c r="N132">
        <f>_xlfn.DISPIMG("ID_ACFEA68153BF450AAF4F180501501BB8",1)</f>
        <v/>
      </c>
      <c r="O132" t="inlineStr">
        <is>
          <t>Y</t>
        </is>
      </c>
      <c r="P132" t="inlineStr">
        <is>
          <t>53件报关</t>
        </is>
      </c>
      <c r="Q132" t="inlineStr">
        <is>
          <t>无</t>
        </is>
      </c>
    </row>
    <row r="133">
      <c r="A133" t="inlineStr">
        <is>
          <t>5592308041</t>
        </is>
      </c>
      <c r="B133" t="inlineStr">
        <is>
          <t>18</t>
        </is>
      </c>
      <c r="C133" t="inlineStr">
        <is>
          <t>Bluetooth headset</t>
        </is>
      </c>
      <c r="D133" t="inlineStr">
        <is>
          <t>蓝牙耳机</t>
        </is>
      </c>
      <c r="E133" t="inlineStr">
        <is>
          <t>8517629400</t>
        </is>
      </c>
      <c r="F133" t="inlineStr">
        <is>
          <t>ISOtunes</t>
        </is>
      </c>
      <c r="G133" t="inlineStr">
        <is>
          <t>IT-18</t>
        </is>
      </c>
      <c r="H133" t="inlineStr">
        <is>
          <t>plastic</t>
        </is>
      </c>
      <c r="I133" t="inlineStr">
        <is>
          <t>Answer mobile phone</t>
        </is>
      </c>
      <c r="J133" t="inlineStr">
        <is>
          <t>27.650</t>
        </is>
      </c>
      <c r="K133" t="n">
        <v>1</v>
      </c>
      <c r="L133" t="n">
        <v>40</v>
      </c>
      <c r="M133" t="n">
        <v>11.9</v>
      </c>
      <c r="N133">
        <f>_xlfn.DISPIMG("ID_ACFEA68153BF450AAF4F180501501BB8",1)</f>
        <v/>
      </c>
      <c r="O133" t="inlineStr">
        <is>
          <t>Y</t>
        </is>
      </c>
      <c r="P133" t="inlineStr">
        <is>
          <t>53件报关</t>
        </is>
      </c>
      <c r="Q133" t="inlineStr">
        <is>
          <t>无</t>
        </is>
      </c>
    </row>
    <row r="134">
      <c r="A134" t="inlineStr">
        <is>
          <t>5592308041</t>
        </is>
      </c>
      <c r="B134" t="inlineStr">
        <is>
          <t>19</t>
        </is>
      </c>
      <c r="C134" t="inlineStr">
        <is>
          <t>Bluetooth headset</t>
        </is>
      </c>
      <c r="D134" t="inlineStr">
        <is>
          <t>蓝牙耳机</t>
        </is>
      </c>
      <c r="E134" t="inlineStr">
        <is>
          <t>8517629400</t>
        </is>
      </c>
      <c r="F134" t="inlineStr">
        <is>
          <t>ISOtunes</t>
        </is>
      </c>
      <c r="G134" t="inlineStr">
        <is>
          <t>IT-18</t>
        </is>
      </c>
      <c r="H134" t="inlineStr">
        <is>
          <t>plastic</t>
        </is>
      </c>
      <c r="I134" t="inlineStr">
        <is>
          <t>Answer mobile phone</t>
        </is>
      </c>
      <c r="J134" t="inlineStr">
        <is>
          <t>27.650</t>
        </is>
      </c>
      <c r="K134" t="n">
        <v>1</v>
      </c>
      <c r="L134" t="n">
        <v>40</v>
      </c>
      <c r="M134" t="n">
        <v>11.9</v>
      </c>
      <c r="N134">
        <f>_xlfn.DISPIMG("ID_ACFEA68153BF450AAF4F180501501BB8",1)</f>
        <v/>
      </c>
      <c r="O134" t="inlineStr">
        <is>
          <t>Y</t>
        </is>
      </c>
      <c r="P134" t="inlineStr">
        <is>
          <t>53件报关</t>
        </is>
      </c>
      <c r="Q134" t="inlineStr">
        <is>
          <t>无</t>
        </is>
      </c>
    </row>
    <row r="135">
      <c r="A135" t="inlineStr">
        <is>
          <t>5592308041</t>
        </is>
      </c>
      <c r="B135" t="inlineStr">
        <is>
          <t>20</t>
        </is>
      </c>
      <c r="C135" t="inlineStr">
        <is>
          <t>Bluetooth headset</t>
        </is>
      </c>
      <c r="D135" t="inlineStr">
        <is>
          <t>蓝牙耳机</t>
        </is>
      </c>
      <c r="E135" t="inlineStr">
        <is>
          <t>8517629400</t>
        </is>
      </c>
      <c r="F135" t="inlineStr">
        <is>
          <t>ISOtunes</t>
        </is>
      </c>
      <c r="G135" t="inlineStr">
        <is>
          <t>IT-18</t>
        </is>
      </c>
      <c r="H135" t="inlineStr">
        <is>
          <t>plastic</t>
        </is>
      </c>
      <c r="I135" t="inlineStr">
        <is>
          <t>Answer mobile phone</t>
        </is>
      </c>
      <c r="J135" t="inlineStr">
        <is>
          <t>27.650</t>
        </is>
      </c>
      <c r="K135" t="n">
        <v>1</v>
      </c>
      <c r="L135" t="n">
        <v>40</v>
      </c>
      <c r="M135" t="n">
        <v>11.9</v>
      </c>
      <c r="N135">
        <f>_xlfn.DISPIMG("ID_ACFEA68153BF450AAF4F180501501BB8",1)</f>
        <v/>
      </c>
      <c r="O135" t="inlineStr">
        <is>
          <t>Y</t>
        </is>
      </c>
      <c r="P135" t="inlineStr">
        <is>
          <t>53件报关</t>
        </is>
      </c>
      <c r="Q135" t="inlineStr">
        <is>
          <t>无</t>
        </is>
      </c>
    </row>
    <row r="136">
      <c r="A136" t="inlineStr">
        <is>
          <t>5592308041</t>
        </is>
      </c>
      <c r="B136" t="inlineStr">
        <is>
          <t>21</t>
        </is>
      </c>
      <c r="C136" t="inlineStr">
        <is>
          <t>Bluetooth headset</t>
        </is>
      </c>
      <c r="D136" t="inlineStr">
        <is>
          <t>蓝牙耳机</t>
        </is>
      </c>
      <c r="E136" t="inlineStr">
        <is>
          <t>8517629400</t>
        </is>
      </c>
      <c r="F136" t="inlineStr">
        <is>
          <t>ISOtunes</t>
        </is>
      </c>
      <c r="G136" t="inlineStr">
        <is>
          <t>IT-18</t>
        </is>
      </c>
      <c r="H136" t="inlineStr">
        <is>
          <t>plastic</t>
        </is>
      </c>
      <c r="I136" t="inlineStr">
        <is>
          <t>Answer mobile phone</t>
        </is>
      </c>
      <c r="J136" t="inlineStr">
        <is>
          <t>27.650</t>
        </is>
      </c>
      <c r="K136" t="n">
        <v>1</v>
      </c>
      <c r="L136" t="n">
        <v>40</v>
      </c>
      <c r="M136" t="n">
        <v>11.9</v>
      </c>
      <c r="N136">
        <f>_xlfn.DISPIMG("ID_ACFEA68153BF450AAF4F180501501BB8",1)</f>
        <v/>
      </c>
      <c r="O136" t="inlineStr">
        <is>
          <t>Y</t>
        </is>
      </c>
      <c r="P136" t="inlineStr">
        <is>
          <t>53件报关</t>
        </is>
      </c>
      <c r="Q136" t="inlineStr">
        <is>
          <t>无</t>
        </is>
      </c>
    </row>
    <row r="137">
      <c r="A137" t="inlineStr">
        <is>
          <t>5592308041</t>
        </is>
      </c>
      <c r="B137" t="inlineStr">
        <is>
          <t>22</t>
        </is>
      </c>
      <c r="C137" t="inlineStr">
        <is>
          <t>Bluetooth headset</t>
        </is>
      </c>
      <c r="D137" t="inlineStr">
        <is>
          <t>蓝牙耳机</t>
        </is>
      </c>
      <c r="E137" t="inlineStr">
        <is>
          <t>8517629400</t>
        </is>
      </c>
      <c r="F137" t="inlineStr">
        <is>
          <t>ISOtunes</t>
        </is>
      </c>
      <c r="G137" t="inlineStr">
        <is>
          <t>IT-18</t>
        </is>
      </c>
      <c r="H137" t="inlineStr">
        <is>
          <t>plastic</t>
        </is>
      </c>
      <c r="I137" t="inlineStr">
        <is>
          <t>Answer mobile phone</t>
        </is>
      </c>
      <c r="J137" t="inlineStr">
        <is>
          <t>27.650</t>
        </is>
      </c>
      <c r="K137" t="n">
        <v>1</v>
      </c>
      <c r="L137" t="n">
        <v>40</v>
      </c>
      <c r="M137" t="n">
        <v>11.9</v>
      </c>
      <c r="N137">
        <f>_xlfn.DISPIMG("ID_ACFEA68153BF450AAF4F180501501BB8",1)</f>
        <v/>
      </c>
      <c r="O137" t="inlineStr">
        <is>
          <t>Y</t>
        </is>
      </c>
      <c r="P137" t="inlineStr">
        <is>
          <t>53件报关</t>
        </is>
      </c>
      <c r="Q137" t="inlineStr">
        <is>
          <t>无</t>
        </is>
      </c>
    </row>
    <row r="138">
      <c r="A138" t="inlineStr">
        <is>
          <t>5592308041</t>
        </is>
      </c>
      <c r="B138" t="inlineStr">
        <is>
          <t>23</t>
        </is>
      </c>
      <c r="C138" t="inlineStr">
        <is>
          <t>Bluetooth headset</t>
        </is>
      </c>
      <c r="D138" t="inlineStr">
        <is>
          <t>蓝牙耳机</t>
        </is>
      </c>
      <c r="E138" t="inlineStr">
        <is>
          <t>8517629400</t>
        </is>
      </c>
      <c r="F138" t="inlineStr">
        <is>
          <t>ISOtunes</t>
        </is>
      </c>
      <c r="G138" t="inlineStr">
        <is>
          <t>IT-18</t>
        </is>
      </c>
      <c r="H138" t="inlineStr">
        <is>
          <t>plastic</t>
        </is>
      </c>
      <c r="I138" t="inlineStr">
        <is>
          <t>Answer mobile phone</t>
        </is>
      </c>
      <c r="J138" t="inlineStr">
        <is>
          <t>27.650</t>
        </is>
      </c>
      <c r="K138" t="n">
        <v>1</v>
      </c>
      <c r="L138" t="n">
        <v>40</v>
      </c>
      <c r="M138" t="n">
        <v>11.9</v>
      </c>
      <c r="N138">
        <f>_xlfn.DISPIMG("ID_ACFEA68153BF450AAF4F180501501BB8",1)</f>
        <v/>
      </c>
      <c r="O138" t="inlineStr">
        <is>
          <t>Y</t>
        </is>
      </c>
      <c r="P138" t="inlineStr">
        <is>
          <t>53件报关</t>
        </is>
      </c>
      <c r="Q138" t="inlineStr">
        <is>
          <t>无</t>
        </is>
      </c>
    </row>
    <row r="139">
      <c r="A139" t="inlineStr">
        <is>
          <t>5592308041</t>
        </is>
      </c>
      <c r="B139" t="inlineStr">
        <is>
          <t>24</t>
        </is>
      </c>
      <c r="C139" t="inlineStr">
        <is>
          <t>Bluetooth headset</t>
        </is>
      </c>
      <c r="D139" t="inlineStr">
        <is>
          <t>蓝牙耳机</t>
        </is>
      </c>
      <c r="E139" t="inlineStr">
        <is>
          <t>8517629400</t>
        </is>
      </c>
      <c r="F139" t="inlineStr">
        <is>
          <t>ISOtunes</t>
        </is>
      </c>
      <c r="G139" t="inlineStr">
        <is>
          <t>IT-18</t>
        </is>
      </c>
      <c r="H139" t="inlineStr">
        <is>
          <t>plastic</t>
        </is>
      </c>
      <c r="I139" t="inlineStr">
        <is>
          <t>Answer mobile phone</t>
        </is>
      </c>
      <c r="J139" t="inlineStr">
        <is>
          <t>27.650</t>
        </is>
      </c>
      <c r="K139" t="n">
        <v>1</v>
      </c>
      <c r="L139" t="n">
        <v>40</v>
      </c>
      <c r="M139" t="n">
        <v>11.9</v>
      </c>
      <c r="N139">
        <f>_xlfn.DISPIMG("ID_ACFEA68153BF450AAF4F180501501BB8",1)</f>
        <v/>
      </c>
      <c r="O139" t="inlineStr">
        <is>
          <t>Y</t>
        </is>
      </c>
      <c r="P139" t="inlineStr">
        <is>
          <t>53件报关</t>
        </is>
      </c>
      <c r="Q139" t="inlineStr">
        <is>
          <t>无</t>
        </is>
      </c>
    </row>
    <row r="140">
      <c r="A140" t="inlineStr">
        <is>
          <t>5592308041</t>
        </is>
      </c>
      <c r="B140" t="inlineStr">
        <is>
          <t>25</t>
        </is>
      </c>
      <c r="C140" t="inlineStr">
        <is>
          <t>Bluetooth headset</t>
        </is>
      </c>
      <c r="D140" t="inlineStr">
        <is>
          <t>蓝牙耳机</t>
        </is>
      </c>
      <c r="E140" t="inlineStr">
        <is>
          <t>8517629400</t>
        </is>
      </c>
      <c r="F140" t="inlineStr">
        <is>
          <t>ISOtunes</t>
        </is>
      </c>
      <c r="G140" t="inlineStr">
        <is>
          <t>IT-18</t>
        </is>
      </c>
      <c r="H140" t="inlineStr">
        <is>
          <t>plastic</t>
        </is>
      </c>
      <c r="I140" t="inlineStr">
        <is>
          <t>Answer mobile phone</t>
        </is>
      </c>
      <c r="J140" t="inlineStr">
        <is>
          <t>27.650</t>
        </is>
      </c>
      <c r="K140" t="n">
        <v>1</v>
      </c>
      <c r="L140" t="n">
        <v>40</v>
      </c>
      <c r="M140" t="n">
        <v>11.9</v>
      </c>
      <c r="N140">
        <f>_xlfn.DISPIMG("ID_ACFEA68153BF450AAF4F180501501BB8",1)</f>
        <v/>
      </c>
      <c r="O140" t="inlineStr">
        <is>
          <t>Y</t>
        </is>
      </c>
      <c r="P140" t="inlineStr">
        <is>
          <t>53件报关</t>
        </is>
      </c>
      <c r="Q140" t="inlineStr">
        <is>
          <t>无</t>
        </is>
      </c>
    </row>
    <row r="141">
      <c r="A141" t="inlineStr">
        <is>
          <t>5592308041</t>
        </is>
      </c>
      <c r="B141" t="inlineStr">
        <is>
          <t>26</t>
        </is>
      </c>
      <c r="C141" t="inlineStr">
        <is>
          <t>Bluetooth headset</t>
        </is>
      </c>
      <c r="D141" t="inlineStr">
        <is>
          <t>蓝牙耳机</t>
        </is>
      </c>
      <c r="E141" t="inlineStr">
        <is>
          <t>8517629400</t>
        </is>
      </c>
      <c r="F141" t="inlineStr">
        <is>
          <t>ISOtunes</t>
        </is>
      </c>
      <c r="G141" t="inlineStr">
        <is>
          <t>IT-18</t>
        </is>
      </c>
      <c r="H141" t="inlineStr">
        <is>
          <t>plastic</t>
        </is>
      </c>
      <c r="I141" t="inlineStr">
        <is>
          <t>Answer mobile phone</t>
        </is>
      </c>
      <c r="J141" t="inlineStr">
        <is>
          <t>27.650</t>
        </is>
      </c>
      <c r="K141" t="n">
        <v>1</v>
      </c>
      <c r="L141" t="n">
        <v>40</v>
      </c>
      <c r="M141" t="n">
        <v>11.9</v>
      </c>
      <c r="N141">
        <f>_xlfn.DISPIMG("ID_ACFEA68153BF450AAF4F180501501BB8",1)</f>
        <v/>
      </c>
      <c r="O141" t="inlineStr">
        <is>
          <t>Y</t>
        </is>
      </c>
      <c r="P141" t="inlineStr">
        <is>
          <t>53件报关</t>
        </is>
      </c>
      <c r="Q141" t="inlineStr">
        <is>
          <t>无</t>
        </is>
      </c>
    </row>
    <row r="142">
      <c r="A142" t="inlineStr">
        <is>
          <t>5592308041</t>
        </is>
      </c>
      <c r="B142" t="inlineStr">
        <is>
          <t>27</t>
        </is>
      </c>
      <c r="C142" t="inlineStr">
        <is>
          <t>Bluetooth headset</t>
        </is>
      </c>
      <c r="D142" t="inlineStr">
        <is>
          <t>蓝牙耳机</t>
        </is>
      </c>
      <c r="E142" t="inlineStr">
        <is>
          <t>8517629400</t>
        </is>
      </c>
      <c r="F142" t="inlineStr">
        <is>
          <t>ISOtunes</t>
        </is>
      </c>
      <c r="G142" t="inlineStr">
        <is>
          <t>IT-18</t>
        </is>
      </c>
      <c r="H142" t="inlineStr">
        <is>
          <t>plastic</t>
        </is>
      </c>
      <c r="I142" t="inlineStr">
        <is>
          <t>Answer mobile phone</t>
        </is>
      </c>
      <c r="J142" t="inlineStr">
        <is>
          <t>27.650</t>
        </is>
      </c>
      <c r="K142" t="n">
        <v>1</v>
      </c>
      <c r="L142" t="n">
        <v>40</v>
      </c>
      <c r="M142" t="n">
        <v>11.9</v>
      </c>
      <c r="N142">
        <f>_xlfn.DISPIMG("ID_ACFEA68153BF450AAF4F180501501BB8",1)</f>
        <v/>
      </c>
      <c r="O142" t="inlineStr">
        <is>
          <t>Y</t>
        </is>
      </c>
      <c r="P142" t="inlineStr">
        <is>
          <t>53件报关</t>
        </is>
      </c>
      <c r="Q142" t="inlineStr">
        <is>
          <t>无</t>
        </is>
      </c>
    </row>
    <row r="143">
      <c r="A143" t="inlineStr">
        <is>
          <t>5592308041</t>
        </is>
      </c>
      <c r="B143" t="inlineStr">
        <is>
          <t>28</t>
        </is>
      </c>
      <c r="C143" t="inlineStr">
        <is>
          <t>Bluetooth headset</t>
        </is>
      </c>
      <c r="D143" t="inlineStr">
        <is>
          <t>蓝牙耳机</t>
        </is>
      </c>
      <c r="E143" t="inlineStr">
        <is>
          <t>8517629400</t>
        </is>
      </c>
      <c r="F143" t="inlineStr">
        <is>
          <t>ISOtunes</t>
        </is>
      </c>
      <c r="G143" t="inlineStr">
        <is>
          <t>IT-18</t>
        </is>
      </c>
      <c r="H143" t="inlineStr">
        <is>
          <t>plastic</t>
        </is>
      </c>
      <c r="I143" t="inlineStr">
        <is>
          <t>Answer mobile phone</t>
        </is>
      </c>
      <c r="J143" t="inlineStr">
        <is>
          <t>27.650</t>
        </is>
      </c>
      <c r="K143" t="n">
        <v>1</v>
      </c>
      <c r="L143" t="n">
        <v>40</v>
      </c>
      <c r="M143" t="n">
        <v>11.9</v>
      </c>
      <c r="N143">
        <f>_xlfn.DISPIMG("ID_ACFEA68153BF450AAF4F180501501BB8",1)</f>
        <v/>
      </c>
      <c r="O143" t="inlineStr">
        <is>
          <t>Y</t>
        </is>
      </c>
      <c r="P143" t="inlineStr">
        <is>
          <t>53件报关</t>
        </is>
      </c>
      <c r="Q143" t="inlineStr">
        <is>
          <t>无</t>
        </is>
      </c>
    </row>
    <row r="144">
      <c r="A144" t="inlineStr">
        <is>
          <t>5592308041</t>
        </is>
      </c>
      <c r="B144" t="inlineStr">
        <is>
          <t>29</t>
        </is>
      </c>
      <c r="C144" t="inlineStr">
        <is>
          <t>Bluetooth headset</t>
        </is>
      </c>
      <c r="D144" t="inlineStr">
        <is>
          <t>蓝牙耳机</t>
        </is>
      </c>
      <c r="E144" t="inlineStr">
        <is>
          <t>8517629400</t>
        </is>
      </c>
      <c r="F144" t="inlineStr">
        <is>
          <t>ISOtunes</t>
        </is>
      </c>
      <c r="G144" t="inlineStr">
        <is>
          <t>IT-18</t>
        </is>
      </c>
      <c r="H144" t="inlineStr">
        <is>
          <t>plastic</t>
        </is>
      </c>
      <c r="I144" t="inlineStr">
        <is>
          <t>Answer mobile phone</t>
        </is>
      </c>
      <c r="J144" t="inlineStr">
        <is>
          <t>27.650</t>
        </is>
      </c>
      <c r="K144" t="n">
        <v>1</v>
      </c>
      <c r="L144" t="n">
        <v>40</v>
      </c>
      <c r="M144" t="n">
        <v>11.9</v>
      </c>
      <c r="N144">
        <f>_xlfn.DISPIMG("ID_ACFEA68153BF450AAF4F180501501BB8",1)</f>
        <v/>
      </c>
      <c r="O144" t="inlineStr">
        <is>
          <t>Y</t>
        </is>
      </c>
      <c r="P144" t="inlineStr">
        <is>
          <t>53件报关</t>
        </is>
      </c>
      <c r="Q144" t="inlineStr">
        <is>
          <t>无</t>
        </is>
      </c>
    </row>
    <row r="145">
      <c r="A145" t="inlineStr">
        <is>
          <t>5592308041</t>
        </is>
      </c>
      <c r="B145" t="inlineStr">
        <is>
          <t>30</t>
        </is>
      </c>
      <c r="C145" t="inlineStr">
        <is>
          <t>Bluetooth headset</t>
        </is>
      </c>
      <c r="D145" t="inlineStr">
        <is>
          <t>蓝牙耳机</t>
        </is>
      </c>
      <c r="E145" t="inlineStr">
        <is>
          <t>8517629400</t>
        </is>
      </c>
      <c r="F145" t="inlineStr">
        <is>
          <t>ISOtunes</t>
        </is>
      </c>
      <c r="G145" t="inlineStr">
        <is>
          <t>IT-18</t>
        </is>
      </c>
      <c r="H145" t="inlineStr">
        <is>
          <t>plastic</t>
        </is>
      </c>
      <c r="I145" t="inlineStr">
        <is>
          <t>Answer mobile phone</t>
        </is>
      </c>
      <c r="J145" t="inlineStr">
        <is>
          <t>27.650</t>
        </is>
      </c>
      <c r="K145" t="n">
        <v>1</v>
      </c>
      <c r="L145" t="n">
        <v>40</v>
      </c>
      <c r="M145" t="n">
        <v>11.9</v>
      </c>
      <c r="N145">
        <f>_xlfn.DISPIMG("ID_ACFEA68153BF450AAF4F180501501BB8",1)</f>
        <v/>
      </c>
      <c r="O145" t="inlineStr">
        <is>
          <t>Y</t>
        </is>
      </c>
      <c r="P145" t="inlineStr">
        <is>
          <t>53件报关</t>
        </is>
      </c>
      <c r="Q145" t="inlineStr">
        <is>
          <t>无</t>
        </is>
      </c>
    </row>
    <row r="146">
      <c r="A146" t="inlineStr">
        <is>
          <t>5592308041</t>
        </is>
      </c>
      <c r="B146" t="inlineStr">
        <is>
          <t>31</t>
        </is>
      </c>
      <c r="C146" t="inlineStr">
        <is>
          <t>Bluetooth headset</t>
        </is>
      </c>
      <c r="D146" t="inlineStr">
        <is>
          <t>蓝牙耳机</t>
        </is>
      </c>
      <c r="E146" t="inlineStr">
        <is>
          <t>8517629400</t>
        </is>
      </c>
      <c r="F146" t="inlineStr">
        <is>
          <t>ISOtunes</t>
        </is>
      </c>
      <c r="G146" t="inlineStr">
        <is>
          <t>IT-18</t>
        </is>
      </c>
      <c r="H146" t="inlineStr">
        <is>
          <t>plastic</t>
        </is>
      </c>
      <c r="I146" t="inlineStr">
        <is>
          <t>Answer mobile phone</t>
        </is>
      </c>
      <c r="J146" t="inlineStr">
        <is>
          <t>27.650</t>
        </is>
      </c>
      <c r="K146" t="n">
        <v>1</v>
      </c>
      <c r="L146" t="n">
        <v>40</v>
      </c>
      <c r="M146" t="n">
        <v>11.9</v>
      </c>
      <c r="N146">
        <f>_xlfn.DISPIMG("ID_ACFEA68153BF450AAF4F180501501BB8",1)</f>
        <v/>
      </c>
      <c r="O146" t="inlineStr">
        <is>
          <t>Y</t>
        </is>
      </c>
      <c r="P146" t="inlineStr">
        <is>
          <t>53件报关</t>
        </is>
      </c>
      <c r="Q146" t="inlineStr">
        <is>
          <t>无</t>
        </is>
      </c>
    </row>
    <row r="147">
      <c r="A147" t="inlineStr">
        <is>
          <t>5592308041</t>
        </is>
      </c>
      <c r="B147" t="inlineStr">
        <is>
          <t>32</t>
        </is>
      </c>
      <c r="C147" t="inlineStr">
        <is>
          <t>Bluetooth headset</t>
        </is>
      </c>
      <c r="D147" t="inlineStr">
        <is>
          <t>蓝牙耳机</t>
        </is>
      </c>
      <c r="E147" t="inlineStr">
        <is>
          <t>8517629400</t>
        </is>
      </c>
      <c r="F147" t="inlineStr">
        <is>
          <t>ISOtunes</t>
        </is>
      </c>
      <c r="G147" t="inlineStr">
        <is>
          <t>IT-18</t>
        </is>
      </c>
      <c r="H147" t="inlineStr">
        <is>
          <t>plastic</t>
        </is>
      </c>
      <c r="I147" t="inlineStr">
        <is>
          <t>Answer mobile phone</t>
        </is>
      </c>
      <c r="J147" t="inlineStr">
        <is>
          <t>27.650</t>
        </is>
      </c>
      <c r="K147" t="n">
        <v>1</v>
      </c>
      <c r="L147" t="n">
        <v>40</v>
      </c>
      <c r="M147" t="n">
        <v>11.9</v>
      </c>
      <c r="N147">
        <f>_xlfn.DISPIMG("ID_ACFEA68153BF450AAF4F180501501BB8",1)</f>
        <v/>
      </c>
      <c r="O147" t="inlineStr">
        <is>
          <t>Y</t>
        </is>
      </c>
      <c r="P147" t="inlineStr">
        <is>
          <t>53件报关</t>
        </is>
      </c>
      <c r="Q147" t="inlineStr">
        <is>
          <t>无</t>
        </is>
      </c>
    </row>
    <row r="148">
      <c r="A148" t="inlineStr">
        <is>
          <t>5592308041</t>
        </is>
      </c>
      <c r="B148" t="inlineStr">
        <is>
          <t>33</t>
        </is>
      </c>
      <c r="C148" t="inlineStr">
        <is>
          <t>Bluetooth headset</t>
        </is>
      </c>
      <c r="D148" t="inlineStr">
        <is>
          <t>蓝牙耳机</t>
        </is>
      </c>
      <c r="E148" t="inlineStr">
        <is>
          <t>8517629400</t>
        </is>
      </c>
      <c r="F148" t="inlineStr">
        <is>
          <t>ISOtunes</t>
        </is>
      </c>
      <c r="G148" t="inlineStr">
        <is>
          <t>IT-18</t>
        </is>
      </c>
      <c r="H148" t="inlineStr">
        <is>
          <t>plastic</t>
        </is>
      </c>
      <c r="I148" t="inlineStr">
        <is>
          <t>Answer mobile phone</t>
        </is>
      </c>
      <c r="J148" t="inlineStr">
        <is>
          <t>27.650</t>
        </is>
      </c>
      <c r="K148" t="n">
        <v>1</v>
      </c>
      <c r="L148" t="n">
        <v>40</v>
      </c>
      <c r="M148" t="n">
        <v>11.9</v>
      </c>
      <c r="N148">
        <f>_xlfn.DISPIMG("ID_ACFEA68153BF450AAF4F180501501BB8",1)</f>
        <v/>
      </c>
      <c r="O148" t="inlineStr">
        <is>
          <t>Y</t>
        </is>
      </c>
      <c r="P148" t="inlineStr">
        <is>
          <t>53件报关</t>
        </is>
      </c>
      <c r="Q148" t="inlineStr">
        <is>
          <t>无</t>
        </is>
      </c>
    </row>
    <row r="149">
      <c r="A149" t="inlineStr">
        <is>
          <t>5592308041</t>
        </is>
      </c>
      <c r="B149" t="inlineStr">
        <is>
          <t>34</t>
        </is>
      </c>
      <c r="C149" t="inlineStr">
        <is>
          <t>Bluetooth headset</t>
        </is>
      </c>
      <c r="D149" t="inlineStr">
        <is>
          <t>蓝牙耳机</t>
        </is>
      </c>
      <c r="E149" t="inlineStr">
        <is>
          <t>8517629400</t>
        </is>
      </c>
      <c r="F149" t="inlineStr">
        <is>
          <t>ISOtunes</t>
        </is>
      </c>
      <c r="G149" t="inlineStr">
        <is>
          <t>IT-18</t>
        </is>
      </c>
      <c r="H149" t="inlineStr">
        <is>
          <t>plastic</t>
        </is>
      </c>
      <c r="I149" t="inlineStr">
        <is>
          <t>Answer mobile phone</t>
        </is>
      </c>
      <c r="J149" t="inlineStr">
        <is>
          <t>27.650</t>
        </is>
      </c>
      <c r="K149" t="n">
        <v>1</v>
      </c>
      <c r="L149" t="n">
        <v>40</v>
      </c>
      <c r="M149" t="n">
        <v>11.9</v>
      </c>
      <c r="N149">
        <f>_xlfn.DISPIMG("ID_ACFEA68153BF450AAF4F180501501BB8",1)</f>
        <v/>
      </c>
      <c r="O149" t="inlineStr">
        <is>
          <t>Y</t>
        </is>
      </c>
      <c r="P149" t="inlineStr">
        <is>
          <t>53件报关</t>
        </is>
      </c>
      <c r="Q149" t="inlineStr">
        <is>
          <t>无</t>
        </is>
      </c>
    </row>
    <row r="150">
      <c r="A150" t="inlineStr">
        <is>
          <t>5592308041</t>
        </is>
      </c>
      <c r="B150" t="inlineStr">
        <is>
          <t>35</t>
        </is>
      </c>
      <c r="C150" t="inlineStr">
        <is>
          <t>Bluetooth headset</t>
        </is>
      </c>
      <c r="D150" t="inlineStr">
        <is>
          <t>蓝牙耳机</t>
        </is>
      </c>
      <c r="E150" t="inlineStr">
        <is>
          <t>8517629400</t>
        </is>
      </c>
      <c r="F150" t="inlineStr">
        <is>
          <t>ISOtunes</t>
        </is>
      </c>
      <c r="G150" t="inlineStr">
        <is>
          <t>IT-18</t>
        </is>
      </c>
      <c r="H150" t="inlineStr">
        <is>
          <t>plastic</t>
        </is>
      </c>
      <c r="I150" t="inlineStr">
        <is>
          <t>Answer mobile phone</t>
        </is>
      </c>
      <c r="J150" t="inlineStr">
        <is>
          <t>27.650</t>
        </is>
      </c>
      <c r="K150" t="n">
        <v>1</v>
      </c>
      <c r="L150" t="n">
        <v>40</v>
      </c>
      <c r="M150" t="n">
        <v>11.9</v>
      </c>
      <c r="N150">
        <f>_xlfn.DISPIMG("ID_ACFEA68153BF450AAF4F180501501BB8",1)</f>
        <v/>
      </c>
      <c r="O150" t="inlineStr">
        <is>
          <t>Y</t>
        </is>
      </c>
      <c r="P150" t="inlineStr">
        <is>
          <t>53件报关</t>
        </is>
      </c>
      <c r="Q150" t="inlineStr">
        <is>
          <t>无</t>
        </is>
      </c>
    </row>
    <row r="151">
      <c r="A151" t="inlineStr">
        <is>
          <t>5592308041</t>
        </is>
      </c>
      <c r="B151" t="inlineStr">
        <is>
          <t>36</t>
        </is>
      </c>
      <c r="C151" t="inlineStr">
        <is>
          <t>Bluetooth headset</t>
        </is>
      </c>
      <c r="D151" t="inlineStr">
        <is>
          <t>蓝牙耳机</t>
        </is>
      </c>
      <c r="E151" t="inlineStr">
        <is>
          <t>8517629400</t>
        </is>
      </c>
      <c r="F151" t="inlineStr">
        <is>
          <t>ISOtunes</t>
        </is>
      </c>
      <c r="G151" t="inlineStr">
        <is>
          <t>IT-18</t>
        </is>
      </c>
      <c r="H151" t="inlineStr">
        <is>
          <t>plastic</t>
        </is>
      </c>
      <c r="I151" t="inlineStr">
        <is>
          <t>Answer mobile phone</t>
        </is>
      </c>
      <c r="J151" t="inlineStr">
        <is>
          <t>27.650</t>
        </is>
      </c>
      <c r="K151" t="n">
        <v>1</v>
      </c>
      <c r="L151" t="n">
        <v>40</v>
      </c>
      <c r="M151" t="n">
        <v>11.9</v>
      </c>
      <c r="N151">
        <f>_xlfn.DISPIMG("ID_ACFEA68153BF450AAF4F180501501BB8",1)</f>
        <v/>
      </c>
      <c r="O151" t="inlineStr">
        <is>
          <t>Y</t>
        </is>
      </c>
      <c r="P151" t="inlineStr">
        <is>
          <t>53件报关</t>
        </is>
      </c>
      <c r="Q151" t="inlineStr">
        <is>
          <t>无</t>
        </is>
      </c>
    </row>
    <row r="152">
      <c r="A152" t="inlineStr">
        <is>
          <t>5592308041</t>
        </is>
      </c>
      <c r="B152" t="inlineStr">
        <is>
          <t>37</t>
        </is>
      </c>
      <c r="C152" t="inlineStr">
        <is>
          <t>Bluetooth headset</t>
        </is>
      </c>
      <c r="D152" t="inlineStr">
        <is>
          <t>蓝牙耳机</t>
        </is>
      </c>
      <c r="E152" t="inlineStr">
        <is>
          <t>8517629400</t>
        </is>
      </c>
      <c r="F152" t="inlineStr">
        <is>
          <t>ISOtunes</t>
        </is>
      </c>
      <c r="G152" t="inlineStr">
        <is>
          <t>IT-18</t>
        </is>
      </c>
      <c r="H152" t="inlineStr">
        <is>
          <t>plastic</t>
        </is>
      </c>
      <c r="I152" t="inlineStr">
        <is>
          <t>Answer mobile phone</t>
        </is>
      </c>
      <c r="J152" t="inlineStr">
        <is>
          <t>27.650</t>
        </is>
      </c>
      <c r="K152" t="n">
        <v>1</v>
      </c>
      <c r="L152" t="n">
        <v>40</v>
      </c>
      <c r="M152" t="n">
        <v>11.9</v>
      </c>
      <c r="N152">
        <f>_xlfn.DISPIMG("ID_ACFEA68153BF450AAF4F180501501BB8",1)</f>
        <v/>
      </c>
      <c r="O152" t="inlineStr">
        <is>
          <t>Y</t>
        </is>
      </c>
      <c r="P152" t="inlineStr">
        <is>
          <t>53件报关</t>
        </is>
      </c>
      <c r="Q152" t="inlineStr">
        <is>
          <t>无</t>
        </is>
      </c>
    </row>
    <row r="153">
      <c r="A153" t="inlineStr">
        <is>
          <t>5592308041</t>
        </is>
      </c>
      <c r="B153" t="inlineStr">
        <is>
          <t>38</t>
        </is>
      </c>
      <c r="C153" t="inlineStr">
        <is>
          <t>Bluetooth headset</t>
        </is>
      </c>
      <c r="D153" t="inlineStr">
        <is>
          <t>蓝牙耳机</t>
        </is>
      </c>
      <c r="E153" t="inlineStr">
        <is>
          <t>8517629400</t>
        </is>
      </c>
      <c r="F153" t="inlineStr">
        <is>
          <t>ISOtunes</t>
        </is>
      </c>
      <c r="G153" t="inlineStr">
        <is>
          <t>IT-18</t>
        </is>
      </c>
      <c r="H153" t="inlineStr">
        <is>
          <t>plastic</t>
        </is>
      </c>
      <c r="I153" t="inlineStr">
        <is>
          <t>Answer mobile phone</t>
        </is>
      </c>
      <c r="J153" t="inlineStr">
        <is>
          <t>27.650</t>
        </is>
      </c>
      <c r="K153" t="n">
        <v>1</v>
      </c>
      <c r="L153" t="n">
        <v>40</v>
      </c>
      <c r="M153" t="n">
        <v>11.9</v>
      </c>
      <c r="N153">
        <f>_xlfn.DISPIMG("ID_ACFEA68153BF450AAF4F180501501BB8",1)</f>
        <v/>
      </c>
      <c r="O153" t="inlineStr">
        <is>
          <t>Y</t>
        </is>
      </c>
      <c r="P153" t="inlineStr">
        <is>
          <t>53件报关</t>
        </is>
      </c>
      <c r="Q153" t="inlineStr">
        <is>
          <t>无</t>
        </is>
      </c>
    </row>
    <row r="154">
      <c r="A154" t="inlineStr">
        <is>
          <t>5592308041</t>
        </is>
      </c>
      <c r="B154" t="inlineStr">
        <is>
          <t>39</t>
        </is>
      </c>
      <c r="C154" t="inlineStr">
        <is>
          <t>Bluetooth headset</t>
        </is>
      </c>
      <c r="D154" t="inlineStr">
        <is>
          <t>蓝牙耳机</t>
        </is>
      </c>
      <c r="E154" t="inlineStr">
        <is>
          <t>8517629400</t>
        </is>
      </c>
      <c r="F154" t="inlineStr">
        <is>
          <t>ISOtunes</t>
        </is>
      </c>
      <c r="G154" t="inlineStr">
        <is>
          <t>IT-18</t>
        </is>
      </c>
      <c r="H154" t="inlineStr">
        <is>
          <t>plastic</t>
        </is>
      </c>
      <c r="I154" t="inlineStr">
        <is>
          <t>Answer mobile phone</t>
        </is>
      </c>
      <c r="J154" t="inlineStr">
        <is>
          <t>27.650</t>
        </is>
      </c>
      <c r="K154" t="n">
        <v>1</v>
      </c>
      <c r="L154" t="n">
        <v>40</v>
      </c>
      <c r="M154" t="n">
        <v>11.9</v>
      </c>
      <c r="N154">
        <f>_xlfn.DISPIMG("ID_ACFEA68153BF450AAF4F180501501BB8",1)</f>
        <v/>
      </c>
      <c r="O154" t="inlineStr">
        <is>
          <t>Y</t>
        </is>
      </c>
      <c r="P154" t="inlineStr">
        <is>
          <t>53件报关</t>
        </is>
      </c>
      <c r="Q154" t="inlineStr">
        <is>
          <t>无</t>
        </is>
      </c>
    </row>
    <row r="155">
      <c r="A155" t="inlineStr">
        <is>
          <t>5592308041</t>
        </is>
      </c>
      <c r="B155" t="inlineStr">
        <is>
          <t>40</t>
        </is>
      </c>
      <c r="C155" t="inlineStr">
        <is>
          <t>Bluetooth headset</t>
        </is>
      </c>
      <c r="D155" t="inlineStr">
        <is>
          <t>蓝牙耳机</t>
        </is>
      </c>
      <c r="E155" t="inlineStr">
        <is>
          <t>8517629400</t>
        </is>
      </c>
      <c r="F155" t="inlineStr">
        <is>
          <t>ISOtunes</t>
        </is>
      </c>
      <c r="G155" t="inlineStr">
        <is>
          <t>IT-18</t>
        </is>
      </c>
      <c r="H155" t="inlineStr">
        <is>
          <t>plastic</t>
        </is>
      </c>
      <c r="I155" t="inlineStr">
        <is>
          <t>Answer mobile phone</t>
        </is>
      </c>
      <c r="J155" t="inlineStr">
        <is>
          <t>27.650</t>
        </is>
      </c>
      <c r="K155" t="n">
        <v>1</v>
      </c>
      <c r="L155" t="n">
        <v>40</v>
      </c>
      <c r="M155" t="n">
        <v>11.9</v>
      </c>
      <c r="N155">
        <f>_xlfn.DISPIMG("ID_ACFEA68153BF450AAF4F180501501BB8",1)</f>
        <v/>
      </c>
      <c r="O155" t="inlineStr">
        <is>
          <t>Y</t>
        </is>
      </c>
      <c r="P155" t="inlineStr">
        <is>
          <t>53件报关</t>
        </is>
      </c>
      <c r="Q155" t="inlineStr">
        <is>
          <t>无</t>
        </is>
      </c>
    </row>
    <row r="156">
      <c r="A156" t="inlineStr">
        <is>
          <t>5592308041</t>
        </is>
      </c>
      <c r="B156" t="inlineStr">
        <is>
          <t>41</t>
        </is>
      </c>
      <c r="C156" t="inlineStr">
        <is>
          <t>Bluetooth headset</t>
        </is>
      </c>
      <c r="D156" t="inlineStr">
        <is>
          <t>蓝牙耳机</t>
        </is>
      </c>
      <c r="E156" t="inlineStr">
        <is>
          <t>8517629400</t>
        </is>
      </c>
      <c r="F156" t="inlineStr">
        <is>
          <t>ISOtunes</t>
        </is>
      </c>
      <c r="G156" t="inlineStr">
        <is>
          <t>IT-18</t>
        </is>
      </c>
      <c r="H156" t="inlineStr">
        <is>
          <t>plastic</t>
        </is>
      </c>
      <c r="I156" t="inlineStr">
        <is>
          <t>Answer mobile phone</t>
        </is>
      </c>
      <c r="J156" t="inlineStr">
        <is>
          <t>27.650</t>
        </is>
      </c>
      <c r="K156" t="n">
        <v>1</v>
      </c>
      <c r="L156" t="n">
        <v>40</v>
      </c>
      <c r="M156" t="n">
        <v>11.9</v>
      </c>
      <c r="N156">
        <f>_xlfn.DISPIMG("ID_ACFEA68153BF450AAF4F180501501BB8",1)</f>
        <v/>
      </c>
      <c r="O156" t="inlineStr">
        <is>
          <t>Y</t>
        </is>
      </c>
      <c r="P156" t="inlineStr">
        <is>
          <t>53件报关</t>
        </is>
      </c>
      <c r="Q156" t="inlineStr">
        <is>
          <t>无</t>
        </is>
      </c>
    </row>
    <row r="157">
      <c r="A157" t="inlineStr">
        <is>
          <t>5592308041</t>
        </is>
      </c>
      <c r="B157" t="inlineStr">
        <is>
          <t>42</t>
        </is>
      </c>
      <c r="C157" t="inlineStr">
        <is>
          <t>Bluetooth headset</t>
        </is>
      </c>
      <c r="D157" t="inlineStr">
        <is>
          <t>蓝牙耳机</t>
        </is>
      </c>
      <c r="E157" t="inlineStr">
        <is>
          <t>8517629400</t>
        </is>
      </c>
      <c r="F157" t="inlineStr">
        <is>
          <t>ISOtunes</t>
        </is>
      </c>
      <c r="G157" t="inlineStr">
        <is>
          <t>IT-18</t>
        </is>
      </c>
      <c r="H157" t="inlineStr">
        <is>
          <t>plastic</t>
        </is>
      </c>
      <c r="I157" t="inlineStr">
        <is>
          <t>Answer mobile phone</t>
        </is>
      </c>
      <c r="J157" t="inlineStr">
        <is>
          <t>27.650</t>
        </is>
      </c>
      <c r="K157" t="n">
        <v>1</v>
      </c>
      <c r="L157" t="n">
        <v>40</v>
      </c>
      <c r="M157" t="n">
        <v>11.9</v>
      </c>
      <c r="N157">
        <f>_xlfn.DISPIMG("ID_ACFEA68153BF450AAF4F180501501BB8",1)</f>
        <v/>
      </c>
      <c r="O157" t="inlineStr">
        <is>
          <t>Y</t>
        </is>
      </c>
      <c r="P157" t="inlineStr">
        <is>
          <t>53件报关</t>
        </is>
      </c>
      <c r="Q157" t="inlineStr">
        <is>
          <t>无</t>
        </is>
      </c>
    </row>
    <row r="158">
      <c r="A158" t="inlineStr">
        <is>
          <t>5592308041</t>
        </is>
      </c>
      <c r="B158" t="inlineStr">
        <is>
          <t>43</t>
        </is>
      </c>
      <c r="C158" t="inlineStr">
        <is>
          <t>Bluetooth headset</t>
        </is>
      </c>
      <c r="D158" t="inlineStr">
        <is>
          <t>蓝牙耳机</t>
        </is>
      </c>
      <c r="E158" t="inlineStr">
        <is>
          <t>8517629400</t>
        </is>
      </c>
      <c r="F158" t="inlineStr">
        <is>
          <t>ISOtunes</t>
        </is>
      </c>
      <c r="G158" t="inlineStr">
        <is>
          <t>IT-18</t>
        </is>
      </c>
      <c r="H158" t="inlineStr">
        <is>
          <t>plastic</t>
        </is>
      </c>
      <c r="I158" t="inlineStr">
        <is>
          <t>Answer mobile phone</t>
        </is>
      </c>
      <c r="J158" t="inlineStr">
        <is>
          <t>27.650</t>
        </is>
      </c>
      <c r="K158" t="n">
        <v>1</v>
      </c>
      <c r="L158" t="n">
        <v>40</v>
      </c>
      <c r="M158" t="n">
        <v>11.9</v>
      </c>
      <c r="N158">
        <f>_xlfn.DISPIMG("ID_ACFEA68153BF450AAF4F180501501BB8",1)</f>
        <v/>
      </c>
      <c r="O158" t="inlineStr">
        <is>
          <t>Y</t>
        </is>
      </c>
      <c r="P158" t="inlineStr">
        <is>
          <t>53件报关</t>
        </is>
      </c>
      <c r="Q158" t="inlineStr">
        <is>
          <t>无</t>
        </is>
      </c>
    </row>
    <row r="159">
      <c r="A159" t="inlineStr">
        <is>
          <t>5592308041</t>
        </is>
      </c>
      <c r="B159" t="inlineStr">
        <is>
          <t>44</t>
        </is>
      </c>
      <c r="C159" t="inlineStr">
        <is>
          <t>Bluetooth headset</t>
        </is>
      </c>
      <c r="D159" t="inlineStr">
        <is>
          <t>蓝牙耳机</t>
        </is>
      </c>
      <c r="E159" t="inlineStr">
        <is>
          <t>8517629400</t>
        </is>
      </c>
      <c r="F159" t="inlineStr">
        <is>
          <t>ISOtunes</t>
        </is>
      </c>
      <c r="G159" t="inlineStr">
        <is>
          <t>IT-18</t>
        </is>
      </c>
      <c r="H159" t="inlineStr">
        <is>
          <t>plastic</t>
        </is>
      </c>
      <c r="I159" t="inlineStr">
        <is>
          <t>Answer mobile phone</t>
        </is>
      </c>
      <c r="J159" t="inlineStr">
        <is>
          <t>27.650</t>
        </is>
      </c>
      <c r="K159" t="n">
        <v>1</v>
      </c>
      <c r="L159" t="n">
        <v>40</v>
      </c>
      <c r="M159" t="n">
        <v>11.9</v>
      </c>
      <c r="N159">
        <f>_xlfn.DISPIMG("ID_ACFEA68153BF450AAF4F180501501BB8",1)</f>
        <v/>
      </c>
      <c r="O159" t="inlineStr">
        <is>
          <t>Y</t>
        </is>
      </c>
      <c r="P159" t="inlineStr">
        <is>
          <t>53件报关</t>
        </is>
      </c>
      <c r="Q159" t="inlineStr">
        <is>
          <t>无</t>
        </is>
      </c>
    </row>
    <row r="160">
      <c r="A160" t="inlineStr">
        <is>
          <t>5592308041</t>
        </is>
      </c>
      <c r="B160" t="inlineStr">
        <is>
          <t>45</t>
        </is>
      </c>
      <c r="C160" t="inlineStr">
        <is>
          <t>Bluetooth headset</t>
        </is>
      </c>
      <c r="D160" t="inlineStr">
        <is>
          <t>蓝牙耳机</t>
        </is>
      </c>
      <c r="E160" t="inlineStr">
        <is>
          <t>8517629400</t>
        </is>
      </c>
      <c r="F160" t="inlineStr">
        <is>
          <t>ISOtunes</t>
        </is>
      </c>
      <c r="G160" t="inlineStr">
        <is>
          <t>IT-18</t>
        </is>
      </c>
      <c r="H160" t="inlineStr">
        <is>
          <t>plastic</t>
        </is>
      </c>
      <c r="I160" t="inlineStr">
        <is>
          <t>Answer mobile phone</t>
        </is>
      </c>
      <c r="J160" t="inlineStr">
        <is>
          <t>27.650</t>
        </is>
      </c>
      <c r="K160" t="n">
        <v>1</v>
      </c>
      <c r="L160" t="n">
        <v>40</v>
      </c>
      <c r="M160" t="n">
        <v>11.9</v>
      </c>
      <c r="N160">
        <f>_xlfn.DISPIMG("ID_ACFEA68153BF450AAF4F180501501BB8",1)</f>
        <v/>
      </c>
      <c r="O160" t="inlineStr">
        <is>
          <t>Y</t>
        </is>
      </c>
      <c r="P160" t="inlineStr">
        <is>
          <t>53件报关</t>
        </is>
      </c>
      <c r="Q160" t="inlineStr">
        <is>
          <t>无</t>
        </is>
      </c>
    </row>
    <row r="161">
      <c r="A161" t="inlineStr">
        <is>
          <t>5592308041</t>
        </is>
      </c>
      <c r="B161" t="inlineStr">
        <is>
          <t>46</t>
        </is>
      </c>
      <c r="C161" t="inlineStr">
        <is>
          <t>Bluetooth headset</t>
        </is>
      </c>
      <c r="D161" t="inlineStr">
        <is>
          <t>蓝牙耳机</t>
        </is>
      </c>
      <c r="E161" t="inlineStr">
        <is>
          <t>8517629400</t>
        </is>
      </c>
      <c r="F161" t="inlineStr">
        <is>
          <t>ISOtunes</t>
        </is>
      </c>
      <c r="G161" t="inlineStr">
        <is>
          <t>IT-18</t>
        </is>
      </c>
      <c r="H161" t="inlineStr">
        <is>
          <t>plastic</t>
        </is>
      </c>
      <c r="I161" t="inlineStr">
        <is>
          <t>Answer mobile phone</t>
        </is>
      </c>
      <c r="J161" t="inlineStr">
        <is>
          <t>27.650</t>
        </is>
      </c>
      <c r="K161" t="n">
        <v>1</v>
      </c>
      <c r="L161" t="n">
        <v>40</v>
      </c>
      <c r="M161" t="n">
        <v>11.9</v>
      </c>
      <c r="N161">
        <f>_xlfn.DISPIMG("ID_ACFEA68153BF450AAF4F180501501BB8",1)</f>
        <v/>
      </c>
      <c r="O161" t="inlineStr">
        <is>
          <t>Y</t>
        </is>
      </c>
      <c r="P161" t="inlineStr">
        <is>
          <t>53件报关</t>
        </is>
      </c>
      <c r="Q161" t="inlineStr">
        <is>
          <t>无</t>
        </is>
      </c>
    </row>
    <row r="162">
      <c r="A162" t="inlineStr">
        <is>
          <t>5592308041</t>
        </is>
      </c>
      <c r="B162" t="inlineStr">
        <is>
          <t>47</t>
        </is>
      </c>
      <c r="C162" t="inlineStr">
        <is>
          <t>Bluetooth headset</t>
        </is>
      </c>
      <c r="D162" t="inlineStr">
        <is>
          <t>蓝牙耳机</t>
        </is>
      </c>
      <c r="E162" t="inlineStr">
        <is>
          <t>8517629400</t>
        </is>
      </c>
      <c r="F162" t="inlineStr">
        <is>
          <t>ISOtunes</t>
        </is>
      </c>
      <c r="G162" t="inlineStr">
        <is>
          <t>IT-18</t>
        </is>
      </c>
      <c r="H162" t="inlineStr">
        <is>
          <t>plastic</t>
        </is>
      </c>
      <c r="I162" t="inlineStr">
        <is>
          <t>Answer mobile phone</t>
        </is>
      </c>
      <c r="J162" t="inlineStr">
        <is>
          <t>27.650</t>
        </is>
      </c>
      <c r="K162" t="n">
        <v>1</v>
      </c>
      <c r="L162" t="n">
        <v>40</v>
      </c>
      <c r="M162" t="n">
        <v>11.9</v>
      </c>
      <c r="N162">
        <f>_xlfn.DISPIMG("ID_ACFEA68153BF450AAF4F180501501BB8",1)</f>
        <v/>
      </c>
      <c r="O162" t="inlineStr">
        <is>
          <t>Y</t>
        </is>
      </c>
      <c r="P162" t="inlineStr">
        <is>
          <t>53件报关</t>
        </is>
      </c>
      <c r="Q162" t="inlineStr">
        <is>
          <t>无</t>
        </is>
      </c>
    </row>
    <row r="163">
      <c r="A163" t="inlineStr">
        <is>
          <t>5592308041</t>
        </is>
      </c>
      <c r="B163" t="inlineStr">
        <is>
          <t>48</t>
        </is>
      </c>
      <c r="C163" t="inlineStr">
        <is>
          <t>Bluetooth headset</t>
        </is>
      </c>
      <c r="D163" t="inlineStr">
        <is>
          <t>蓝牙耳机</t>
        </is>
      </c>
      <c r="E163" t="inlineStr">
        <is>
          <t>8517629400</t>
        </is>
      </c>
      <c r="F163" t="inlineStr">
        <is>
          <t>ISOtunes</t>
        </is>
      </c>
      <c r="G163" t="inlineStr">
        <is>
          <t>IT-18</t>
        </is>
      </c>
      <c r="H163" t="inlineStr">
        <is>
          <t>plastic</t>
        </is>
      </c>
      <c r="I163" t="inlineStr">
        <is>
          <t>Answer mobile phone</t>
        </is>
      </c>
      <c r="J163" t="inlineStr">
        <is>
          <t>27.650</t>
        </is>
      </c>
      <c r="K163" t="n">
        <v>1</v>
      </c>
      <c r="L163" t="n">
        <v>40</v>
      </c>
      <c r="M163" t="n">
        <v>11.9</v>
      </c>
      <c r="N163">
        <f>_xlfn.DISPIMG("ID_ACFEA68153BF450AAF4F180501501BB8",1)</f>
        <v/>
      </c>
      <c r="O163" t="inlineStr">
        <is>
          <t>Y</t>
        </is>
      </c>
      <c r="P163" t="inlineStr">
        <is>
          <t>53件报关</t>
        </is>
      </c>
      <c r="Q163" t="inlineStr">
        <is>
          <t>无</t>
        </is>
      </c>
    </row>
    <row r="164">
      <c r="A164" t="inlineStr">
        <is>
          <t>5592308041</t>
        </is>
      </c>
      <c r="B164" t="inlineStr">
        <is>
          <t>49</t>
        </is>
      </c>
      <c r="C164" t="inlineStr">
        <is>
          <t>Bluetooth headset</t>
        </is>
      </c>
      <c r="D164" t="inlineStr">
        <is>
          <t>蓝牙耳机</t>
        </is>
      </c>
      <c r="E164" t="inlineStr">
        <is>
          <t>8517629400</t>
        </is>
      </c>
      <c r="F164" t="inlineStr">
        <is>
          <t>ISOtunes</t>
        </is>
      </c>
      <c r="G164" t="inlineStr">
        <is>
          <t>IT-18</t>
        </is>
      </c>
      <c r="H164" t="inlineStr">
        <is>
          <t>plastic</t>
        </is>
      </c>
      <c r="I164" t="inlineStr">
        <is>
          <t>Answer mobile phone</t>
        </is>
      </c>
      <c r="J164" t="inlineStr">
        <is>
          <t>27.650</t>
        </is>
      </c>
      <c r="K164" t="n">
        <v>1</v>
      </c>
      <c r="L164" t="n">
        <v>40</v>
      </c>
      <c r="M164" t="n">
        <v>11.9</v>
      </c>
      <c r="N164">
        <f>_xlfn.DISPIMG("ID_ACFEA68153BF450AAF4F180501501BB8",1)</f>
        <v/>
      </c>
      <c r="O164" t="inlineStr">
        <is>
          <t>Y</t>
        </is>
      </c>
      <c r="P164" t="inlineStr">
        <is>
          <t>53件报关</t>
        </is>
      </c>
      <c r="Q164" t="inlineStr">
        <is>
          <t>无</t>
        </is>
      </c>
    </row>
    <row r="165">
      <c r="A165" t="inlineStr">
        <is>
          <t>5592308041</t>
        </is>
      </c>
      <c r="B165" t="inlineStr">
        <is>
          <t>50</t>
        </is>
      </c>
      <c r="C165" t="inlineStr">
        <is>
          <t>Bluetooth headset</t>
        </is>
      </c>
      <c r="D165" t="inlineStr">
        <is>
          <t>蓝牙耳机</t>
        </is>
      </c>
      <c r="E165" t="inlineStr">
        <is>
          <t>8517629400</t>
        </is>
      </c>
      <c r="F165" t="inlineStr">
        <is>
          <t>ISOtunes</t>
        </is>
      </c>
      <c r="G165" t="inlineStr">
        <is>
          <t>IT-18</t>
        </is>
      </c>
      <c r="H165" t="inlineStr">
        <is>
          <t>plastic</t>
        </is>
      </c>
      <c r="I165" t="inlineStr">
        <is>
          <t>Answer mobile phone</t>
        </is>
      </c>
      <c r="J165" t="inlineStr">
        <is>
          <t>27.650</t>
        </is>
      </c>
      <c r="K165" t="n">
        <v>1</v>
      </c>
      <c r="L165" t="n">
        <v>40</v>
      </c>
      <c r="M165" t="n">
        <v>11.9</v>
      </c>
      <c r="N165">
        <f>_xlfn.DISPIMG("ID_ACFEA68153BF450AAF4F180501501BB8",1)</f>
        <v/>
      </c>
      <c r="O165" t="inlineStr">
        <is>
          <t>Y</t>
        </is>
      </c>
      <c r="P165" t="inlineStr">
        <is>
          <t>53件报关</t>
        </is>
      </c>
      <c r="Q165" t="inlineStr">
        <is>
          <t>无</t>
        </is>
      </c>
    </row>
    <row r="166">
      <c r="A166" t="inlineStr">
        <is>
          <t>5592308041</t>
        </is>
      </c>
      <c r="B166" t="inlineStr">
        <is>
          <t>51</t>
        </is>
      </c>
      <c r="C166" t="inlineStr">
        <is>
          <t>Bluetooth headset</t>
        </is>
      </c>
      <c r="D166" t="inlineStr">
        <is>
          <t>蓝牙耳机</t>
        </is>
      </c>
      <c r="E166" t="inlineStr">
        <is>
          <t>8517629400</t>
        </is>
      </c>
      <c r="F166" t="inlineStr">
        <is>
          <t>ISOtunes</t>
        </is>
      </c>
      <c r="G166" t="inlineStr">
        <is>
          <t>IT-18</t>
        </is>
      </c>
      <c r="H166" t="inlineStr">
        <is>
          <t>plastic</t>
        </is>
      </c>
      <c r="I166" t="inlineStr">
        <is>
          <t>Answer mobile phone</t>
        </is>
      </c>
      <c r="J166" t="inlineStr">
        <is>
          <t>27.650</t>
        </is>
      </c>
      <c r="K166" t="n">
        <v>1</v>
      </c>
      <c r="L166" t="n">
        <v>20</v>
      </c>
      <c r="M166" t="n">
        <v>11.9</v>
      </c>
      <c r="N166">
        <f>_xlfn.DISPIMG("ID_6CB76584C08B443BBD9217E6E701239B",1)</f>
        <v/>
      </c>
      <c r="O166" t="inlineStr">
        <is>
          <t>Y</t>
        </is>
      </c>
      <c r="P166" t="inlineStr">
        <is>
          <t>53件报关</t>
        </is>
      </c>
      <c r="Q166" t="inlineStr">
        <is>
          <t>无</t>
        </is>
      </c>
    </row>
    <row r="167">
      <c r="A167" t="inlineStr">
        <is>
          <t>5592308041</t>
        </is>
      </c>
      <c r="B167" t="inlineStr">
        <is>
          <t>52</t>
        </is>
      </c>
      <c r="C167" t="inlineStr">
        <is>
          <t>Sponge earplugs</t>
        </is>
      </c>
      <c r="D167" t="inlineStr">
        <is>
          <t>海绵耳塞</t>
        </is>
      </c>
      <c r="E167" t="inlineStr">
        <is>
          <t>4016109000</t>
        </is>
      </c>
      <c r="F167" t="inlineStr">
        <is>
          <t>ISOtunes</t>
        </is>
      </c>
      <c r="G167" t="inlineStr">
        <is>
          <t>IT-54</t>
        </is>
      </c>
      <c r="H167" t="inlineStr">
        <is>
          <t>PU sponge foam</t>
        </is>
      </c>
      <c r="I167" t="inlineStr">
        <is>
          <t>Use with headphones</t>
        </is>
      </c>
      <c r="J167" t="inlineStr">
        <is>
          <t>1.120</t>
        </is>
      </c>
      <c r="K167" t="n">
        <v>1</v>
      </c>
      <c r="L167" t="n">
        <v>320</v>
      </c>
      <c r="M167" t="n">
        <v>8.5</v>
      </c>
      <c r="N167">
        <f>_xlfn.DISPIMG("ID_DBE4E86A149848BA9FA94999477988B2",1)</f>
        <v/>
      </c>
      <c r="O167" t="inlineStr">
        <is>
          <t>N</t>
        </is>
      </c>
      <c r="P167" t="inlineStr">
        <is>
          <t>53件报关</t>
        </is>
      </c>
      <c r="Q167" t="inlineStr">
        <is>
          <t>无</t>
        </is>
      </c>
    </row>
    <row r="168">
      <c r="A168" t="inlineStr">
        <is>
          <t>5592308041</t>
        </is>
      </c>
      <c r="B168" t="inlineStr">
        <is>
          <t>53</t>
        </is>
      </c>
      <c r="C168" t="inlineStr">
        <is>
          <t>Sponge earplugs</t>
        </is>
      </c>
      <c r="D168" t="inlineStr">
        <is>
          <t>海绵耳塞</t>
        </is>
      </c>
      <c r="E168" t="inlineStr">
        <is>
          <t>4016109000</t>
        </is>
      </c>
      <c r="F168" t="inlineStr">
        <is>
          <t>ISOtunes</t>
        </is>
      </c>
      <c r="G168" t="inlineStr">
        <is>
          <t>IT-54</t>
        </is>
      </c>
      <c r="H168" t="inlineStr">
        <is>
          <t>PU sponge foam</t>
        </is>
      </c>
      <c r="I168" t="inlineStr">
        <is>
          <t>Use with headphones</t>
        </is>
      </c>
      <c r="J168" t="inlineStr">
        <is>
          <t>1.120</t>
        </is>
      </c>
      <c r="K168" t="n">
        <v>1</v>
      </c>
      <c r="L168" t="n">
        <v>180</v>
      </c>
      <c r="M168" t="n">
        <v>10.15</v>
      </c>
      <c r="N168">
        <f>_xlfn.DISPIMG("ID_FF004B26A8FE42579D24B147B6D9CE39",1)</f>
        <v/>
      </c>
      <c r="O168" t="inlineStr">
        <is>
          <t>N</t>
        </is>
      </c>
      <c r="P168" t="inlineStr">
        <is>
          <t>53件报关</t>
        </is>
      </c>
      <c r="Q168" t="inlineStr">
        <is>
          <t>无</t>
        </is>
      </c>
    </row>
    <row r="169">
      <c r="A169" t="inlineStr">
        <is>
          <t>8038380066</t>
        </is>
      </c>
      <c r="B169" t="inlineStr">
        <is>
          <t>FBA15H4WVYKLU000001</t>
        </is>
      </c>
      <c r="C169" t="inlineStr">
        <is>
          <t>HEADSETS</t>
        </is>
      </c>
      <c r="D169" t="inlineStr">
        <is>
          <t>耳机</t>
        </is>
      </c>
      <c r="E169" t="inlineStr">
        <is>
          <t>8518300000</t>
        </is>
      </c>
      <c r="F169" t="inlineStr">
        <is>
          <t>无</t>
        </is>
      </c>
      <c r="G169" t="inlineStr">
        <is>
          <t>无</t>
        </is>
      </c>
      <c r="H169" t="inlineStr">
        <is>
          <t>ABS</t>
        </is>
      </c>
      <c r="I169" t="inlineStr">
        <is>
          <t>听音乐</t>
        </is>
      </c>
      <c r="J169" t="inlineStr">
        <is>
          <t>1.700</t>
        </is>
      </c>
      <c r="K169" t="n">
        <v>1</v>
      </c>
      <c r="L169" t="n">
        <v>40</v>
      </c>
      <c r="M169" t="n">
        <v>13.5</v>
      </c>
      <c r="N169">
        <f>DISPIMG("ID_4B514BC966184FBCB4AF1C5E217A0ECC",1)</f>
        <v/>
      </c>
      <c r="O169" t="inlineStr">
        <is>
          <t>Y</t>
        </is>
      </c>
      <c r="P169" t="inlineStr">
        <is>
          <t>不报关</t>
        </is>
      </c>
      <c r="Q169" t="inlineStr">
        <is>
          <t>http://www.amazon.de/dp/product/B08HCJL59X</t>
        </is>
      </c>
    </row>
    <row r="170">
      <c r="A170" t="inlineStr">
        <is>
          <t>8038380066</t>
        </is>
      </c>
      <c r="B170" t="inlineStr">
        <is>
          <t>FBA15H4WVYKLU000002</t>
        </is>
      </c>
      <c r="C170" t="inlineStr">
        <is>
          <t>HEADSETS</t>
        </is>
      </c>
      <c r="D170" t="inlineStr">
        <is>
          <t>耳机</t>
        </is>
      </c>
      <c r="E170" t="inlineStr">
        <is>
          <t>8518300000</t>
        </is>
      </c>
      <c r="F170" t="inlineStr">
        <is>
          <t>无</t>
        </is>
      </c>
      <c r="G170" t="inlineStr">
        <is>
          <t>无</t>
        </is>
      </c>
      <c r="H170" t="inlineStr">
        <is>
          <t>ABS</t>
        </is>
      </c>
      <c r="I170" t="inlineStr">
        <is>
          <t>听音乐</t>
        </is>
      </c>
      <c r="J170" t="inlineStr">
        <is>
          <t>1.700</t>
        </is>
      </c>
      <c r="K170" t="n">
        <v>1</v>
      </c>
      <c r="L170" t="n">
        <v>40</v>
      </c>
      <c r="M170" t="n">
        <v>13.5</v>
      </c>
      <c r="O170" t="inlineStr">
        <is>
          <t>Y</t>
        </is>
      </c>
      <c r="P170" t="inlineStr">
        <is>
          <t>不报关</t>
        </is>
      </c>
      <c r="Q170" t="inlineStr">
        <is>
          <t>http://www.amazon.de/dp/product/B08HCJL59X</t>
        </is>
      </c>
    </row>
    <row r="171">
      <c r="A171" t="inlineStr">
        <is>
          <t>8038380066</t>
        </is>
      </c>
      <c r="B171" t="inlineStr">
        <is>
          <t>FBA15H4WVYKLU000003</t>
        </is>
      </c>
      <c r="C171" t="inlineStr">
        <is>
          <t>HEADSETS</t>
        </is>
      </c>
      <c r="D171" t="inlineStr">
        <is>
          <t>耳机</t>
        </is>
      </c>
      <c r="E171" t="inlineStr">
        <is>
          <t>8518300000</t>
        </is>
      </c>
      <c r="F171" t="inlineStr">
        <is>
          <t>无</t>
        </is>
      </c>
      <c r="G171" t="inlineStr">
        <is>
          <t>无</t>
        </is>
      </c>
      <c r="H171" t="inlineStr">
        <is>
          <t>ABS</t>
        </is>
      </c>
      <c r="I171" t="inlineStr">
        <is>
          <t>听音乐</t>
        </is>
      </c>
      <c r="J171" t="inlineStr">
        <is>
          <t>1.700</t>
        </is>
      </c>
      <c r="K171" t="n">
        <v>1</v>
      </c>
      <c r="L171" t="n">
        <v>40</v>
      </c>
      <c r="M171" t="n">
        <v>13.5</v>
      </c>
      <c r="O171" t="inlineStr">
        <is>
          <t>Y</t>
        </is>
      </c>
      <c r="P171" t="inlineStr">
        <is>
          <t>不报关</t>
        </is>
      </c>
      <c r="Q171" t="inlineStr">
        <is>
          <t>http://www.amazon.de/dp/product/B08HCJL59X</t>
        </is>
      </c>
    </row>
    <row r="172">
      <c r="A172" t="inlineStr">
        <is>
          <t>8038380066</t>
        </is>
      </c>
      <c r="B172" t="inlineStr">
        <is>
          <t>FBA15H4WVYKLU000004</t>
        </is>
      </c>
      <c r="C172" t="inlineStr">
        <is>
          <t>HEADSETS</t>
        </is>
      </c>
      <c r="D172" t="inlineStr">
        <is>
          <t>耳机</t>
        </is>
      </c>
      <c r="E172" t="inlineStr">
        <is>
          <t>8518300000</t>
        </is>
      </c>
      <c r="F172" t="inlineStr">
        <is>
          <t>无</t>
        </is>
      </c>
      <c r="G172" t="inlineStr">
        <is>
          <t>无</t>
        </is>
      </c>
      <c r="H172" t="inlineStr">
        <is>
          <t>ABS</t>
        </is>
      </c>
      <c r="I172" t="inlineStr">
        <is>
          <t>听音乐</t>
        </is>
      </c>
      <c r="J172" t="inlineStr">
        <is>
          <t>1.700</t>
        </is>
      </c>
      <c r="K172" t="n">
        <v>1</v>
      </c>
      <c r="L172" t="n">
        <v>40</v>
      </c>
      <c r="M172" t="n">
        <v>13.5</v>
      </c>
      <c r="O172" t="inlineStr">
        <is>
          <t>Y</t>
        </is>
      </c>
      <c r="P172" t="inlineStr">
        <is>
          <t>不报关</t>
        </is>
      </c>
      <c r="Q172" t="inlineStr">
        <is>
          <t>http://www.amazon.de/dp/product/B08HCJL59X</t>
        </is>
      </c>
    </row>
    <row r="173">
      <c r="A173" t="inlineStr">
        <is>
          <t>8038380066</t>
        </is>
      </c>
      <c r="B173" t="inlineStr">
        <is>
          <t>FBA15H4WVYKLU000005</t>
        </is>
      </c>
      <c r="C173" t="inlineStr">
        <is>
          <t>HEADSETS</t>
        </is>
      </c>
      <c r="D173" t="inlineStr">
        <is>
          <t>耳机</t>
        </is>
      </c>
      <c r="E173" t="inlineStr">
        <is>
          <t>8518300000</t>
        </is>
      </c>
      <c r="F173" t="inlineStr">
        <is>
          <t>无</t>
        </is>
      </c>
      <c r="G173" t="inlineStr">
        <is>
          <t>无</t>
        </is>
      </c>
      <c r="H173" t="inlineStr">
        <is>
          <t>ABS</t>
        </is>
      </c>
      <c r="I173" t="inlineStr">
        <is>
          <t>听音乐</t>
        </is>
      </c>
      <c r="J173" t="inlineStr">
        <is>
          <t>1.700</t>
        </is>
      </c>
      <c r="K173" t="n">
        <v>1</v>
      </c>
      <c r="L173" t="n">
        <v>40</v>
      </c>
      <c r="M173" t="n">
        <v>13.5</v>
      </c>
      <c r="O173" t="inlineStr">
        <is>
          <t>Y</t>
        </is>
      </c>
      <c r="P173" t="inlineStr">
        <is>
          <t>不报关</t>
        </is>
      </c>
      <c r="Q173" t="inlineStr">
        <is>
          <t>http://www.amazon.de/dp/product/B08HCJL59X</t>
        </is>
      </c>
    </row>
    <row r="174">
      <c r="A174" t="inlineStr">
        <is>
          <t>8038380066</t>
        </is>
      </c>
      <c r="B174" t="inlineStr">
        <is>
          <t>FBA15H4WVYKLU000006</t>
        </is>
      </c>
      <c r="C174" t="inlineStr">
        <is>
          <t>HEADSETS</t>
        </is>
      </c>
      <c r="D174" t="inlineStr">
        <is>
          <t>耳机</t>
        </is>
      </c>
      <c r="E174" t="inlineStr">
        <is>
          <t>8518300000</t>
        </is>
      </c>
      <c r="F174" t="inlineStr">
        <is>
          <t>无</t>
        </is>
      </c>
      <c r="G174" t="inlineStr">
        <is>
          <t>无</t>
        </is>
      </c>
      <c r="H174" t="inlineStr">
        <is>
          <t>ABS</t>
        </is>
      </c>
      <c r="I174" t="inlineStr">
        <is>
          <t>听音乐</t>
        </is>
      </c>
      <c r="J174" t="inlineStr">
        <is>
          <t>1.700</t>
        </is>
      </c>
      <c r="K174" t="n">
        <v>1</v>
      </c>
      <c r="L174" t="n">
        <v>40</v>
      </c>
      <c r="M174" t="n">
        <v>13.5</v>
      </c>
      <c r="O174" t="inlineStr">
        <is>
          <t>Y</t>
        </is>
      </c>
      <c r="P174" t="inlineStr">
        <is>
          <t>不报关</t>
        </is>
      </c>
      <c r="Q174" t="inlineStr">
        <is>
          <t>http://www.amazon.de/dp/product/B08HCJL59X</t>
        </is>
      </c>
    </row>
    <row r="175">
      <c r="A175" t="inlineStr">
        <is>
          <t>8038380066</t>
        </is>
      </c>
      <c r="B175" t="inlineStr">
        <is>
          <t>FBA15H4WVYKLU000007</t>
        </is>
      </c>
      <c r="C175" t="inlineStr">
        <is>
          <t>HEADSETS</t>
        </is>
      </c>
      <c r="D175" t="inlineStr">
        <is>
          <t>耳机</t>
        </is>
      </c>
      <c r="E175" t="inlineStr">
        <is>
          <t>8518300000</t>
        </is>
      </c>
      <c r="F175" t="inlineStr">
        <is>
          <t>无</t>
        </is>
      </c>
      <c r="G175" t="inlineStr">
        <is>
          <t>无</t>
        </is>
      </c>
      <c r="H175" t="inlineStr">
        <is>
          <t>ABS</t>
        </is>
      </c>
      <c r="I175" t="inlineStr">
        <is>
          <t>听音乐</t>
        </is>
      </c>
      <c r="J175" t="inlineStr">
        <is>
          <t>1.700</t>
        </is>
      </c>
      <c r="K175" t="n">
        <v>1</v>
      </c>
      <c r="L175" t="n">
        <v>40</v>
      </c>
      <c r="M175" t="n">
        <v>13.5</v>
      </c>
      <c r="O175" t="inlineStr">
        <is>
          <t>Y</t>
        </is>
      </c>
      <c r="P175" t="inlineStr">
        <is>
          <t>不报关</t>
        </is>
      </c>
      <c r="Q175" t="inlineStr">
        <is>
          <t>http://www.amazon.de/dp/product/B08HCJL59X</t>
        </is>
      </c>
    </row>
    <row r="176">
      <c r="A176" t="inlineStr">
        <is>
          <t>8038380066</t>
        </is>
      </c>
      <c r="B176" t="inlineStr">
        <is>
          <t>FBA15H4WVYKLU000008</t>
        </is>
      </c>
      <c r="C176" t="inlineStr">
        <is>
          <t>HEADSETS</t>
        </is>
      </c>
      <c r="D176" t="inlineStr">
        <is>
          <t>耳机</t>
        </is>
      </c>
      <c r="E176" t="inlineStr">
        <is>
          <t>8518300000</t>
        </is>
      </c>
      <c r="F176" t="inlineStr">
        <is>
          <t>无</t>
        </is>
      </c>
      <c r="G176" t="inlineStr">
        <is>
          <t>无</t>
        </is>
      </c>
      <c r="H176" t="inlineStr">
        <is>
          <t>ABS</t>
        </is>
      </c>
      <c r="I176" t="inlineStr">
        <is>
          <t>听音乐</t>
        </is>
      </c>
      <c r="J176" t="inlineStr">
        <is>
          <t>1.700</t>
        </is>
      </c>
      <c r="K176" t="n">
        <v>1</v>
      </c>
      <c r="L176" t="n">
        <v>40</v>
      </c>
      <c r="M176" t="n">
        <v>13.5</v>
      </c>
      <c r="O176" t="inlineStr">
        <is>
          <t>Y</t>
        </is>
      </c>
      <c r="P176" t="inlineStr">
        <is>
          <t>不报关</t>
        </is>
      </c>
      <c r="Q176" t="inlineStr">
        <is>
          <t>http://www.amazon.de/dp/product/B08HCJL59X</t>
        </is>
      </c>
    </row>
    <row r="177">
      <c r="A177" t="inlineStr">
        <is>
          <t>8038380066</t>
        </is>
      </c>
      <c r="B177" t="inlineStr">
        <is>
          <t>FBA15H4WVYKLU000009</t>
        </is>
      </c>
      <c r="C177" t="inlineStr">
        <is>
          <t>HEADSETS</t>
        </is>
      </c>
      <c r="D177" t="inlineStr">
        <is>
          <t>耳机</t>
        </is>
      </c>
      <c r="E177" t="inlineStr">
        <is>
          <t>8518300000</t>
        </is>
      </c>
      <c r="F177" t="inlineStr">
        <is>
          <t>无</t>
        </is>
      </c>
      <c r="G177" t="inlineStr">
        <is>
          <t>无</t>
        </is>
      </c>
      <c r="H177" t="inlineStr">
        <is>
          <t>ABS</t>
        </is>
      </c>
      <c r="I177" t="inlineStr">
        <is>
          <t>听音乐</t>
        </is>
      </c>
      <c r="J177" t="inlineStr">
        <is>
          <t>1.700</t>
        </is>
      </c>
      <c r="K177" t="n">
        <v>1</v>
      </c>
      <c r="L177" t="n">
        <v>40</v>
      </c>
      <c r="M177" t="n">
        <v>13.5</v>
      </c>
      <c r="O177" t="inlineStr">
        <is>
          <t>Y</t>
        </is>
      </c>
      <c r="P177" t="inlineStr">
        <is>
          <t>不报关</t>
        </is>
      </c>
      <c r="Q177" t="inlineStr">
        <is>
          <t>http://www.amazon.de/dp/product/B08HCJL59X</t>
        </is>
      </c>
    </row>
    <row r="178">
      <c r="A178" t="inlineStr">
        <is>
          <t>8038380066</t>
        </is>
      </c>
      <c r="B178" t="inlineStr">
        <is>
          <t>FBA15H4WVYKLU000010</t>
        </is>
      </c>
      <c r="C178" t="inlineStr">
        <is>
          <t>HEADSETS</t>
        </is>
      </c>
      <c r="D178" t="inlineStr">
        <is>
          <t>耳机</t>
        </is>
      </c>
      <c r="E178" t="inlineStr">
        <is>
          <t>8518300000</t>
        </is>
      </c>
      <c r="F178" t="inlineStr">
        <is>
          <t>无</t>
        </is>
      </c>
      <c r="G178" t="inlineStr">
        <is>
          <t>无</t>
        </is>
      </c>
      <c r="H178" t="inlineStr">
        <is>
          <t>ABS</t>
        </is>
      </c>
      <c r="I178" t="inlineStr">
        <is>
          <t>听音乐</t>
        </is>
      </c>
      <c r="J178" t="inlineStr">
        <is>
          <t>1.700</t>
        </is>
      </c>
      <c r="K178" t="n">
        <v>1</v>
      </c>
      <c r="L178" t="n">
        <v>40</v>
      </c>
      <c r="M178" t="n">
        <v>13.5</v>
      </c>
      <c r="O178" t="inlineStr">
        <is>
          <t>Y</t>
        </is>
      </c>
      <c r="P178" t="inlineStr">
        <is>
          <t>不报关</t>
        </is>
      </c>
      <c r="Q178" t="inlineStr">
        <is>
          <t>http://www.amazon.de/dp/product/B08HCJL59X</t>
        </is>
      </c>
    </row>
    <row r="179">
      <c r="A179" t="inlineStr">
        <is>
          <t>8038380066</t>
        </is>
      </c>
      <c r="B179" t="inlineStr">
        <is>
          <t>FBA15H4WVYKLU000011</t>
        </is>
      </c>
      <c r="C179" t="inlineStr">
        <is>
          <t>HEADSETS</t>
        </is>
      </c>
      <c r="D179" t="inlineStr">
        <is>
          <t>耳机</t>
        </is>
      </c>
      <c r="E179" t="inlineStr">
        <is>
          <t>8518300000</t>
        </is>
      </c>
      <c r="F179" t="inlineStr">
        <is>
          <t>无</t>
        </is>
      </c>
      <c r="G179" t="inlineStr">
        <is>
          <t>无</t>
        </is>
      </c>
      <c r="H179" t="inlineStr">
        <is>
          <t>ABS</t>
        </is>
      </c>
      <c r="I179" t="inlineStr">
        <is>
          <t>听音乐</t>
        </is>
      </c>
      <c r="J179" t="inlineStr">
        <is>
          <t>1.700</t>
        </is>
      </c>
      <c r="K179" t="n">
        <v>1</v>
      </c>
      <c r="L179" t="n">
        <v>40</v>
      </c>
      <c r="M179" t="n">
        <v>13.5</v>
      </c>
      <c r="O179" t="inlineStr">
        <is>
          <t>Y</t>
        </is>
      </c>
      <c r="P179" t="inlineStr">
        <is>
          <t>不报关</t>
        </is>
      </c>
      <c r="Q179" t="inlineStr">
        <is>
          <t>http://www.amazon.de/dp/product/B08HCJL59X</t>
        </is>
      </c>
    </row>
    <row r="180">
      <c r="A180" t="inlineStr">
        <is>
          <t>8038380066</t>
        </is>
      </c>
      <c r="B180" t="inlineStr">
        <is>
          <t>FBA15H4WVYKLU000012</t>
        </is>
      </c>
      <c r="C180" t="inlineStr">
        <is>
          <t>HEADSETS</t>
        </is>
      </c>
      <c r="D180" t="inlineStr">
        <is>
          <t>耳机</t>
        </is>
      </c>
      <c r="E180" t="inlineStr">
        <is>
          <t>8518300000</t>
        </is>
      </c>
      <c r="F180" t="inlineStr">
        <is>
          <t>无</t>
        </is>
      </c>
      <c r="G180" t="inlineStr">
        <is>
          <t>无</t>
        </is>
      </c>
      <c r="H180" t="inlineStr">
        <is>
          <t>ABS</t>
        </is>
      </c>
      <c r="I180" t="inlineStr">
        <is>
          <t>听音乐</t>
        </is>
      </c>
      <c r="J180" t="inlineStr">
        <is>
          <t>1.700</t>
        </is>
      </c>
      <c r="K180" t="n">
        <v>1</v>
      </c>
      <c r="L180" t="n">
        <v>40</v>
      </c>
      <c r="M180" t="n">
        <v>13.5</v>
      </c>
      <c r="O180" t="inlineStr">
        <is>
          <t>Y</t>
        </is>
      </c>
      <c r="P180" t="inlineStr">
        <is>
          <t>不报关</t>
        </is>
      </c>
      <c r="Q180" t="inlineStr">
        <is>
          <t>http://www.amazon.de/dp/product/B08HCJL59X</t>
        </is>
      </c>
    </row>
    <row r="181">
      <c r="A181" t="inlineStr">
        <is>
          <t>8038380066</t>
        </is>
      </c>
      <c r="B181" t="inlineStr">
        <is>
          <t>FBA15H4WVYKLU000013</t>
        </is>
      </c>
      <c r="C181" t="inlineStr">
        <is>
          <t>HEADSETS</t>
        </is>
      </c>
      <c r="D181" t="inlineStr">
        <is>
          <t>耳机</t>
        </is>
      </c>
      <c r="E181" t="inlineStr">
        <is>
          <t>8518300000</t>
        </is>
      </c>
      <c r="F181" t="inlineStr">
        <is>
          <t>无</t>
        </is>
      </c>
      <c r="G181" t="inlineStr">
        <is>
          <t>无</t>
        </is>
      </c>
      <c r="H181" t="inlineStr">
        <is>
          <t>ABS</t>
        </is>
      </c>
      <c r="I181" t="inlineStr">
        <is>
          <t>听音乐</t>
        </is>
      </c>
      <c r="J181" t="inlineStr">
        <is>
          <t>1.700</t>
        </is>
      </c>
      <c r="K181" t="n">
        <v>1</v>
      </c>
      <c r="L181" t="n">
        <v>40</v>
      </c>
      <c r="M181" t="n">
        <v>13.5</v>
      </c>
      <c r="O181" t="inlineStr">
        <is>
          <t>Y</t>
        </is>
      </c>
      <c r="P181" t="inlineStr">
        <is>
          <t>不报关</t>
        </is>
      </c>
      <c r="Q181" t="inlineStr">
        <is>
          <t>http://www.amazon.de/dp/product/B08HCJL59X</t>
        </is>
      </c>
    </row>
    <row r="182">
      <c r="A182" t="inlineStr">
        <is>
          <t>9927529124</t>
        </is>
      </c>
      <c r="B182" t="inlineStr">
        <is>
          <t>1</t>
        </is>
      </c>
      <c r="C182" t="inlineStr">
        <is>
          <t>Cleaning kit</t>
        </is>
      </c>
      <c r="D182" t="inlineStr">
        <is>
          <t>清洁套装</t>
        </is>
      </c>
      <c r="E182" t="inlineStr">
        <is>
          <t>9603909090</t>
        </is>
      </c>
      <c r="F182" t="inlineStr">
        <is>
          <t>无</t>
        </is>
      </c>
      <c r="G182" t="inlineStr">
        <is>
          <t>无</t>
        </is>
      </c>
      <c r="H182" t="inlineStr">
        <is>
          <t>fiber</t>
        </is>
      </c>
      <c r="I182" t="inlineStr">
        <is>
          <t>house use</t>
        </is>
      </c>
      <c r="J182" t="inlineStr">
        <is>
          <t>20.000</t>
        </is>
      </c>
      <c r="K182" t="n">
        <v>1</v>
      </c>
      <c r="L182" t="n">
        <v>10</v>
      </c>
      <c r="M182" t="n">
        <v>11.95</v>
      </c>
      <c r="N182">
        <f>_xlfn.DISPIMG("ID_88728F117A7F486793370E8B276185D1",1)</f>
        <v/>
      </c>
      <c r="O182" t="inlineStr">
        <is>
          <t>N</t>
        </is>
      </c>
      <c r="P182" t="inlineStr">
        <is>
          <t>不报关</t>
        </is>
      </c>
      <c r="Q182" t="inlineStr">
        <is>
          <t>/</t>
        </is>
      </c>
    </row>
    <row r="183">
      <c r="A183" t="inlineStr">
        <is>
          <t>9927529124</t>
        </is>
      </c>
      <c r="B183" t="inlineStr">
        <is>
          <t>2</t>
        </is>
      </c>
      <c r="C183" t="inlineStr">
        <is>
          <t>Cleaning kit</t>
        </is>
      </c>
      <c r="D183" t="inlineStr">
        <is>
          <t>清洁套装</t>
        </is>
      </c>
      <c r="E183" t="inlineStr">
        <is>
          <t>9603909090</t>
        </is>
      </c>
      <c r="F183" t="inlineStr">
        <is>
          <t>无</t>
        </is>
      </c>
      <c r="G183" t="inlineStr">
        <is>
          <t>无</t>
        </is>
      </c>
      <c r="H183" t="inlineStr">
        <is>
          <t>fiber</t>
        </is>
      </c>
      <c r="I183" t="inlineStr">
        <is>
          <t>house use</t>
        </is>
      </c>
      <c r="J183" t="inlineStr">
        <is>
          <t>20.000</t>
        </is>
      </c>
      <c r="K183" t="n">
        <v>1</v>
      </c>
      <c r="L183" t="n">
        <v>10</v>
      </c>
      <c r="M183" t="n">
        <v>20.55</v>
      </c>
      <c r="N183">
        <f>_xlfn.DISPIMG("ID_0DE8C26D93BD4EF98ED3BD8AFB288E59",1)</f>
        <v/>
      </c>
      <c r="O183" t="inlineStr">
        <is>
          <t>N</t>
        </is>
      </c>
      <c r="P183" t="inlineStr">
        <is>
          <t>不报关</t>
        </is>
      </c>
      <c r="Q183" t="inlineStr">
        <is>
          <t>/</t>
        </is>
      </c>
    </row>
    <row r="184">
      <c r="A184" t="inlineStr">
        <is>
          <t>9927529124</t>
        </is>
      </c>
      <c r="B184" t="inlineStr">
        <is>
          <t>3</t>
        </is>
      </c>
      <c r="C184" t="inlineStr">
        <is>
          <t>Cleaning kit</t>
        </is>
      </c>
      <c r="D184" t="inlineStr">
        <is>
          <t>清洁套装</t>
        </is>
      </c>
      <c r="E184" t="inlineStr">
        <is>
          <t>9603909090</t>
        </is>
      </c>
      <c r="F184" t="inlineStr">
        <is>
          <t>无</t>
        </is>
      </c>
      <c r="G184" t="inlineStr">
        <is>
          <t>无</t>
        </is>
      </c>
      <c r="H184" t="inlineStr">
        <is>
          <t>fiber</t>
        </is>
      </c>
      <c r="I184" t="inlineStr">
        <is>
          <t>house use</t>
        </is>
      </c>
      <c r="J184" t="inlineStr">
        <is>
          <t>20.000</t>
        </is>
      </c>
      <c r="K184" t="n">
        <v>1</v>
      </c>
      <c r="L184" t="n">
        <v>10</v>
      </c>
      <c r="M184" t="n">
        <v>16.95</v>
      </c>
      <c r="N184">
        <f>_xlfn.DISPIMG("ID_45048B9DB65B4867889D541B76E0B218",1)</f>
        <v/>
      </c>
      <c r="O184" t="inlineStr">
        <is>
          <t>N</t>
        </is>
      </c>
      <c r="P184" t="inlineStr">
        <is>
          <t>不报关</t>
        </is>
      </c>
      <c r="Q184" t="inlineStr">
        <is>
          <t>/</t>
        </is>
      </c>
    </row>
    <row r="185">
      <c r="A185" t="inlineStr">
        <is>
          <t>9927529124</t>
        </is>
      </c>
      <c r="B185" t="inlineStr">
        <is>
          <t>4</t>
        </is>
      </c>
      <c r="C185" t="inlineStr">
        <is>
          <t>Cleaning kit</t>
        </is>
      </c>
      <c r="D185" t="inlineStr">
        <is>
          <t>清洁套装</t>
        </is>
      </c>
      <c r="E185" t="inlineStr">
        <is>
          <t>9603909090</t>
        </is>
      </c>
      <c r="F185" t="inlineStr">
        <is>
          <t>无</t>
        </is>
      </c>
      <c r="G185" t="inlineStr">
        <is>
          <t>无</t>
        </is>
      </c>
      <c r="H185" t="inlineStr">
        <is>
          <t>fiber</t>
        </is>
      </c>
      <c r="I185" t="inlineStr">
        <is>
          <t>house use</t>
        </is>
      </c>
      <c r="J185" t="inlineStr">
        <is>
          <t>20.000</t>
        </is>
      </c>
      <c r="K185" t="n">
        <v>1</v>
      </c>
      <c r="L185" t="n">
        <v>10</v>
      </c>
      <c r="M185" t="n">
        <v>18.85</v>
      </c>
      <c r="N185">
        <f>_xlfn.DISPIMG("ID_9CC985DE92424B35BE167BD9B67E4FBE",1)</f>
        <v/>
      </c>
      <c r="O185" t="inlineStr">
        <is>
          <t>N</t>
        </is>
      </c>
      <c r="P185" t="inlineStr">
        <is>
          <t>不报关</t>
        </is>
      </c>
      <c r="Q185" t="inlineStr">
        <is>
          <t>/</t>
        </is>
      </c>
    </row>
    <row r="186">
      <c r="A186" t="inlineStr">
        <is>
          <t>9927529124</t>
        </is>
      </c>
      <c r="B186" t="inlineStr">
        <is>
          <t>5</t>
        </is>
      </c>
      <c r="C186" t="inlineStr">
        <is>
          <t>Cleaning kit</t>
        </is>
      </c>
      <c r="D186" t="inlineStr">
        <is>
          <t>清洁套装</t>
        </is>
      </c>
      <c r="E186" t="inlineStr">
        <is>
          <t>9603909090</t>
        </is>
      </c>
      <c r="F186" t="inlineStr">
        <is>
          <t>无</t>
        </is>
      </c>
      <c r="G186" t="inlineStr">
        <is>
          <t>无</t>
        </is>
      </c>
      <c r="H186" t="inlineStr">
        <is>
          <t>fiber</t>
        </is>
      </c>
      <c r="I186" t="inlineStr">
        <is>
          <t>house use</t>
        </is>
      </c>
      <c r="J186" t="inlineStr">
        <is>
          <t>20.000</t>
        </is>
      </c>
      <c r="K186" t="n">
        <v>1</v>
      </c>
      <c r="L186" t="n">
        <v>10</v>
      </c>
      <c r="M186" t="n">
        <v>19.05</v>
      </c>
      <c r="N186">
        <f>_xlfn.DISPIMG("ID_3C1A4A4A8292464C83F27BE014302B94",1)</f>
        <v/>
      </c>
      <c r="O186" t="inlineStr">
        <is>
          <t>N</t>
        </is>
      </c>
      <c r="P186" t="inlineStr">
        <is>
          <t>不报关</t>
        </is>
      </c>
      <c r="Q186" t="inlineStr">
        <is>
          <t>/</t>
        </is>
      </c>
    </row>
    <row r="187">
      <c r="A187" t="inlineStr">
        <is>
          <t>9927529124</t>
        </is>
      </c>
      <c r="B187" t="inlineStr">
        <is>
          <t>6</t>
        </is>
      </c>
      <c r="C187" t="inlineStr">
        <is>
          <t>Cleaning kit</t>
        </is>
      </c>
      <c r="D187" t="inlineStr">
        <is>
          <t>清洁套装</t>
        </is>
      </c>
      <c r="E187" t="inlineStr">
        <is>
          <t>9603909090</t>
        </is>
      </c>
      <c r="F187" t="inlineStr">
        <is>
          <t>无</t>
        </is>
      </c>
      <c r="G187" t="inlineStr">
        <is>
          <t>无</t>
        </is>
      </c>
      <c r="H187" t="inlineStr">
        <is>
          <t>fiber</t>
        </is>
      </c>
      <c r="I187" t="inlineStr">
        <is>
          <t>house use</t>
        </is>
      </c>
      <c r="J187" t="inlineStr">
        <is>
          <t>20.000</t>
        </is>
      </c>
      <c r="K187" t="n">
        <v>1</v>
      </c>
      <c r="L187" t="n">
        <v>10</v>
      </c>
      <c r="M187" t="n">
        <v>16.95</v>
      </c>
      <c r="N187">
        <f>_xlfn.DISPIMG("ID_1A410AEA9A514C568C28D8D750437E75",1)</f>
        <v/>
      </c>
      <c r="O187" t="inlineStr">
        <is>
          <t>N</t>
        </is>
      </c>
      <c r="P187" t="inlineStr">
        <is>
          <t>不报关</t>
        </is>
      </c>
      <c r="Q187" t="inlineStr">
        <is>
          <t>/</t>
        </is>
      </c>
    </row>
    <row r="188">
      <c r="A188" t="inlineStr">
        <is>
          <t>9927529124</t>
        </is>
      </c>
      <c r="B188" t="inlineStr">
        <is>
          <t>7</t>
        </is>
      </c>
      <c r="C188" t="inlineStr">
        <is>
          <t>Cleaning kit</t>
        </is>
      </c>
      <c r="D188" t="inlineStr">
        <is>
          <t>清洁套装</t>
        </is>
      </c>
      <c r="E188" t="inlineStr">
        <is>
          <t>9603909090</t>
        </is>
      </c>
      <c r="F188" t="inlineStr">
        <is>
          <t>无</t>
        </is>
      </c>
      <c r="G188" t="inlineStr">
        <is>
          <t>无</t>
        </is>
      </c>
      <c r="H188" t="inlineStr">
        <is>
          <t>fiber</t>
        </is>
      </c>
      <c r="I188" t="inlineStr">
        <is>
          <t>house use</t>
        </is>
      </c>
      <c r="J188" t="inlineStr">
        <is>
          <t>20.000</t>
        </is>
      </c>
      <c r="K188" t="n">
        <v>1</v>
      </c>
      <c r="L188" t="n">
        <v>10</v>
      </c>
      <c r="M188" t="n">
        <v>19.05</v>
      </c>
      <c r="N188">
        <f>_xlfn.DISPIMG("ID_D0EED4AA80FC4560A70FC735C252C4C6",1)</f>
        <v/>
      </c>
      <c r="O188" t="inlineStr">
        <is>
          <t>N</t>
        </is>
      </c>
      <c r="P188" t="inlineStr">
        <is>
          <t>不报关</t>
        </is>
      </c>
      <c r="Q188" t="inlineStr">
        <is>
          <t>/</t>
        </is>
      </c>
    </row>
    <row r="189">
      <c r="A189" t="inlineStr">
        <is>
          <t>9927529124</t>
        </is>
      </c>
      <c r="B189" t="inlineStr">
        <is>
          <t>8</t>
        </is>
      </c>
      <c r="C189" t="inlineStr">
        <is>
          <t>Cleaning kit</t>
        </is>
      </c>
      <c r="D189" t="inlineStr">
        <is>
          <t>清洁套装</t>
        </is>
      </c>
      <c r="E189" t="inlineStr">
        <is>
          <t>9603909090</t>
        </is>
      </c>
      <c r="F189" t="inlineStr">
        <is>
          <t>无</t>
        </is>
      </c>
      <c r="G189" t="inlineStr">
        <is>
          <t>无</t>
        </is>
      </c>
      <c r="H189" t="inlineStr">
        <is>
          <t>fiber</t>
        </is>
      </c>
      <c r="I189" t="inlineStr">
        <is>
          <t>house use</t>
        </is>
      </c>
      <c r="J189" t="inlineStr">
        <is>
          <t>20.000</t>
        </is>
      </c>
      <c r="K189" t="n">
        <v>1</v>
      </c>
      <c r="L189" t="n">
        <v>10</v>
      </c>
      <c r="M189" t="n">
        <v>18.9</v>
      </c>
      <c r="N189">
        <f>_xlfn.DISPIMG("ID_D7DDA7871AE947C5A4DB865B4D2423DB",1)</f>
        <v/>
      </c>
      <c r="O189" t="inlineStr">
        <is>
          <t>N</t>
        </is>
      </c>
      <c r="P189" t="inlineStr">
        <is>
          <t>不报关</t>
        </is>
      </c>
      <c r="Q189" t="inlineStr">
        <is>
          <t>/</t>
        </is>
      </c>
    </row>
    <row r="190">
      <c r="A190" t="inlineStr">
        <is>
          <t>9927529124</t>
        </is>
      </c>
      <c r="B190" t="inlineStr">
        <is>
          <t>9</t>
        </is>
      </c>
      <c r="C190" t="inlineStr">
        <is>
          <t>soapbox</t>
        </is>
      </c>
      <c r="D190" t="inlineStr">
        <is>
          <t>皂液盒</t>
        </is>
      </c>
      <c r="E190" t="inlineStr">
        <is>
          <t>3924900000</t>
        </is>
      </c>
      <c r="F190" t="inlineStr">
        <is>
          <t>无</t>
        </is>
      </c>
      <c r="G190" t="inlineStr">
        <is>
          <t>无</t>
        </is>
      </c>
      <c r="H190" t="inlineStr">
        <is>
          <t>plastic</t>
        </is>
      </c>
      <c r="I190" t="inlineStr">
        <is>
          <t>house use</t>
        </is>
      </c>
      <c r="J190" t="inlineStr">
        <is>
          <t>20.000</t>
        </is>
      </c>
      <c r="K190" t="n">
        <v>1</v>
      </c>
      <c r="L190" t="n">
        <v>10</v>
      </c>
      <c r="M190" t="n">
        <v>18.85</v>
      </c>
      <c r="N190">
        <f>_xlfn.DISPIMG("ID_6B307C5937A1406EA5EEF982328B0B1E",1)</f>
        <v/>
      </c>
      <c r="O190" t="inlineStr">
        <is>
          <t>N</t>
        </is>
      </c>
      <c r="P190" t="inlineStr">
        <is>
          <t>不报关</t>
        </is>
      </c>
      <c r="Q190" t="inlineStr">
        <is>
          <t>/</t>
        </is>
      </c>
    </row>
    <row r="191">
      <c r="A191" t="inlineStr">
        <is>
          <t>9927529124</t>
        </is>
      </c>
      <c r="B191" t="inlineStr">
        <is>
          <t>10</t>
        </is>
      </c>
      <c r="C191" t="inlineStr">
        <is>
          <t>soapbox</t>
        </is>
      </c>
      <c r="D191" t="inlineStr">
        <is>
          <t>皂液盒</t>
        </is>
      </c>
      <c r="E191" t="inlineStr">
        <is>
          <t>3924900000</t>
        </is>
      </c>
      <c r="F191" t="inlineStr">
        <is>
          <t>无</t>
        </is>
      </c>
      <c r="G191" t="inlineStr">
        <is>
          <t>无</t>
        </is>
      </c>
      <c r="H191" t="inlineStr">
        <is>
          <t>plastic</t>
        </is>
      </c>
      <c r="I191" t="inlineStr">
        <is>
          <t>house use</t>
        </is>
      </c>
      <c r="J191" t="inlineStr">
        <is>
          <t>20.000</t>
        </is>
      </c>
      <c r="K191" t="n">
        <v>1</v>
      </c>
      <c r="L191" t="n">
        <v>10</v>
      </c>
      <c r="M191" t="n">
        <v>19.1</v>
      </c>
      <c r="N191">
        <f>_xlfn.DISPIMG("ID_9B81894DD7E04B48AD60D9D13DF56E19",1)</f>
        <v/>
      </c>
      <c r="O191" t="inlineStr">
        <is>
          <t>N</t>
        </is>
      </c>
      <c r="P191" t="inlineStr">
        <is>
          <t>不报关</t>
        </is>
      </c>
      <c r="Q191" t="inlineStr">
        <is>
          <t>/</t>
        </is>
      </c>
    </row>
    <row r="192">
      <c r="A192" t="inlineStr">
        <is>
          <t>9927529124</t>
        </is>
      </c>
      <c r="B192" t="inlineStr">
        <is>
          <t>11</t>
        </is>
      </c>
      <c r="C192" t="inlineStr">
        <is>
          <t>soapbox</t>
        </is>
      </c>
      <c r="D192" t="inlineStr">
        <is>
          <t>皂液盒</t>
        </is>
      </c>
      <c r="E192" t="inlineStr">
        <is>
          <t>3924900000</t>
        </is>
      </c>
      <c r="F192" t="inlineStr">
        <is>
          <t>无</t>
        </is>
      </c>
      <c r="G192" t="inlineStr">
        <is>
          <t>无</t>
        </is>
      </c>
      <c r="H192" t="inlineStr">
        <is>
          <t>plastic</t>
        </is>
      </c>
      <c r="I192" t="inlineStr">
        <is>
          <t>house use</t>
        </is>
      </c>
      <c r="J192" t="inlineStr">
        <is>
          <t>20.000</t>
        </is>
      </c>
      <c r="K192" t="n">
        <v>1</v>
      </c>
      <c r="L192" t="n">
        <v>10</v>
      </c>
      <c r="M192" t="n">
        <v>18.9</v>
      </c>
      <c r="N192">
        <f>_xlfn.DISPIMG("ID_9A6ED6B9056A42EEB597D72F6142EE70",1)</f>
        <v/>
      </c>
      <c r="O192" t="inlineStr">
        <is>
          <t>N</t>
        </is>
      </c>
      <c r="P192" t="inlineStr">
        <is>
          <t>不报关</t>
        </is>
      </c>
      <c r="Q192" t="inlineStr">
        <is>
          <t>/</t>
        </is>
      </c>
    </row>
    <row r="193">
      <c r="A193" t="inlineStr">
        <is>
          <t>9927529124</t>
        </is>
      </c>
      <c r="B193" t="inlineStr">
        <is>
          <t>12</t>
        </is>
      </c>
      <c r="C193" t="inlineStr">
        <is>
          <t>soapbox</t>
        </is>
      </c>
      <c r="D193" t="inlineStr">
        <is>
          <t>皂液盒</t>
        </is>
      </c>
      <c r="E193" t="inlineStr">
        <is>
          <t>3924900000</t>
        </is>
      </c>
      <c r="F193" t="inlineStr">
        <is>
          <t>无</t>
        </is>
      </c>
      <c r="G193" t="inlineStr">
        <is>
          <t>无</t>
        </is>
      </c>
      <c r="H193" t="inlineStr">
        <is>
          <t>plastic</t>
        </is>
      </c>
      <c r="I193" t="inlineStr">
        <is>
          <t>house use</t>
        </is>
      </c>
      <c r="J193" t="inlineStr">
        <is>
          <t>20.000</t>
        </is>
      </c>
      <c r="K193" t="n">
        <v>1</v>
      </c>
      <c r="L193" t="n">
        <v>10</v>
      </c>
      <c r="M193" t="n">
        <v>19.1</v>
      </c>
      <c r="N193">
        <f>_xlfn.DISPIMG("ID_648BC8FEC2FA4FD4BC30E3FED9BD497C",1)</f>
        <v/>
      </c>
      <c r="O193" t="inlineStr">
        <is>
          <t>N</t>
        </is>
      </c>
      <c r="P193" t="inlineStr">
        <is>
          <t>不报关</t>
        </is>
      </c>
      <c r="Q193" t="inlineStr">
        <is>
          <t>/</t>
        </is>
      </c>
    </row>
    <row r="194">
      <c r="A194" t="inlineStr">
        <is>
          <t>FBA15H4WB0GJ</t>
        </is>
      </c>
      <c r="B194" t="inlineStr">
        <is>
          <t>FBA15H4WB0GJU000001</t>
        </is>
      </c>
      <c r="C194" t="inlineStr">
        <is>
          <t>felt bag</t>
        </is>
      </c>
      <c r="D194" t="inlineStr">
        <is>
          <t>毛毡袋</t>
        </is>
      </c>
      <c r="E194" t="inlineStr">
        <is>
          <t>4202220000</t>
        </is>
      </c>
      <c r="F194" t="inlineStr">
        <is>
          <t>无</t>
        </is>
      </c>
      <c r="G194" t="inlineStr">
        <is>
          <t>无</t>
        </is>
      </c>
      <c r="H194" t="inlineStr">
        <is>
          <t>fiber</t>
        </is>
      </c>
      <c r="I194" t="inlineStr">
        <is>
          <t>keep thing</t>
        </is>
      </c>
      <c r="J194" t="inlineStr">
        <is>
          <t>3.000</t>
        </is>
      </c>
      <c r="K194" t="n">
        <v>1</v>
      </c>
      <c r="L194" t="n">
        <v>10</v>
      </c>
      <c r="M194" t="n">
        <v>8.300000000000001</v>
      </c>
      <c r="N194">
        <f>_xlfn.DISPIMG("ID_0669533DDF1344BCAA2135C8A0FEAB07",1)</f>
        <v/>
      </c>
      <c r="O194" t="inlineStr">
        <is>
          <t>N</t>
        </is>
      </c>
      <c r="P194" t="inlineStr">
        <is>
          <t>不报关</t>
        </is>
      </c>
      <c r="Q194" t="inlineStr">
        <is>
          <t>https://www.amazon.it/dp/B0BJ1NWTPQ?ref=myi_title_dp</t>
        </is>
      </c>
    </row>
    <row r="195">
      <c r="A195" t="inlineStr">
        <is>
          <t>FBA15H4WB0GJ</t>
        </is>
      </c>
      <c r="B195" t="inlineStr">
        <is>
          <t>FBA15H4WB0GJU000002</t>
        </is>
      </c>
      <c r="C195" t="inlineStr">
        <is>
          <t>felt bag</t>
        </is>
      </c>
      <c r="D195" t="inlineStr">
        <is>
          <t>毛毡袋</t>
        </is>
      </c>
      <c r="E195" t="inlineStr">
        <is>
          <t>4202220000</t>
        </is>
      </c>
      <c r="F195" t="inlineStr">
        <is>
          <t>无</t>
        </is>
      </c>
      <c r="G195" t="inlineStr">
        <is>
          <t>无</t>
        </is>
      </c>
      <c r="H195" t="inlineStr">
        <is>
          <t>fiber</t>
        </is>
      </c>
      <c r="I195" t="inlineStr">
        <is>
          <t>keep thing</t>
        </is>
      </c>
      <c r="J195" t="inlineStr">
        <is>
          <t>3.000</t>
        </is>
      </c>
      <c r="K195" t="n">
        <v>1</v>
      </c>
      <c r="L195" t="n">
        <v>10</v>
      </c>
      <c r="M195" t="n">
        <v>8.300000000000001</v>
      </c>
      <c r="N195">
        <f>_xlfn.DISPIMG("ID_A6C0A94DCE75472FB206A1DB0FF56413",1)</f>
        <v/>
      </c>
      <c r="O195" t="inlineStr">
        <is>
          <t>N</t>
        </is>
      </c>
      <c r="P195" t="inlineStr">
        <is>
          <t>不报关</t>
        </is>
      </c>
      <c r="Q195" t="inlineStr">
        <is>
          <t>https://www.amazon.it/dp/B0BJ1NWTPQ?ref=myi_title_dp</t>
        </is>
      </c>
    </row>
    <row r="196">
      <c r="A196" t="inlineStr">
        <is>
          <t>FBA15H4WB0GJ</t>
        </is>
      </c>
      <c r="B196" t="inlineStr">
        <is>
          <t>FBA15H4WB0GJU000003</t>
        </is>
      </c>
      <c r="C196" t="inlineStr">
        <is>
          <t>felt bag</t>
        </is>
      </c>
      <c r="D196" t="inlineStr">
        <is>
          <t>毛毡袋</t>
        </is>
      </c>
      <c r="E196" t="inlineStr">
        <is>
          <t>4202220000</t>
        </is>
      </c>
      <c r="F196" t="inlineStr">
        <is>
          <t>无</t>
        </is>
      </c>
      <c r="G196" t="inlineStr">
        <is>
          <t>无</t>
        </is>
      </c>
      <c r="H196" t="inlineStr">
        <is>
          <t>fiber</t>
        </is>
      </c>
      <c r="I196" t="inlineStr">
        <is>
          <t>keep thing</t>
        </is>
      </c>
      <c r="J196" t="inlineStr">
        <is>
          <t>3.000</t>
        </is>
      </c>
      <c r="K196" t="n">
        <v>1</v>
      </c>
      <c r="L196" t="n">
        <v>10</v>
      </c>
      <c r="M196" t="n">
        <v>8.300000000000001</v>
      </c>
      <c r="N196">
        <f>_xlfn.DISPIMG("ID_A37AAD65E73D40A3A1D41C7F2220FA8C",1)</f>
        <v/>
      </c>
      <c r="O196" t="inlineStr">
        <is>
          <t>N</t>
        </is>
      </c>
      <c r="P196" t="inlineStr">
        <is>
          <t>不报关</t>
        </is>
      </c>
      <c r="Q196" t="inlineStr">
        <is>
          <t>https://www.amazon.it/dp/B0BJ1NWTPQ?ref=myi_title_dp</t>
        </is>
      </c>
    </row>
    <row r="197">
      <c r="A197" t="inlineStr">
        <is>
          <t>FBA15H4WB0GJ</t>
        </is>
      </c>
      <c r="B197" t="inlineStr">
        <is>
          <t>FBA15H4WB0GJU000004</t>
        </is>
      </c>
      <c r="C197" t="inlineStr">
        <is>
          <t>felt bag</t>
        </is>
      </c>
      <c r="D197" t="inlineStr">
        <is>
          <t>毛毡袋</t>
        </is>
      </c>
      <c r="E197" t="inlineStr">
        <is>
          <t>4202220000</t>
        </is>
      </c>
      <c r="F197" t="inlineStr">
        <is>
          <t>无</t>
        </is>
      </c>
      <c r="G197" t="inlineStr">
        <is>
          <t>无</t>
        </is>
      </c>
      <c r="H197" t="inlineStr">
        <is>
          <t>fiber</t>
        </is>
      </c>
      <c r="I197" t="inlineStr">
        <is>
          <t>keep thing</t>
        </is>
      </c>
      <c r="J197" t="inlineStr">
        <is>
          <t>3.000</t>
        </is>
      </c>
      <c r="K197" t="n">
        <v>1</v>
      </c>
      <c r="L197" t="n">
        <v>10</v>
      </c>
      <c r="M197" t="n">
        <v>8.300000000000001</v>
      </c>
      <c r="N197">
        <f>_xlfn.DISPIMG("ID_4015409454B34F1BB2E7B10A7C409B02",1)</f>
        <v/>
      </c>
      <c r="O197" t="inlineStr">
        <is>
          <t>N</t>
        </is>
      </c>
      <c r="P197" t="inlineStr">
        <is>
          <t>不报关</t>
        </is>
      </c>
      <c r="Q197" t="inlineStr">
        <is>
          <t>https://www.amazon.it/dp/B0BJ1NWTPQ?ref=myi_title_dp</t>
        </is>
      </c>
    </row>
    <row r="198">
      <c r="A198" t="inlineStr">
        <is>
          <t>FBA15H4WB0GJ</t>
        </is>
      </c>
      <c r="B198" t="inlineStr">
        <is>
          <t>FBA15H4WB0GJU000005</t>
        </is>
      </c>
      <c r="C198" t="inlineStr">
        <is>
          <t>felt bag</t>
        </is>
      </c>
      <c r="D198" t="inlineStr">
        <is>
          <t>毛毡袋</t>
        </is>
      </c>
      <c r="E198" t="inlineStr">
        <is>
          <t>4202220000</t>
        </is>
      </c>
      <c r="F198" t="inlineStr">
        <is>
          <t>无</t>
        </is>
      </c>
      <c r="G198" t="inlineStr">
        <is>
          <t>无</t>
        </is>
      </c>
      <c r="H198" t="inlineStr">
        <is>
          <t>fiber</t>
        </is>
      </c>
      <c r="I198" t="inlineStr">
        <is>
          <t>keep thing</t>
        </is>
      </c>
      <c r="J198" t="inlineStr">
        <is>
          <t>3.000</t>
        </is>
      </c>
      <c r="K198" t="n">
        <v>1</v>
      </c>
      <c r="L198" t="n">
        <v>10</v>
      </c>
      <c r="M198" t="n">
        <v>8.300000000000001</v>
      </c>
      <c r="N198">
        <f>_xlfn.DISPIMG("ID_03706020641D404FB71D37C9D8F65EB5",1)</f>
        <v/>
      </c>
      <c r="O198" t="inlineStr">
        <is>
          <t>N</t>
        </is>
      </c>
      <c r="P198" t="inlineStr">
        <is>
          <t>不报关</t>
        </is>
      </c>
      <c r="Q198" t="inlineStr">
        <is>
          <t>https://www.amazon.it/dp/B0BJ1NWTPQ?ref=myi_title_dp</t>
        </is>
      </c>
    </row>
    <row r="199">
      <c r="A199" t="inlineStr">
        <is>
          <t>FBA15H4WB0GJ</t>
        </is>
      </c>
      <c r="B199" t="inlineStr">
        <is>
          <t>FBA15H4WB0GJU000006</t>
        </is>
      </c>
      <c r="C199" t="inlineStr">
        <is>
          <t>felt bag</t>
        </is>
      </c>
      <c r="D199" t="inlineStr">
        <is>
          <t>毛毡袋</t>
        </is>
      </c>
      <c r="E199" t="inlineStr">
        <is>
          <t>4202220000</t>
        </is>
      </c>
      <c r="F199" t="inlineStr">
        <is>
          <t>无</t>
        </is>
      </c>
      <c r="G199" t="inlineStr">
        <is>
          <t>无</t>
        </is>
      </c>
      <c r="H199" t="inlineStr">
        <is>
          <t>fiber</t>
        </is>
      </c>
      <c r="I199" t="inlineStr">
        <is>
          <t>keep thing</t>
        </is>
      </c>
      <c r="J199" t="inlineStr">
        <is>
          <t>3.000</t>
        </is>
      </c>
      <c r="K199" t="n">
        <v>1</v>
      </c>
      <c r="L199" t="n">
        <v>10</v>
      </c>
      <c r="M199" t="n">
        <v>8.300000000000001</v>
      </c>
      <c r="N199">
        <f>_xlfn.DISPIMG("ID_49CC43C34F874DB6A24AABD2247A00EC",1)</f>
        <v/>
      </c>
      <c r="O199" t="inlineStr">
        <is>
          <t>N</t>
        </is>
      </c>
      <c r="P199" t="inlineStr">
        <is>
          <t>不报关</t>
        </is>
      </c>
      <c r="Q199" t="inlineStr">
        <is>
          <t>https://www.amazon.it/dp/B0BJ1NWTPQ?ref=myi_title_dp</t>
        </is>
      </c>
    </row>
    <row r="200">
      <c r="A200" t="inlineStr">
        <is>
          <t>FBA15H4WB0GJ</t>
        </is>
      </c>
      <c r="B200" t="inlineStr">
        <is>
          <t>FBA15H4WB0GJU000007</t>
        </is>
      </c>
      <c r="C200" t="inlineStr">
        <is>
          <t>felt bag</t>
        </is>
      </c>
      <c r="D200" t="inlineStr">
        <is>
          <t>毛毡袋</t>
        </is>
      </c>
      <c r="E200" t="inlineStr">
        <is>
          <t>4202220000</t>
        </is>
      </c>
      <c r="F200" t="inlineStr">
        <is>
          <t>无</t>
        </is>
      </c>
      <c r="G200" t="inlineStr">
        <is>
          <t>无</t>
        </is>
      </c>
      <c r="H200" t="inlineStr">
        <is>
          <t>fiber</t>
        </is>
      </c>
      <c r="I200" t="inlineStr">
        <is>
          <t>keep thing</t>
        </is>
      </c>
      <c r="J200" t="inlineStr">
        <is>
          <t>3.000</t>
        </is>
      </c>
      <c r="K200" t="n">
        <v>1</v>
      </c>
      <c r="L200" t="n">
        <v>10</v>
      </c>
      <c r="M200" t="n">
        <v>8.300000000000001</v>
      </c>
      <c r="N200">
        <f>_xlfn.DISPIMG("ID_0F40B6C35B814DACB420C591BDCFE094",1)</f>
        <v/>
      </c>
      <c r="O200" t="inlineStr">
        <is>
          <t>N</t>
        </is>
      </c>
      <c r="P200" t="inlineStr">
        <is>
          <t>不报关</t>
        </is>
      </c>
      <c r="Q200" t="inlineStr">
        <is>
          <t>https://www.amazon.it/dp/B0BJ1NWTPQ?ref=myi_title_dp</t>
        </is>
      </c>
    </row>
    <row r="201">
      <c r="A201" t="inlineStr">
        <is>
          <t>FBA15H4WB0GJ</t>
        </is>
      </c>
      <c r="B201" t="inlineStr">
        <is>
          <t>FBA15H4WB0GJU000008</t>
        </is>
      </c>
      <c r="C201" t="inlineStr">
        <is>
          <t>felt bag</t>
        </is>
      </c>
      <c r="D201" t="inlineStr">
        <is>
          <t>毛毡袋</t>
        </is>
      </c>
      <c r="E201" t="inlineStr">
        <is>
          <t>4202220000</t>
        </is>
      </c>
      <c r="F201" t="inlineStr">
        <is>
          <t>无</t>
        </is>
      </c>
      <c r="G201" t="inlineStr">
        <is>
          <t>无</t>
        </is>
      </c>
      <c r="H201" t="inlineStr">
        <is>
          <t>fiber</t>
        </is>
      </c>
      <c r="I201" t="inlineStr">
        <is>
          <t>keep thing</t>
        </is>
      </c>
      <c r="J201" t="inlineStr">
        <is>
          <t>3.000</t>
        </is>
      </c>
      <c r="K201" t="n">
        <v>1</v>
      </c>
      <c r="L201" t="n">
        <v>10</v>
      </c>
      <c r="M201" t="n">
        <v>8.300000000000001</v>
      </c>
      <c r="N201">
        <f>_xlfn.DISPIMG("ID_AB048018691C4D019CC181EC1E2F502D",1)</f>
        <v/>
      </c>
      <c r="O201" t="inlineStr">
        <is>
          <t>N</t>
        </is>
      </c>
      <c r="P201" t="inlineStr">
        <is>
          <t>不报关</t>
        </is>
      </c>
      <c r="Q201" t="inlineStr">
        <is>
          <t>https://www.amazon.it/dp/B0BJ1NWTPQ?ref=myi_title_dp</t>
        </is>
      </c>
    </row>
    <row r="202">
      <c r="A202" t="inlineStr">
        <is>
          <t>FBA15H4WB0GJ</t>
        </is>
      </c>
      <c r="B202" t="inlineStr">
        <is>
          <t>FBA15H4WB0GJU000009</t>
        </is>
      </c>
      <c r="C202" t="inlineStr">
        <is>
          <t>felt bag</t>
        </is>
      </c>
      <c r="D202" t="inlineStr">
        <is>
          <t>毛毡袋</t>
        </is>
      </c>
      <c r="E202" t="inlineStr">
        <is>
          <t>4202220000</t>
        </is>
      </c>
      <c r="F202" t="inlineStr">
        <is>
          <t>无</t>
        </is>
      </c>
      <c r="G202" t="inlineStr">
        <is>
          <t>无</t>
        </is>
      </c>
      <c r="H202" t="inlineStr">
        <is>
          <t>fiber</t>
        </is>
      </c>
      <c r="I202" t="inlineStr">
        <is>
          <t>keep thing</t>
        </is>
      </c>
      <c r="J202" t="inlineStr">
        <is>
          <t>3.000</t>
        </is>
      </c>
      <c r="K202" t="n">
        <v>1</v>
      </c>
      <c r="L202" t="n">
        <v>10</v>
      </c>
      <c r="M202" t="n">
        <v>8.300000000000001</v>
      </c>
      <c r="N202">
        <f>_xlfn.DISPIMG("ID_A52426530B25447CB5015DCBF0E8CF94",1)</f>
        <v/>
      </c>
      <c r="O202" t="inlineStr">
        <is>
          <t>N</t>
        </is>
      </c>
      <c r="P202" t="inlineStr">
        <is>
          <t>不报关</t>
        </is>
      </c>
      <c r="Q202" t="inlineStr">
        <is>
          <t>https://www.amazon.it/dp/B0BJ1NWTPQ?ref=myi_title_dp</t>
        </is>
      </c>
    </row>
    <row r="203">
      <c r="A203" t="inlineStr">
        <is>
          <t>FBA15H4WB0GJ</t>
        </is>
      </c>
      <c r="B203" t="inlineStr">
        <is>
          <t>FBA15H4WB0GJU000010</t>
        </is>
      </c>
      <c r="C203" t="inlineStr">
        <is>
          <t>felt bag</t>
        </is>
      </c>
      <c r="D203" t="inlineStr">
        <is>
          <t>毛毡袋</t>
        </is>
      </c>
      <c r="E203" t="inlineStr">
        <is>
          <t>4202220000</t>
        </is>
      </c>
      <c r="F203" t="inlineStr">
        <is>
          <t>无</t>
        </is>
      </c>
      <c r="G203" t="inlineStr">
        <is>
          <t>无</t>
        </is>
      </c>
      <c r="H203" t="inlineStr">
        <is>
          <t>fiber</t>
        </is>
      </c>
      <c r="I203" t="inlineStr">
        <is>
          <t>keep thing</t>
        </is>
      </c>
      <c r="J203" t="inlineStr">
        <is>
          <t>3.000</t>
        </is>
      </c>
      <c r="K203" t="n">
        <v>1</v>
      </c>
      <c r="L203" t="n">
        <v>10</v>
      </c>
      <c r="M203" t="n">
        <v>8.300000000000001</v>
      </c>
      <c r="N203">
        <f>_xlfn.DISPIMG("ID_702F799A1C8248D3A90924C812F0CC49",1)</f>
        <v/>
      </c>
      <c r="O203" t="inlineStr">
        <is>
          <t>N</t>
        </is>
      </c>
      <c r="P203" t="inlineStr">
        <is>
          <t>不报关</t>
        </is>
      </c>
      <c r="Q203" t="inlineStr">
        <is>
          <t>https://www.amazon.it/dp/B0BJ1NWTPQ?ref=myi_title_dp</t>
        </is>
      </c>
    </row>
    <row r="204">
      <c r="A204" t="inlineStr">
        <is>
          <t>FBA15H4WD35Z</t>
        </is>
      </c>
      <c r="B204" t="inlineStr">
        <is>
          <t>FBA15H4WD35ZU000001</t>
        </is>
      </c>
      <c r="C204" t="inlineStr">
        <is>
          <t>felt bag</t>
        </is>
      </c>
      <c r="D204" t="inlineStr">
        <is>
          <t>毛毡袋</t>
        </is>
      </c>
      <c r="E204" t="inlineStr">
        <is>
          <t>4202220000</t>
        </is>
      </c>
      <c r="F204" t="inlineStr">
        <is>
          <t>无</t>
        </is>
      </c>
      <c r="G204" t="inlineStr">
        <is>
          <t>无</t>
        </is>
      </c>
      <c r="H204" t="inlineStr">
        <is>
          <t>fiber</t>
        </is>
      </c>
      <c r="I204" t="inlineStr">
        <is>
          <t>keep thing</t>
        </is>
      </c>
      <c r="J204" t="inlineStr">
        <is>
          <t>3.000</t>
        </is>
      </c>
      <c r="K204" t="n">
        <v>1</v>
      </c>
      <c r="L204" t="n">
        <v>10</v>
      </c>
      <c r="M204" t="n">
        <v>8.5</v>
      </c>
      <c r="N204">
        <f>_xlfn.DISPIMG("ID_8D2AFC7F8E984CDABCA292DC993D5FB4",1)</f>
        <v/>
      </c>
      <c r="O204" t="inlineStr">
        <is>
          <t>N</t>
        </is>
      </c>
      <c r="P204" t="inlineStr">
        <is>
          <t>不报关</t>
        </is>
      </c>
      <c r="Q204" t="inlineStr">
        <is>
          <t>https://www.amazon.it/dp/B0BJ1NWTPQ?ref=myi_title_dp</t>
        </is>
      </c>
    </row>
    <row r="205">
      <c r="A205" t="inlineStr">
        <is>
          <t>FBA15H4WD35Z</t>
        </is>
      </c>
      <c r="B205" t="inlineStr">
        <is>
          <t>FBA15H4WD35ZU000002</t>
        </is>
      </c>
      <c r="C205" t="inlineStr">
        <is>
          <t>felt bag</t>
        </is>
      </c>
      <c r="D205" t="inlineStr">
        <is>
          <t>毛毡袋</t>
        </is>
      </c>
      <c r="E205" t="inlineStr">
        <is>
          <t>4202220000</t>
        </is>
      </c>
      <c r="F205" t="inlineStr">
        <is>
          <t>无</t>
        </is>
      </c>
      <c r="G205" t="inlineStr">
        <is>
          <t>无</t>
        </is>
      </c>
      <c r="H205" t="inlineStr">
        <is>
          <t>fiber</t>
        </is>
      </c>
      <c r="I205" t="inlineStr">
        <is>
          <t>keep thing</t>
        </is>
      </c>
      <c r="J205" t="inlineStr">
        <is>
          <t>3.000</t>
        </is>
      </c>
      <c r="K205" t="n">
        <v>1</v>
      </c>
      <c r="L205" t="n">
        <v>10</v>
      </c>
      <c r="M205" t="n">
        <v>8.5</v>
      </c>
      <c r="N205">
        <f>_xlfn.DISPIMG("ID_69A8B8B8C8DB450D9936914019A75917",1)</f>
        <v/>
      </c>
      <c r="O205" t="inlineStr">
        <is>
          <t>N</t>
        </is>
      </c>
      <c r="P205" t="inlineStr">
        <is>
          <t>不报关</t>
        </is>
      </c>
      <c r="Q205" t="inlineStr">
        <is>
          <t>https://www.amazon.it/dp/B0BJ1NWTPQ?ref=myi_title_dp</t>
        </is>
      </c>
    </row>
    <row r="206">
      <c r="A206" t="inlineStr">
        <is>
          <t>FBA15H4WD35Z</t>
        </is>
      </c>
      <c r="B206" t="inlineStr">
        <is>
          <t>FBA15H4WD35ZU000003</t>
        </is>
      </c>
      <c r="C206" t="inlineStr">
        <is>
          <t>felt bag</t>
        </is>
      </c>
      <c r="D206" t="inlineStr">
        <is>
          <t>毛毡袋</t>
        </is>
      </c>
      <c r="E206" t="inlineStr">
        <is>
          <t>4202220000</t>
        </is>
      </c>
      <c r="F206" t="inlineStr">
        <is>
          <t>无</t>
        </is>
      </c>
      <c r="G206" t="inlineStr">
        <is>
          <t>无</t>
        </is>
      </c>
      <c r="H206" t="inlineStr">
        <is>
          <t>fiber</t>
        </is>
      </c>
      <c r="I206" t="inlineStr">
        <is>
          <t>keep thing</t>
        </is>
      </c>
      <c r="J206" t="inlineStr">
        <is>
          <t>3.000</t>
        </is>
      </c>
      <c r="K206" t="n">
        <v>1</v>
      </c>
      <c r="L206" t="n">
        <v>10</v>
      </c>
      <c r="M206" t="n">
        <v>8.5</v>
      </c>
      <c r="N206">
        <f>_xlfn.DISPIMG("ID_2177DCD07F4D43D99CA7D60D972BD77D",1)</f>
        <v/>
      </c>
      <c r="O206" t="inlineStr">
        <is>
          <t>N</t>
        </is>
      </c>
      <c r="P206" t="inlineStr">
        <is>
          <t>不报关</t>
        </is>
      </c>
      <c r="Q206" t="inlineStr">
        <is>
          <t>https://www.amazon.it/dp/B0BJ1NWTPQ?ref=myi_title_dp</t>
        </is>
      </c>
    </row>
    <row r="207">
      <c r="A207" t="inlineStr">
        <is>
          <t>FBA15H4WD35Z</t>
        </is>
      </c>
      <c r="B207" t="inlineStr">
        <is>
          <t>FBA15H4WD35ZU000004</t>
        </is>
      </c>
      <c r="C207" t="inlineStr">
        <is>
          <t>felt bag</t>
        </is>
      </c>
      <c r="D207" t="inlineStr">
        <is>
          <t>毛毡袋</t>
        </is>
      </c>
      <c r="E207" t="inlineStr">
        <is>
          <t>4202220000</t>
        </is>
      </c>
      <c r="F207" t="inlineStr">
        <is>
          <t>无</t>
        </is>
      </c>
      <c r="G207" t="inlineStr">
        <is>
          <t>无</t>
        </is>
      </c>
      <c r="H207" t="inlineStr">
        <is>
          <t>fiber</t>
        </is>
      </c>
      <c r="I207" t="inlineStr">
        <is>
          <t>keep thing</t>
        </is>
      </c>
      <c r="J207" t="inlineStr">
        <is>
          <t>3.000</t>
        </is>
      </c>
      <c r="K207" t="n">
        <v>1</v>
      </c>
      <c r="L207" t="n">
        <v>10</v>
      </c>
      <c r="M207" t="n">
        <v>8.5</v>
      </c>
      <c r="N207">
        <f>_xlfn.DISPIMG("ID_D6F066340EA548D19CD296DE9FB448AD",1)</f>
        <v/>
      </c>
      <c r="O207" t="inlineStr">
        <is>
          <t>N</t>
        </is>
      </c>
      <c r="P207" t="inlineStr">
        <is>
          <t>不报关</t>
        </is>
      </c>
      <c r="Q207" t="inlineStr">
        <is>
          <t>https://www.amazon.it/dp/B0BJ1NWTPQ?ref=myi_title_dp</t>
        </is>
      </c>
    </row>
    <row r="208">
      <c r="A208" t="inlineStr">
        <is>
          <t>FBA15H4WD35Z</t>
        </is>
      </c>
      <c r="B208" t="inlineStr">
        <is>
          <t>FBA15H4WD35ZU000005</t>
        </is>
      </c>
      <c r="C208" t="inlineStr">
        <is>
          <t>felt bag</t>
        </is>
      </c>
      <c r="D208" t="inlineStr">
        <is>
          <t>毛毡袋</t>
        </is>
      </c>
      <c r="E208" t="inlineStr">
        <is>
          <t>4202220000</t>
        </is>
      </c>
      <c r="F208" t="inlineStr">
        <is>
          <t>无</t>
        </is>
      </c>
      <c r="G208" t="inlineStr">
        <is>
          <t>无</t>
        </is>
      </c>
      <c r="H208" t="inlineStr">
        <is>
          <t>fiber</t>
        </is>
      </c>
      <c r="I208" t="inlineStr">
        <is>
          <t>keep thing</t>
        </is>
      </c>
      <c r="J208" t="inlineStr">
        <is>
          <t>3.000</t>
        </is>
      </c>
      <c r="K208" t="n">
        <v>1</v>
      </c>
      <c r="L208" t="n">
        <v>10</v>
      </c>
      <c r="M208" t="n">
        <v>8.5</v>
      </c>
      <c r="N208">
        <f>_xlfn.DISPIMG("ID_6DEC4DF482AD4B4AA9D3AD31D91F6144",1)</f>
        <v/>
      </c>
      <c r="O208" t="inlineStr">
        <is>
          <t>N</t>
        </is>
      </c>
      <c r="P208" t="inlineStr">
        <is>
          <t>不报关</t>
        </is>
      </c>
      <c r="Q208" t="inlineStr">
        <is>
          <t>https://www.amazon.it/dp/B0BJ1NWTPQ?ref=myi_title_dp</t>
        </is>
      </c>
    </row>
    <row r="209">
      <c r="A209" t="inlineStr">
        <is>
          <t>FBA15H4WD35Z</t>
        </is>
      </c>
      <c r="B209" t="inlineStr">
        <is>
          <t>FBA15H4WD35ZU000006</t>
        </is>
      </c>
      <c r="C209" t="inlineStr">
        <is>
          <t>felt bag</t>
        </is>
      </c>
      <c r="D209" t="inlineStr">
        <is>
          <t>毛毡袋</t>
        </is>
      </c>
      <c r="E209" t="inlineStr">
        <is>
          <t>4202220000</t>
        </is>
      </c>
      <c r="F209" t="inlineStr">
        <is>
          <t>无</t>
        </is>
      </c>
      <c r="G209" t="inlineStr">
        <is>
          <t>无</t>
        </is>
      </c>
      <c r="H209" t="inlineStr">
        <is>
          <t>fiber</t>
        </is>
      </c>
      <c r="I209" t="inlineStr">
        <is>
          <t>keep thing</t>
        </is>
      </c>
      <c r="J209" t="inlineStr">
        <is>
          <t>3.000</t>
        </is>
      </c>
      <c r="K209" t="n">
        <v>1</v>
      </c>
      <c r="L209" t="n">
        <v>10</v>
      </c>
      <c r="M209" t="n">
        <v>8.5</v>
      </c>
      <c r="N209">
        <f>_xlfn.DISPIMG("ID_7F8DA135CB67439BB92E14907B5E04CD",1)</f>
        <v/>
      </c>
      <c r="O209" t="inlineStr">
        <is>
          <t>N</t>
        </is>
      </c>
      <c r="P209" t="inlineStr">
        <is>
          <t>不报关</t>
        </is>
      </c>
      <c r="Q209" t="inlineStr">
        <is>
          <t>https://www.amazon.it/dp/B0BJ1NWTPQ?ref=myi_title_dp</t>
        </is>
      </c>
    </row>
    <row r="210">
      <c r="A210" t="inlineStr">
        <is>
          <t>FBA15H4WD35Z</t>
        </is>
      </c>
      <c r="B210" t="inlineStr">
        <is>
          <t>FBA15H4WD35ZU000007</t>
        </is>
      </c>
      <c r="C210" t="inlineStr">
        <is>
          <t>felt bag</t>
        </is>
      </c>
      <c r="D210" t="inlineStr">
        <is>
          <t>毛毡袋</t>
        </is>
      </c>
      <c r="E210" t="inlineStr">
        <is>
          <t>4202220000</t>
        </is>
      </c>
      <c r="F210" t="inlineStr">
        <is>
          <t>无</t>
        </is>
      </c>
      <c r="G210" t="inlineStr">
        <is>
          <t>无</t>
        </is>
      </c>
      <c r="H210" t="inlineStr">
        <is>
          <t>fiber</t>
        </is>
      </c>
      <c r="I210" t="inlineStr">
        <is>
          <t>keep thing</t>
        </is>
      </c>
      <c r="J210" t="inlineStr">
        <is>
          <t>3.000</t>
        </is>
      </c>
      <c r="K210" t="n">
        <v>1</v>
      </c>
      <c r="L210" t="n">
        <v>10</v>
      </c>
      <c r="M210" t="n">
        <v>8.5</v>
      </c>
      <c r="N210">
        <f>_xlfn.DISPIMG("ID_101624B921A04CD383AF8809D2093CF6",1)</f>
        <v/>
      </c>
      <c r="O210" t="inlineStr">
        <is>
          <t>N</t>
        </is>
      </c>
      <c r="P210" t="inlineStr">
        <is>
          <t>不报关</t>
        </is>
      </c>
      <c r="Q210" t="inlineStr">
        <is>
          <t>https://www.amazon.it/dp/B0BJ1NWTPQ?ref=myi_title_dp</t>
        </is>
      </c>
    </row>
    <row r="211">
      <c r="A211" t="inlineStr">
        <is>
          <t>FBA15H4WD35Z</t>
        </is>
      </c>
      <c r="B211" t="inlineStr">
        <is>
          <t>FBA15H4WD35ZU000008</t>
        </is>
      </c>
      <c r="C211" t="inlineStr">
        <is>
          <t>felt bag</t>
        </is>
      </c>
      <c r="D211" t="inlineStr">
        <is>
          <t>毛毡袋</t>
        </is>
      </c>
      <c r="E211" t="inlineStr">
        <is>
          <t>4202220000</t>
        </is>
      </c>
      <c r="F211" t="inlineStr">
        <is>
          <t>无</t>
        </is>
      </c>
      <c r="G211" t="inlineStr">
        <is>
          <t>无</t>
        </is>
      </c>
      <c r="H211" t="inlineStr">
        <is>
          <t>fiber</t>
        </is>
      </c>
      <c r="I211" t="inlineStr">
        <is>
          <t>keep thing</t>
        </is>
      </c>
      <c r="J211" t="inlineStr">
        <is>
          <t>3.000</t>
        </is>
      </c>
      <c r="K211" t="n">
        <v>1</v>
      </c>
      <c r="L211" t="n">
        <v>10</v>
      </c>
      <c r="M211" t="n">
        <v>8.5</v>
      </c>
      <c r="N211">
        <f>_xlfn.DISPIMG("ID_33499E284EE74835A19C6753D7FBEDA9",1)</f>
        <v/>
      </c>
      <c r="O211" t="inlineStr">
        <is>
          <t>N</t>
        </is>
      </c>
      <c r="P211" t="inlineStr">
        <is>
          <t>不报关</t>
        </is>
      </c>
      <c r="Q211" t="inlineStr">
        <is>
          <t>https://www.amazon.it/dp/B0BJ1NWTPQ?ref=myi_title_dp</t>
        </is>
      </c>
    </row>
    <row r="212">
      <c r="A212" t="inlineStr">
        <is>
          <t>FBA15H4WD35Z</t>
        </is>
      </c>
      <c r="B212" t="inlineStr">
        <is>
          <t>FBA15H4WD35ZU000009</t>
        </is>
      </c>
      <c r="C212" t="inlineStr">
        <is>
          <t>felt bag</t>
        </is>
      </c>
      <c r="D212" t="inlineStr">
        <is>
          <t>毛毡袋</t>
        </is>
      </c>
      <c r="E212" t="inlineStr">
        <is>
          <t>4202220000</t>
        </is>
      </c>
      <c r="F212" t="inlineStr">
        <is>
          <t>无</t>
        </is>
      </c>
      <c r="G212" t="inlineStr">
        <is>
          <t>无</t>
        </is>
      </c>
      <c r="H212" t="inlineStr">
        <is>
          <t>fiber</t>
        </is>
      </c>
      <c r="I212" t="inlineStr">
        <is>
          <t>keep thing</t>
        </is>
      </c>
      <c r="J212" t="inlineStr">
        <is>
          <t>3.000</t>
        </is>
      </c>
      <c r="K212" t="n">
        <v>1</v>
      </c>
      <c r="L212" t="n">
        <v>10</v>
      </c>
      <c r="M212" t="n">
        <v>8.5</v>
      </c>
      <c r="N212">
        <f>_xlfn.DISPIMG("ID_0C2F7122FD9645E0AE4CA867BBA76BFF",1)</f>
        <v/>
      </c>
      <c r="O212" t="inlineStr">
        <is>
          <t>N</t>
        </is>
      </c>
      <c r="P212" t="inlineStr">
        <is>
          <t>不报关</t>
        </is>
      </c>
      <c r="Q212" t="inlineStr">
        <is>
          <t>https://www.amazon.it/dp/B0BJ1NWTPQ?ref=myi_title_dp</t>
        </is>
      </c>
    </row>
    <row r="213">
      <c r="A213" t="inlineStr">
        <is>
          <t>FBA15H4WD35Z</t>
        </is>
      </c>
      <c r="B213" t="inlineStr">
        <is>
          <t>FBA15H4WD35ZU000010</t>
        </is>
      </c>
      <c r="C213" t="inlineStr">
        <is>
          <t>felt bag</t>
        </is>
      </c>
      <c r="D213" t="inlineStr">
        <is>
          <t>毛毡袋</t>
        </is>
      </c>
      <c r="E213" t="inlineStr">
        <is>
          <t>4202220000</t>
        </is>
      </c>
      <c r="F213" t="inlineStr">
        <is>
          <t>无</t>
        </is>
      </c>
      <c r="G213" t="inlineStr">
        <is>
          <t>无</t>
        </is>
      </c>
      <c r="H213" t="inlineStr">
        <is>
          <t>fiber</t>
        </is>
      </c>
      <c r="I213" t="inlineStr">
        <is>
          <t>keep thing</t>
        </is>
      </c>
      <c r="J213" t="inlineStr">
        <is>
          <t>3.000</t>
        </is>
      </c>
      <c r="K213" t="n">
        <v>1</v>
      </c>
      <c r="L213" t="n">
        <v>10</v>
      </c>
      <c r="M213" t="n">
        <v>8.5</v>
      </c>
      <c r="N213">
        <f>_xlfn.DISPIMG("ID_DC3AE355CC054399A887273DA67BD900",1)</f>
        <v/>
      </c>
      <c r="O213" t="inlineStr">
        <is>
          <t>N</t>
        </is>
      </c>
      <c r="P213" t="inlineStr">
        <is>
          <t>不报关</t>
        </is>
      </c>
      <c r="Q213" t="inlineStr">
        <is>
          <t>https://www.amazon.it/dp/B0BJ1NWTPQ?ref=myi_title_dp</t>
        </is>
      </c>
    </row>
    <row r="214">
      <c r="A214" t="inlineStr">
        <is>
          <t>90133500</t>
        </is>
      </c>
      <c r="B214" t="inlineStr">
        <is>
          <t>58</t>
        </is>
      </c>
      <c r="C214" t="inlineStr">
        <is>
          <t>clothing</t>
        </is>
      </c>
      <c r="D214" t="inlineStr">
        <is>
          <t>衣服</t>
        </is>
      </c>
      <c r="E214" t="inlineStr">
        <is>
          <t>6103320000</t>
        </is>
      </c>
      <c r="F214" t="inlineStr">
        <is>
          <t>无</t>
        </is>
      </c>
      <c r="G214" t="inlineStr">
        <is>
          <t>无</t>
        </is>
      </c>
      <c r="H214" t="inlineStr">
        <is>
          <t>棉</t>
        </is>
      </c>
      <c r="I214" t="inlineStr">
        <is>
          <t>穿</t>
        </is>
      </c>
      <c r="J214" t="inlineStr">
        <is>
          <t>5.000</t>
        </is>
      </c>
      <c r="K214" t="n">
        <v>1</v>
      </c>
      <c r="L214" t="n">
        <v>40</v>
      </c>
      <c r="M214" t="n">
        <v>33</v>
      </c>
      <c r="O214" t="inlineStr">
        <is>
          <t>N</t>
        </is>
      </c>
      <c r="P214" t="inlineStr">
        <is>
          <t>不报关</t>
        </is>
      </c>
    </row>
    <row r="215">
      <c r="A215" t="inlineStr">
        <is>
          <t>90133500</t>
        </is>
      </c>
      <c r="B215" t="inlineStr">
        <is>
          <t>59</t>
        </is>
      </c>
      <c r="C215" t="inlineStr">
        <is>
          <t>clothing</t>
        </is>
      </c>
      <c r="D215" t="inlineStr">
        <is>
          <t>衣服</t>
        </is>
      </c>
      <c r="E215" t="inlineStr">
        <is>
          <t>6103320000</t>
        </is>
      </c>
      <c r="F215" t="inlineStr">
        <is>
          <t>无</t>
        </is>
      </c>
      <c r="G215" t="inlineStr">
        <is>
          <t>无</t>
        </is>
      </c>
      <c r="H215" t="inlineStr">
        <is>
          <t>棉</t>
        </is>
      </c>
      <c r="I215" t="inlineStr">
        <is>
          <t>穿</t>
        </is>
      </c>
      <c r="J215" t="inlineStr">
        <is>
          <t>5.000</t>
        </is>
      </c>
      <c r="K215" t="n">
        <v>1</v>
      </c>
      <c r="L215" t="n">
        <v>40</v>
      </c>
      <c r="M215" t="n">
        <v>33</v>
      </c>
      <c r="O215" t="inlineStr">
        <is>
          <t>N</t>
        </is>
      </c>
      <c r="P215" t="inlineStr">
        <is>
          <t>不报关</t>
        </is>
      </c>
    </row>
    <row r="216">
      <c r="A216" t="inlineStr">
        <is>
          <t>90133500</t>
        </is>
      </c>
      <c r="B216" t="inlineStr">
        <is>
          <t>60</t>
        </is>
      </c>
      <c r="C216" t="inlineStr">
        <is>
          <t>clothing</t>
        </is>
      </c>
      <c r="D216" t="inlineStr">
        <is>
          <t>衣服</t>
        </is>
      </c>
      <c r="E216" t="inlineStr">
        <is>
          <t>6103320000</t>
        </is>
      </c>
      <c r="F216" t="inlineStr">
        <is>
          <t>无</t>
        </is>
      </c>
      <c r="G216" t="inlineStr">
        <is>
          <t>无</t>
        </is>
      </c>
      <c r="H216" t="inlineStr">
        <is>
          <t>棉</t>
        </is>
      </c>
      <c r="I216" t="inlineStr">
        <is>
          <t>穿</t>
        </is>
      </c>
      <c r="J216" t="inlineStr">
        <is>
          <t>5.000</t>
        </is>
      </c>
      <c r="K216" t="n">
        <v>1</v>
      </c>
      <c r="L216" t="n">
        <v>40</v>
      </c>
      <c r="M216" t="n">
        <v>33</v>
      </c>
      <c r="O216" t="inlineStr">
        <is>
          <t>N</t>
        </is>
      </c>
      <c r="P216" t="inlineStr">
        <is>
          <t>不报关</t>
        </is>
      </c>
    </row>
    <row r="217">
      <c r="A217" t="inlineStr">
        <is>
          <t>90133500</t>
        </is>
      </c>
      <c r="B217" t="inlineStr">
        <is>
          <t>61</t>
        </is>
      </c>
      <c r="C217" t="inlineStr">
        <is>
          <t>clothing</t>
        </is>
      </c>
      <c r="D217" t="inlineStr">
        <is>
          <t>衣服</t>
        </is>
      </c>
      <c r="E217" t="inlineStr">
        <is>
          <t>6103320000</t>
        </is>
      </c>
      <c r="F217" t="inlineStr">
        <is>
          <t>无</t>
        </is>
      </c>
      <c r="G217" t="inlineStr">
        <is>
          <t>无</t>
        </is>
      </c>
      <c r="H217" t="inlineStr">
        <is>
          <t>棉</t>
        </is>
      </c>
      <c r="I217" t="inlineStr">
        <is>
          <t>穿</t>
        </is>
      </c>
      <c r="J217" t="inlineStr">
        <is>
          <t>5.000</t>
        </is>
      </c>
      <c r="K217" t="n">
        <v>1</v>
      </c>
      <c r="L217" t="n">
        <v>40</v>
      </c>
      <c r="M217" t="n">
        <v>33</v>
      </c>
      <c r="O217" t="inlineStr">
        <is>
          <t>N</t>
        </is>
      </c>
      <c r="P217" t="inlineStr">
        <is>
          <t>不报关</t>
        </is>
      </c>
    </row>
    <row r="218">
      <c r="A218" t="inlineStr">
        <is>
          <t>90133500</t>
        </is>
      </c>
      <c r="B218" t="inlineStr">
        <is>
          <t>62</t>
        </is>
      </c>
      <c r="C218" t="inlineStr">
        <is>
          <t>clothing</t>
        </is>
      </c>
      <c r="D218" t="inlineStr">
        <is>
          <t>衣服</t>
        </is>
      </c>
      <c r="E218" t="inlineStr">
        <is>
          <t>6103320000</t>
        </is>
      </c>
      <c r="F218" t="inlineStr">
        <is>
          <t>无</t>
        </is>
      </c>
      <c r="G218" t="inlineStr">
        <is>
          <t>无</t>
        </is>
      </c>
      <c r="H218" t="inlineStr">
        <is>
          <t>棉</t>
        </is>
      </c>
      <c r="I218" t="inlineStr">
        <is>
          <t>穿</t>
        </is>
      </c>
      <c r="J218" t="inlineStr">
        <is>
          <t>5.000</t>
        </is>
      </c>
      <c r="K218" t="n">
        <v>1</v>
      </c>
      <c r="L218" t="n">
        <v>40</v>
      </c>
      <c r="M218" t="n">
        <v>33</v>
      </c>
      <c r="O218" t="inlineStr">
        <is>
          <t>N</t>
        </is>
      </c>
      <c r="P218" t="inlineStr">
        <is>
          <t>不报关</t>
        </is>
      </c>
      <c r="Q218" t="inlineStr">
        <is>
          <t>http://111.230.146.162:8089/order/FastRpt/Reports/FBAImage/ImageTemp20230803101924697.jpg</t>
        </is>
      </c>
    </row>
    <row r="219">
      <c r="A219" t="inlineStr">
        <is>
          <t>90133500</t>
        </is>
      </c>
      <c r="B219" t="inlineStr">
        <is>
          <t>63</t>
        </is>
      </c>
      <c r="C219" t="inlineStr">
        <is>
          <t>clothing</t>
        </is>
      </c>
      <c r="D219" t="inlineStr">
        <is>
          <t>衣服</t>
        </is>
      </c>
      <c r="E219" t="inlineStr">
        <is>
          <t>6103320000</t>
        </is>
      </c>
      <c r="F219" t="inlineStr">
        <is>
          <t>无</t>
        </is>
      </c>
      <c r="G219" t="inlineStr">
        <is>
          <t>无</t>
        </is>
      </c>
      <c r="H219" t="inlineStr">
        <is>
          <t>棉</t>
        </is>
      </c>
      <c r="I219" t="inlineStr">
        <is>
          <t>穿</t>
        </is>
      </c>
      <c r="J219" t="inlineStr">
        <is>
          <t>5.000</t>
        </is>
      </c>
      <c r="K219" t="n">
        <v>1</v>
      </c>
      <c r="L219" t="n">
        <v>40</v>
      </c>
      <c r="M219" t="n">
        <v>33</v>
      </c>
      <c r="O219" t="inlineStr">
        <is>
          <t>N</t>
        </is>
      </c>
      <c r="P219" t="inlineStr">
        <is>
          <t>不报关</t>
        </is>
      </c>
    </row>
    <row r="220">
      <c r="A220" t="inlineStr">
        <is>
          <t>90133500</t>
        </is>
      </c>
      <c r="B220" t="inlineStr">
        <is>
          <t>64</t>
        </is>
      </c>
      <c r="C220" t="inlineStr">
        <is>
          <t>clothing</t>
        </is>
      </c>
      <c r="D220" t="inlineStr">
        <is>
          <t>衣服</t>
        </is>
      </c>
      <c r="E220" t="inlineStr">
        <is>
          <t>6103320000</t>
        </is>
      </c>
      <c r="F220" t="inlineStr">
        <is>
          <t>无</t>
        </is>
      </c>
      <c r="G220" t="inlineStr">
        <is>
          <t>无</t>
        </is>
      </c>
      <c r="H220" t="inlineStr">
        <is>
          <t>棉</t>
        </is>
      </c>
      <c r="I220" t="inlineStr">
        <is>
          <t>穿</t>
        </is>
      </c>
      <c r="J220" t="inlineStr">
        <is>
          <t>5.000</t>
        </is>
      </c>
      <c r="K220" t="n">
        <v>1</v>
      </c>
      <c r="L220" t="n">
        <v>40</v>
      </c>
      <c r="M220" t="n">
        <v>33</v>
      </c>
      <c r="O220" t="inlineStr">
        <is>
          <t>N</t>
        </is>
      </c>
      <c r="P220" t="inlineStr">
        <is>
          <t>不报关</t>
        </is>
      </c>
    </row>
    <row r="221">
      <c r="A221" t="inlineStr">
        <is>
          <t>90133500</t>
        </is>
      </c>
      <c r="B221" t="inlineStr">
        <is>
          <t>65</t>
        </is>
      </c>
      <c r="C221" t="inlineStr">
        <is>
          <t>clothing</t>
        </is>
      </c>
      <c r="D221" t="inlineStr">
        <is>
          <t>衣服</t>
        </is>
      </c>
      <c r="E221" t="inlineStr">
        <is>
          <t>6103320000</t>
        </is>
      </c>
      <c r="F221" t="inlineStr">
        <is>
          <t>无</t>
        </is>
      </c>
      <c r="G221" t="inlineStr">
        <is>
          <t>无</t>
        </is>
      </c>
      <c r="H221" t="inlineStr">
        <is>
          <t>棉</t>
        </is>
      </c>
      <c r="I221" t="inlineStr">
        <is>
          <t>穿</t>
        </is>
      </c>
      <c r="J221" t="inlineStr">
        <is>
          <t>5.000</t>
        </is>
      </c>
      <c r="K221" t="n">
        <v>1</v>
      </c>
      <c r="L221" t="n">
        <v>40</v>
      </c>
      <c r="M221" t="n">
        <v>33</v>
      </c>
      <c r="O221" t="inlineStr">
        <is>
          <t>N</t>
        </is>
      </c>
      <c r="P221" t="inlineStr">
        <is>
          <t>不报关</t>
        </is>
      </c>
    </row>
    <row r="222">
      <c r="A222" t="inlineStr">
        <is>
          <t>90133500</t>
        </is>
      </c>
      <c r="B222" t="inlineStr">
        <is>
          <t>66</t>
        </is>
      </c>
      <c r="C222" t="inlineStr">
        <is>
          <t>clothing</t>
        </is>
      </c>
      <c r="D222" t="inlineStr">
        <is>
          <t>衣服</t>
        </is>
      </c>
      <c r="E222" t="inlineStr">
        <is>
          <t>6103320000</t>
        </is>
      </c>
      <c r="F222" t="inlineStr">
        <is>
          <t>无</t>
        </is>
      </c>
      <c r="G222" t="inlineStr">
        <is>
          <t>无</t>
        </is>
      </c>
      <c r="H222" t="inlineStr">
        <is>
          <t>棉</t>
        </is>
      </c>
      <c r="I222" t="inlineStr">
        <is>
          <t>穿</t>
        </is>
      </c>
      <c r="J222" t="inlineStr">
        <is>
          <t>5.000</t>
        </is>
      </c>
      <c r="K222" t="n">
        <v>1</v>
      </c>
      <c r="L222" t="n">
        <v>40</v>
      </c>
      <c r="M222" t="n">
        <v>33</v>
      </c>
      <c r="O222" t="inlineStr">
        <is>
          <t>N</t>
        </is>
      </c>
      <c r="P222" t="inlineStr">
        <is>
          <t>不报关</t>
        </is>
      </c>
    </row>
    <row r="223">
      <c r="A223" t="inlineStr">
        <is>
          <t>90133500</t>
        </is>
      </c>
      <c r="B223" t="inlineStr">
        <is>
          <t>67</t>
        </is>
      </c>
      <c r="C223" t="inlineStr">
        <is>
          <t>clothing</t>
        </is>
      </c>
      <c r="D223" t="inlineStr">
        <is>
          <t>衣服</t>
        </is>
      </c>
      <c r="E223" t="inlineStr">
        <is>
          <t>6103320000</t>
        </is>
      </c>
      <c r="F223" t="inlineStr">
        <is>
          <t>无</t>
        </is>
      </c>
      <c r="G223" t="inlineStr">
        <is>
          <t>无</t>
        </is>
      </c>
      <c r="H223" t="inlineStr">
        <is>
          <t>棉</t>
        </is>
      </c>
      <c r="I223" t="inlineStr">
        <is>
          <t>穿</t>
        </is>
      </c>
      <c r="J223" t="inlineStr">
        <is>
          <t>5.000</t>
        </is>
      </c>
      <c r="K223" t="n">
        <v>1</v>
      </c>
      <c r="L223" t="n">
        <v>40</v>
      </c>
      <c r="M223" t="n">
        <v>33</v>
      </c>
      <c r="O223" t="inlineStr">
        <is>
          <t>N</t>
        </is>
      </c>
      <c r="P223" t="inlineStr">
        <is>
          <t>不报关</t>
        </is>
      </c>
    </row>
    <row r="224">
      <c r="A224" t="inlineStr">
        <is>
          <t>90133500</t>
        </is>
      </c>
      <c r="B224" t="inlineStr">
        <is>
          <t>68</t>
        </is>
      </c>
      <c r="C224" t="inlineStr">
        <is>
          <t>clothing</t>
        </is>
      </c>
      <c r="D224" t="inlineStr">
        <is>
          <t>衣服</t>
        </is>
      </c>
      <c r="E224" t="inlineStr">
        <is>
          <t>6103320000</t>
        </is>
      </c>
      <c r="F224" t="inlineStr">
        <is>
          <t>无</t>
        </is>
      </c>
      <c r="G224" t="inlineStr">
        <is>
          <t>无</t>
        </is>
      </c>
      <c r="H224" t="inlineStr">
        <is>
          <t>棉</t>
        </is>
      </c>
      <c r="I224" t="inlineStr">
        <is>
          <t>穿</t>
        </is>
      </c>
      <c r="J224" t="inlineStr">
        <is>
          <t>5.000</t>
        </is>
      </c>
      <c r="K224" t="n">
        <v>1</v>
      </c>
      <c r="L224" t="n">
        <v>40</v>
      </c>
      <c r="M224" t="n">
        <v>33</v>
      </c>
      <c r="O224" t="inlineStr">
        <is>
          <t>N</t>
        </is>
      </c>
      <c r="P224" t="inlineStr">
        <is>
          <t>不报关</t>
        </is>
      </c>
    </row>
    <row r="225">
      <c r="A225" t="inlineStr">
        <is>
          <t>90133500</t>
        </is>
      </c>
      <c r="B225" t="inlineStr">
        <is>
          <t>69</t>
        </is>
      </c>
      <c r="C225" t="inlineStr">
        <is>
          <t>clothing</t>
        </is>
      </c>
      <c r="D225" t="inlineStr">
        <is>
          <t>衣服</t>
        </is>
      </c>
      <c r="E225" t="inlineStr">
        <is>
          <t>6103320000</t>
        </is>
      </c>
      <c r="F225" t="inlineStr">
        <is>
          <t>无</t>
        </is>
      </c>
      <c r="G225" t="inlineStr">
        <is>
          <t>无</t>
        </is>
      </c>
      <c r="H225" t="inlineStr">
        <is>
          <t>棉</t>
        </is>
      </c>
      <c r="I225" t="inlineStr">
        <is>
          <t>穿</t>
        </is>
      </c>
      <c r="J225" t="inlineStr">
        <is>
          <t>5.000</t>
        </is>
      </c>
      <c r="K225" t="n">
        <v>1</v>
      </c>
      <c r="L225" t="n">
        <v>40</v>
      </c>
      <c r="M225" t="n">
        <v>33</v>
      </c>
      <c r="O225" t="inlineStr">
        <is>
          <t>N</t>
        </is>
      </c>
      <c r="P225" t="inlineStr">
        <is>
          <t>不报关</t>
        </is>
      </c>
    </row>
    <row r="226">
      <c r="A226" t="inlineStr">
        <is>
          <t>90133500</t>
        </is>
      </c>
      <c r="B226" t="inlineStr">
        <is>
          <t>70</t>
        </is>
      </c>
      <c r="C226" t="inlineStr">
        <is>
          <t>clothing</t>
        </is>
      </c>
      <c r="D226" t="inlineStr">
        <is>
          <t>衣服</t>
        </is>
      </c>
      <c r="E226" t="inlineStr">
        <is>
          <t>6103320000</t>
        </is>
      </c>
      <c r="F226" t="inlineStr">
        <is>
          <t>无</t>
        </is>
      </c>
      <c r="G226" t="inlineStr">
        <is>
          <t>无</t>
        </is>
      </c>
      <c r="H226" t="inlineStr">
        <is>
          <t>棉</t>
        </is>
      </c>
      <c r="I226" t="inlineStr">
        <is>
          <t>穿</t>
        </is>
      </c>
      <c r="J226" t="inlineStr">
        <is>
          <t>5.000</t>
        </is>
      </c>
      <c r="K226" t="n">
        <v>1</v>
      </c>
      <c r="L226" t="n">
        <v>40</v>
      </c>
      <c r="M226" t="n">
        <v>33</v>
      </c>
      <c r="O226" t="inlineStr">
        <is>
          <t>N</t>
        </is>
      </c>
      <c r="P226" t="inlineStr">
        <is>
          <t>不报关</t>
        </is>
      </c>
    </row>
    <row r="227">
      <c r="A227" t="inlineStr">
        <is>
          <t>90133500</t>
        </is>
      </c>
      <c r="B227" t="inlineStr">
        <is>
          <t>71</t>
        </is>
      </c>
      <c r="C227" t="inlineStr">
        <is>
          <t>clothing</t>
        </is>
      </c>
      <c r="D227" t="inlineStr">
        <is>
          <t>衣服</t>
        </is>
      </c>
      <c r="E227" t="inlineStr">
        <is>
          <t>6103320000</t>
        </is>
      </c>
      <c r="F227" t="inlineStr">
        <is>
          <t>无</t>
        </is>
      </c>
      <c r="G227" t="inlineStr">
        <is>
          <t>无</t>
        </is>
      </c>
      <c r="H227" t="inlineStr">
        <is>
          <t>棉</t>
        </is>
      </c>
      <c r="I227" t="inlineStr">
        <is>
          <t>穿</t>
        </is>
      </c>
      <c r="J227" t="inlineStr">
        <is>
          <t>5.000</t>
        </is>
      </c>
      <c r="K227" t="n">
        <v>1</v>
      </c>
      <c r="L227" t="n">
        <v>40</v>
      </c>
      <c r="M227" t="n">
        <v>33</v>
      </c>
      <c r="O227" t="inlineStr">
        <is>
          <t>N</t>
        </is>
      </c>
      <c r="P227" t="inlineStr">
        <is>
          <t>不报关</t>
        </is>
      </c>
    </row>
    <row r="228">
      <c r="A228" t="inlineStr">
        <is>
          <t>90133500</t>
        </is>
      </c>
      <c r="B228" t="inlineStr">
        <is>
          <t>72</t>
        </is>
      </c>
      <c r="C228" t="inlineStr">
        <is>
          <t>clothing</t>
        </is>
      </c>
      <c r="D228" t="inlineStr">
        <is>
          <t>衣服</t>
        </is>
      </c>
      <c r="E228" t="inlineStr">
        <is>
          <t>6103320000</t>
        </is>
      </c>
      <c r="F228" t="inlineStr">
        <is>
          <t>无</t>
        </is>
      </c>
      <c r="G228" t="inlineStr">
        <is>
          <t>无</t>
        </is>
      </c>
      <c r="H228" t="inlineStr">
        <is>
          <t>棉</t>
        </is>
      </c>
      <c r="I228" t="inlineStr">
        <is>
          <t>穿</t>
        </is>
      </c>
      <c r="J228" t="inlineStr">
        <is>
          <t>5.000</t>
        </is>
      </c>
      <c r="K228" t="n">
        <v>1</v>
      </c>
      <c r="L228" t="n">
        <v>40</v>
      </c>
      <c r="M228" t="n">
        <v>33</v>
      </c>
      <c r="O228" t="inlineStr">
        <is>
          <t>N</t>
        </is>
      </c>
      <c r="P228" t="inlineStr">
        <is>
          <t>不报关</t>
        </is>
      </c>
      <c r="Q228" t="inlineStr">
        <is>
          <t>http://111.230.146.162:8089/order/FastRpt/Reports/FBAImage/ImageTemp20230803101924728.jpg</t>
        </is>
      </c>
    </row>
    <row r="229">
      <c r="A229" t="inlineStr">
        <is>
          <t>90133500</t>
        </is>
      </c>
      <c r="B229" t="inlineStr">
        <is>
          <t>73</t>
        </is>
      </c>
      <c r="C229" t="inlineStr">
        <is>
          <t>clothing</t>
        </is>
      </c>
      <c r="D229" t="inlineStr">
        <is>
          <t>衣服</t>
        </is>
      </c>
      <c r="E229" t="inlineStr">
        <is>
          <t>6103320000</t>
        </is>
      </c>
      <c r="F229" t="inlineStr">
        <is>
          <t>无</t>
        </is>
      </c>
      <c r="G229" t="inlineStr">
        <is>
          <t>无</t>
        </is>
      </c>
      <c r="H229" t="inlineStr">
        <is>
          <t>棉</t>
        </is>
      </c>
      <c r="I229" t="inlineStr">
        <is>
          <t>穿</t>
        </is>
      </c>
      <c r="J229" t="inlineStr">
        <is>
          <t>5.000</t>
        </is>
      </c>
      <c r="K229" t="n">
        <v>1</v>
      </c>
      <c r="L229" t="n">
        <v>40</v>
      </c>
      <c r="M229" t="n">
        <v>33</v>
      </c>
      <c r="O229" t="inlineStr">
        <is>
          <t>N</t>
        </is>
      </c>
      <c r="P229" t="inlineStr">
        <is>
          <t>不报关</t>
        </is>
      </c>
    </row>
    <row r="230">
      <c r="A230" t="inlineStr">
        <is>
          <t>90133500</t>
        </is>
      </c>
      <c r="B230" t="inlineStr">
        <is>
          <t>74</t>
        </is>
      </c>
      <c r="C230" t="inlineStr">
        <is>
          <t>clothing</t>
        </is>
      </c>
      <c r="D230" t="inlineStr">
        <is>
          <t>衣服</t>
        </is>
      </c>
      <c r="E230" t="inlineStr">
        <is>
          <t>6103320000</t>
        </is>
      </c>
      <c r="F230" t="inlineStr">
        <is>
          <t>无</t>
        </is>
      </c>
      <c r="G230" t="inlineStr">
        <is>
          <t>无</t>
        </is>
      </c>
      <c r="H230" t="inlineStr">
        <is>
          <t>棉</t>
        </is>
      </c>
      <c r="I230" t="inlineStr">
        <is>
          <t>穿</t>
        </is>
      </c>
      <c r="J230" t="inlineStr">
        <is>
          <t>5.000</t>
        </is>
      </c>
      <c r="K230" t="n">
        <v>1</v>
      </c>
      <c r="L230" t="n">
        <v>40</v>
      </c>
      <c r="M230" t="n">
        <v>33</v>
      </c>
      <c r="O230" t="inlineStr">
        <is>
          <t>N</t>
        </is>
      </c>
      <c r="P230" t="inlineStr">
        <is>
          <t>不报关</t>
        </is>
      </c>
    </row>
    <row r="231">
      <c r="A231" t="inlineStr">
        <is>
          <t>90133500</t>
        </is>
      </c>
      <c r="B231" t="inlineStr">
        <is>
          <t>75</t>
        </is>
      </c>
      <c r="C231" t="inlineStr">
        <is>
          <t>clothing</t>
        </is>
      </c>
      <c r="D231" t="inlineStr">
        <is>
          <t>衣服</t>
        </is>
      </c>
      <c r="E231" t="inlineStr">
        <is>
          <t>6103320000</t>
        </is>
      </c>
      <c r="F231" t="inlineStr">
        <is>
          <t>无</t>
        </is>
      </c>
      <c r="G231" t="inlineStr">
        <is>
          <t>无</t>
        </is>
      </c>
      <c r="H231" t="inlineStr">
        <is>
          <t>棉</t>
        </is>
      </c>
      <c r="I231" t="inlineStr">
        <is>
          <t>穿</t>
        </is>
      </c>
      <c r="J231" t="inlineStr">
        <is>
          <t>5.000</t>
        </is>
      </c>
      <c r="K231" t="n">
        <v>1</v>
      </c>
      <c r="L231" t="n">
        <v>40</v>
      </c>
      <c r="M231" t="n">
        <v>33</v>
      </c>
      <c r="O231" t="inlineStr">
        <is>
          <t>N</t>
        </is>
      </c>
      <c r="P231" t="inlineStr">
        <is>
          <t>不报关</t>
        </is>
      </c>
    </row>
    <row r="232">
      <c r="A232" t="inlineStr">
        <is>
          <t>90133500</t>
        </is>
      </c>
      <c r="B232" t="inlineStr">
        <is>
          <t>76</t>
        </is>
      </c>
      <c r="C232" t="inlineStr">
        <is>
          <t>clothing</t>
        </is>
      </c>
      <c r="D232" t="inlineStr">
        <is>
          <t>衣服</t>
        </is>
      </c>
      <c r="E232" t="inlineStr">
        <is>
          <t>6103320000</t>
        </is>
      </c>
      <c r="F232" t="inlineStr">
        <is>
          <t>无</t>
        </is>
      </c>
      <c r="G232" t="inlineStr">
        <is>
          <t>无</t>
        </is>
      </c>
      <c r="H232" t="inlineStr">
        <is>
          <t>棉</t>
        </is>
      </c>
      <c r="I232" t="inlineStr">
        <is>
          <t>穿</t>
        </is>
      </c>
      <c r="J232" t="inlineStr">
        <is>
          <t>5.000</t>
        </is>
      </c>
      <c r="K232" t="n">
        <v>1</v>
      </c>
      <c r="L232" t="n">
        <v>40</v>
      </c>
      <c r="M232" t="n">
        <v>33</v>
      </c>
      <c r="O232" t="inlineStr">
        <is>
          <t>N</t>
        </is>
      </c>
      <c r="P232" t="inlineStr">
        <is>
          <t>不报关</t>
        </is>
      </c>
    </row>
    <row r="233">
      <c r="A233" t="inlineStr">
        <is>
          <t>90133500</t>
        </is>
      </c>
      <c r="B233" t="inlineStr">
        <is>
          <t>77</t>
        </is>
      </c>
      <c r="C233" t="inlineStr">
        <is>
          <t>clothing</t>
        </is>
      </c>
      <c r="D233" t="inlineStr">
        <is>
          <t>衣服</t>
        </is>
      </c>
      <c r="E233" t="inlineStr">
        <is>
          <t>6103320000</t>
        </is>
      </c>
      <c r="F233" t="inlineStr">
        <is>
          <t>无</t>
        </is>
      </c>
      <c r="G233" t="inlineStr">
        <is>
          <t>无</t>
        </is>
      </c>
      <c r="H233" t="inlineStr">
        <is>
          <t>棉</t>
        </is>
      </c>
      <c r="I233" t="inlineStr">
        <is>
          <t>穿</t>
        </is>
      </c>
      <c r="J233" t="inlineStr">
        <is>
          <t>5.000</t>
        </is>
      </c>
      <c r="K233" t="n">
        <v>1</v>
      </c>
      <c r="L233" t="n">
        <v>40</v>
      </c>
      <c r="M233" t="n">
        <v>33</v>
      </c>
      <c r="O233" t="inlineStr">
        <is>
          <t>N</t>
        </is>
      </c>
      <c r="P233" t="inlineStr">
        <is>
          <t>不报关</t>
        </is>
      </c>
    </row>
    <row r="234">
      <c r="A234" t="inlineStr">
        <is>
          <t>90133500</t>
        </is>
      </c>
      <c r="B234" t="inlineStr">
        <is>
          <t>78</t>
        </is>
      </c>
      <c r="C234" t="inlineStr">
        <is>
          <t>clothing</t>
        </is>
      </c>
      <c r="D234" t="inlineStr">
        <is>
          <t>衣服</t>
        </is>
      </c>
      <c r="E234" t="inlineStr">
        <is>
          <t>6103320000</t>
        </is>
      </c>
      <c r="F234" t="inlineStr">
        <is>
          <t>无</t>
        </is>
      </c>
      <c r="G234" t="inlineStr">
        <is>
          <t>无</t>
        </is>
      </c>
      <c r="H234" t="inlineStr">
        <is>
          <t>棉</t>
        </is>
      </c>
      <c r="I234" t="inlineStr">
        <is>
          <t>穿</t>
        </is>
      </c>
      <c r="J234" t="inlineStr">
        <is>
          <t>5.000</t>
        </is>
      </c>
      <c r="K234" t="n">
        <v>1</v>
      </c>
      <c r="L234" t="n">
        <v>40</v>
      </c>
      <c r="M234" t="n">
        <v>33</v>
      </c>
      <c r="O234" t="inlineStr">
        <is>
          <t>N</t>
        </is>
      </c>
      <c r="P234" t="inlineStr">
        <is>
          <t>不报关</t>
        </is>
      </c>
    </row>
    <row r="235">
      <c r="A235" t="inlineStr">
        <is>
          <t>90133500</t>
        </is>
      </c>
      <c r="B235" t="inlineStr">
        <is>
          <t>79</t>
        </is>
      </c>
      <c r="C235" t="inlineStr">
        <is>
          <t>clothing</t>
        </is>
      </c>
      <c r="D235" t="inlineStr">
        <is>
          <t>衣服</t>
        </is>
      </c>
      <c r="E235" t="inlineStr">
        <is>
          <t>6103320000</t>
        </is>
      </c>
      <c r="F235" t="inlineStr">
        <is>
          <t>无</t>
        </is>
      </c>
      <c r="G235" t="inlineStr">
        <is>
          <t>无</t>
        </is>
      </c>
      <c r="H235" t="inlineStr">
        <is>
          <t>棉</t>
        </is>
      </c>
      <c r="I235" t="inlineStr">
        <is>
          <t>穿</t>
        </is>
      </c>
      <c r="J235" t="inlineStr">
        <is>
          <t>5.000</t>
        </is>
      </c>
      <c r="K235" t="n">
        <v>1</v>
      </c>
      <c r="L235" t="n">
        <v>40</v>
      </c>
      <c r="M235" t="n">
        <v>33</v>
      </c>
      <c r="O235" t="inlineStr">
        <is>
          <t>N</t>
        </is>
      </c>
      <c r="P235" t="inlineStr">
        <is>
          <t>不报关</t>
        </is>
      </c>
    </row>
    <row r="236">
      <c r="A236" t="inlineStr">
        <is>
          <t>90133500</t>
        </is>
      </c>
      <c r="B236" t="inlineStr">
        <is>
          <t>80</t>
        </is>
      </c>
      <c r="C236" t="inlineStr">
        <is>
          <t>clothing</t>
        </is>
      </c>
      <c r="D236" t="inlineStr">
        <is>
          <t>衣服</t>
        </is>
      </c>
      <c r="E236" t="inlineStr">
        <is>
          <t>6103320000</t>
        </is>
      </c>
      <c r="F236" t="inlineStr">
        <is>
          <t>无</t>
        </is>
      </c>
      <c r="G236" t="inlineStr">
        <is>
          <t>无</t>
        </is>
      </c>
      <c r="H236" t="inlineStr">
        <is>
          <t>棉</t>
        </is>
      </c>
      <c r="I236" t="inlineStr">
        <is>
          <t>穿</t>
        </is>
      </c>
      <c r="J236" t="inlineStr">
        <is>
          <t>5.000</t>
        </is>
      </c>
      <c r="K236" t="n">
        <v>1</v>
      </c>
      <c r="L236" t="n">
        <v>40</v>
      </c>
      <c r="M236" t="n">
        <v>33</v>
      </c>
      <c r="O236" t="inlineStr">
        <is>
          <t>N</t>
        </is>
      </c>
      <c r="P236" t="inlineStr">
        <is>
          <t>不报关</t>
        </is>
      </c>
    </row>
    <row r="237">
      <c r="A237" t="inlineStr">
        <is>
          <t>90133500</t>
        </is>
      </c>
      <c r="B237" t="inlineStr">
        <is>
          <t>81</t>
        </is>
      </c>
      <c r="C237" t="inlineStr">
        <is>
          <t>clothing</t>
        </is>
      </c>
      <c r="D237" t="inlineStr">
        <is>
          <t>衣服</t>
        </is>
      </c>
      <c r="E237" t="inlineStr">
        <is>
          <t>6103320000</t>
        </is>
      </c>
      <c r="F237" t="inlineStr">
        <is>
          <t>无</t>
        </is>
      </c>
      <c r="G237" t="inlineStr">
        <is>
          <t>无</t>
        </is>
      </c>
      <c r="H237" t="inlineStr">
        <is>
          <t>棉</t>
        </is>
      </c>
      <c r="I237" t="inlineStr">
        <is>
          <t>穿</t>
        </is>
      </c>
      <c r="J237" t="inlineStr">
        <is>
          <t>5.000</t>
        </is>
      </c>
      <c r="K237" t="n">
        <v>1</v>
      </c>
      <c r="L237" t="n">
        <v>40</v>
      </c>
      <c r="M237" t="n">
        <v>33</v>
      </c>
      <c r="O237" t="inlineStr">
        <is>
          <t>N</t>
        </is>
      </c>
      <c r="P237" t="inlineStr">
        <is>
          <t>不报关</t>
        </is>
      </c>
    </row>
    <row r="238">
      <c r="A238" t="inlineStr">
        <is>
          <t>90133500</t>
        </is>
      </c>
      <c r="B238" t="inlineStr">
        <is>
          <t>82</t>
        </is>
      </c>
      <c r="C238" t="inlineStr">
        <is>
          <t>clothing</t>
        </is>
      </c>
      <c r="D238" t="inlineStr">
        <is>
          <t>衣服</t>
        </is>
      </c>
      <c r="E238" t="inlineStr">
        <is>
          <t>6103320000</t>
        </is>
      </c>
      <c r="F238" t="inlineStr">
        <is>
          <t>无</t>
        </is>
      </c>
      <c r="G238" t="inlineStr">
        <is>
          <t>无</t>
        </is>
      </c>
      <c r="H238" t="inlineStr">
        <is>
          <t>棉</t>
        </is>
      </c>
      <c r="I238" t="inlineStr">
        <is>
          <t>穿</t>
        </is>
      </c>
      <c r="J238" t="inlineStr">
        <is>
          <t>5.000</t>
        </is>
      </c>
      <c r="K238" t="n">
        <v>1</v>
      </c>
      <c r="L238" t="n">
        <v>40</v>
      </c>
      <c r="M238" t="n">
        <v>33</v>
      </c>
      <c r="O238" t="inlineStr">
        <is>
          <t>N</t>
        </is>
      </c>
      <c r="P238" t="inlineStr">
        <is>
          <t>不报关</t>
        </is>
      </c>
      <c r="Q238" t="inlineStr">
        <is>
          <t>http://111.230.146.162:8089/order/FastRpt/Reports/FBAImage/ImageTemp20230803101924760.jpg</t>
        </is>
      </c>
    </row>
    <row r="239">
      <c r="A239" t="inlineStr">
        <is>
          <t>90133500</t>
        </is>
      </c>
      <c r="B239" t="inlineStr">
        <is>
          <t>83</t>
        </is>
      </c>
      <c r="C239" t="inlineStr">
        <is>
          <t>clothing</t>
        </is>
      </c>
      <c r="D239" t="inlineStr">
        <is>
          <t>衣服</t>
        </is>
      </c>
      <c r="E239" t="inlineStr">
        <is>
          <t>6103320000</t>
        </is>
      </c>
      <c r="F239" t="inlineStr">
        <is>
          <t>无</t>
        </is>
      </c>
      <c r="G239" t="inlineStr">
        <is>
          <t>无</t>
        </is>
      </c>
      <c r="H239" t="inlineStr">
        <is>
          <t>棉</t>
        </is>
      </c>
      <c r="I239" t="inlineStr">
        <is>
          <t>穿</t>
        </is>
      </c>
      <c r="J239" t="inlineStr">
        <is>
          <t>5.000</t>
        </is>
      </c>
      <c r="K239" t="n">
        <v>1</v>
      </c>
      <c r="L239" t="n">
        <v>40</v>
      </c>
      <c r="M239" t="n">
        <v>33</v>
      </c>
      <c r="O239" t="inlineStr">
        <is>
          <t>N</t>
        </is>
      </c>
      <c r="P239" t="inlineStr">
        <is>
          <t>不报关</t>
        </is>
      </c>
    </row>
    <row r="240">
      <c r="A240" t="inlineStr">
        <is>
          <t>90133500</t>
        </is>
      </c>
      <c r="B240" t="inlineStr">
        <is>
          <t>84</t>
        </is>
      </c>
      <c r="C240" t="inlineStr">
        <is>
          <t>clothing</t>
        </is>
      </c>
      <c r="D240" t="inlineStr">
        <is>
          <t>衣服</t>
        </is>
      </c>
      <c r="E240" t="inlineStr">
        <is>
          <t>6103320000</t>
        </is>
      </c>
      <c r="F240" t="inlineStr">
        <is>
          <t>无</t>
        </is>
      </c>
      <c r="G240" t="inlineStr">
        <is>
          <t>无</t>
        </is>
      </c>
      <c r="H240" t="inlineStr">
        <is>
          <t>棉</t>
        </is>
      </c>
      <c r="I240" t="inlineStr">
        <is>
          <t>穿</t>
        </is>
      </c>
      <c r="J240" t="inlineStr">
        <is>
          <t>5.000</t>
        </is>
      </c>
      <c r="K240" t="n">
        <v>1</v>
      </c>
      <c r="L240" t="n">
        <v>40</v>
      </c>
      <c r="M240" t="n">
        <v>33</v>
      </c>
      <c r="O240" t="inlineStr">
        <is>
          <t>N</t>
        </is>
      </c>
      <c r="P240" t="inlineStr">
        <is>
          <t>不报关</t>
        </is>
      </c>
    </row>
    <row r="241">
      <c r="A241" t="inlineStr">
        <is>
          <t>90133500</t>
        </is>
      </c>
      <c r="B241" t="inlineStr">
        <is>
          <t>85</t>
        </is>
      </c>
      <c r="C241" t="inlineStr">
        <is>
          <t>clothing</t>
        </is>
      </c>
      <c r="D241" t="inlineStr">
        <is>
          <t>衣服</t>
        </is>
      </c>
      <c r="E241" t="inlineStr">
        <is>
          <t>6103320000</t>
        </is>
      </c>
      <c r="F241" t="inlineStr">
        <is>
          <t>无</t>
        </is>
      </c>
      <c r="G241" t="inlineStr">
        <is>
          <t>无</t>
        </is>
      </c>
      <c r="H241" t="inlineStr">
        <is>
          <t>棉</t>
        </is>
      </c>
      <c r="I241" t="inlineStr">
        <is>
          <t>穿</t>
        </is>
      </c>
      <c r="J241" t="inlineStr">
        <is>
          <t>5.000</t>
        </is>
      </c>
      <c r="K241" t="n">
        <v>1</v>
      </c>
      <c r="L241" t="n">
        <v>40</v>
      </c>
      <c r="M241" t="n">
        <v>33</v>
      </c>
      <c r="O241" t="inlineStr">
        <is>
          <t>N</t>
        </is>
      </c>
      <c r="P241" t="inlineStr">
        <is>
          <t>不报关</t>
        </is>
      </c>
    </row>
    <row r="242">
      <c r="A242" t="inlineStr">
        <is>
          <t>90133500</t>
        </is>
      </c>
      <c r="B242" t="inlineStr">
        <is>
          <t>86</t>
        </is>
      </c>
      <c r="C242" t="inlineStr">
        <is>
          <t>clothing</t>
        </is>
      </c>
      <c r="D242" t="inlineStr">
        <is>
          <t>衣服</t>
        </is>
      </c>
      <c r="E242" t="inlineStr">
        <is>
          <t>6103320000</t>
        </is>
      </c>
      <c r="F242" t="inlineStr">
        <is>
          <t>无</t>
        </is>
      </c>
      <c r="G242" t="inlineStr">
        <is>
          <t>无</t>
        </is>
      </c>
      <c r="H242" t="inlineStr">
        <is>
          <t>棉</t>
        </is>
      </c>
      <c r="I242" t="inlineStr">
        <is>
          <t>穿</t>
        </is>
      </c>
      <c r="J242" t="inlineStr">
        <is>
          <t>5.000</t>
        </is>
      </c>
      <c r="K242" t="n">
        <v>1</v>
      </c>
      <c r="L242" t="n">
        <v>40</v>
      </c>
      <c r="M242" t="n">
        <v>33</v>
      </c>
      <c r="O242" t="inlineStr">
        <is>
          <t>N</t>
        </is>
      </c>
      <c r="P242" t="inlineStr">
        <is>
          <t>不报关</t>
        </is>
      </c>
    </row>
    <row r="243">
      <c r="A243" t="inlineStr">
        <is>
          <t>90133500</t>
        </is>
      </c>
      <c r="B243" t="inlineStr">
        <is>
          <t>87</t>
        </is>
      </c>
      <c r="C243" t="inlineStr">
        <is>
          <t>clothing</t>
        </is>
      </c>
      <c r="D243" t="inlineStr">
        <is>
          <t>衣服</t>
        </is>
      </c>
      <c r="E243" t="inlineStr">
        <is>
          <t>6103320000</t>
        </is>
      </c>
      <c r="F243" t="inlineStr">
        <is>
          <t>无</t>
        </is>
      </c>
      <c r="G243" t="inlineStr">
        <is>
          <t>无</t>
        </is>
      </c>
      <c r="H243" t="inlineStr">
        <is>
          <t>棉</t>
        </is>
      </c>
      <c r="I243" t="inlineStr">
        <is>
          <t>穿</t>
        </is>
      </c>
      <c r="J243" t="inlineStr">
        <is>
          <t>5.000</t>
        </is>
      </c>
      <c r="K243" t="n">
        <v>1</v>
      </c>
      <c r="L243" t="n">
        <v>40</v>
      </c>
      <c r="M243" t="n">
        <v>33</v>
      </c>
      <c r="O243" t="inlineStr">
        <is>
          <t>N</t>
        </is>
      </c>
      <c r="P243" t="inlineStr">
        <is>
          <t>不报关</t>
        </is>
      </c>
    </row>
    <row r="244">
      <c r="A244" t="inlineStr">
        <is>
          <t>90133500</t>
        </is>
      </c>
      <c r="B244" t="inlineStr">
        <is>
          <t>88</t>
        </is>
      </c>
      <c r="C244" t="inlineStr">
        <is>
          <t>clothing</t>
        </is>
      </c>
      <c r="D244" t="inlineStr">
        <is>
          <t>衣服</t>
        </is>
      </c>
      <c r="E244" t="inlineStr">
        <is>
          <t>6103320000</t>
        </is>
      </c>
      <c r="F244" t="inlineStr">
        <is>
          <t>无</t>
        </is>
      </c>
      <c r="G244" t="inlineStr">
        <is>
          <t>无</t>
        </is>
      </c>
      <c r="H244" t="inlineStr">
        <is>
          <t>棉</t>
        </is>
      </c>
      <c r="I244" t="inlineStr">
        <is>
          <t>穿</t>
        </is>
      </c>
      <c r="J244" t="inlineStr">
        <is>
          <t>5.000</t>
        </is>
      </c>
      <c r="K244" t="n">
        <v>1</v>
      </c>
      <c r="L244" t="n">
        <v>40</v>
      </c>
      <c r="M244" t="n">
        <v>33</v>
      </c>
      <c r="O244" t="inlineStr">
        <is>
          <t>N</t>
        </is>
      </c>
      <c r="P244" t="inlineStr">
        <is>
          <t>不报关</t>
        </is>
      </c>
    </row>
    <row r="245">
      <c r="A245" t="inlineStr">
        <is>
          <t>90133500</t>
        </is>
      </c>
      <c r="B245" t="inlineStr">
        <is>
          <t>89</t>
        </is>
      </c>
      <c r="C245" t="inlineStr">
        <is>
          <t>clothing</t>
        </is>
      </c>
      <c r="D245" t="inlineStr">
        <is>
          <t>衣服</t>
        </is>
      </c>
      <c r="E245" t="inlineStr">
        <is>
          <t>6103320000</t>
        </is>
      </c>
      <c r="F245" t="inlineStr">
        <is>
          <t>无</t>
        </is>
      </c>
      <c r="G245" t="inlineStr">
        <is>
          <t>无</t>
        </is>
      </c>
      <c r="H245" t="inlineStr">
        <is>
          <t>棉</t>
        </is>
      </c>
      <c r="I245" t="inlineStr">
        <is>
          <t>穿</t>
        </is>
      </c>
      <c r="J245" t="inlineStr">
        <is>
          <t>5.000</t>
        </is>
      </c>
      <c r="K245" t="n">
        <v>1</v>
      </c>
      <c r="L245" t="n">
        <v>40</v>
      </c>
      <c r="M245" t="n">
        <v>33</v>
      </c>
      <c r="O245" t="inlineStr">
        <is>
          <t>N</t>
        </is>
      </c>
      <c r="P245" t="inlineStr">
        <is>
          <t>不报关</t>
        </is>
      </c>
    </row>
    <row r="246">
      <c r="A246" t="inlineStr">
        <is>
          <t>90133500</t>
        </is>
      </c>
      <c r="B246" t="inlineStr">
        <is>
          <t>90</t>
        </is>
      </c>
      <c r="C246" t="inlineStr">
        <is>
          <t>clothing</t>
        </is>
      </c>
      <c r="D246" t="inlineStr">
        <is>
          <t>衣服</t>
        </is>
      </c>
      <c r="E246" t="inlineStr">
        <is>
          <t>6103320000</t>
        </is>
      </c>
      <c r="F246" t="inlineStr">
        <is>
          <t>无</t>
        </is>
      </c>
      <c r="G246" t="inlineStr">
        <is>
          <t>无</t>
        </is>
      </c>
      <c r="H246" t="inlineStr">
        <is>
          <t>棉</t>
        </is>
      </c>
      <c r="I246" t="inlineStr">
        <is>
          <t>穿</t>
        </is>
      </c>
      <c r="J246" t="inlineStr">
        <is>
          <t>5.000</t>
        </is>
      </c>
      <c r="K246" t="n">
        <v>1</v>
      </c>
      <c r="L246" t="n">
        <v>40</v>
      </c>
      <c r="M246" t="n">
        <v>33</v>
      </c>
      <c r="O246" t="inlineStr">
        <is>
          <t>N</t>
        </is>
      </c>
      <c r="P246" t="inlineStr">
        <is>
          <t>不报关</t>
        </is>
      </c>
    </row>
    <row r="247">
      <c r="A247" t="inlineStr">
        <is>
          <t>90133500</t>
        </is>
      </c>
      <c r="B247" t="inlineStr">
        <is>
          <t>91</t>
        </is>
      </c>
      <c r="C247" t="inlineStr">
        <is>
          <t>clothing</t>
        </is>
      </c>
      <c r="D247" t="inlineStr">
        <is>
          <t>衣服</t>
        </is>
      </c>
      <c r="E247" t="inlineStr">
        <is>
          <t>6103320000</t>
        </is>
      </c>
      <c r="F247" t="inlineStr">
        <is>
          <t>无</t>
        </is>
      </c>
      <c r="G247" t="inlineStr">
        <is>
          <t>无</t>
        </is>
      </c>
      <c r="H247" t="inlineStr">
        <is>
          <t>棉</t>
        </is>
      </c>
      <c r="I247" t="inlineStr">
        <is>
          <t>穿</t>
        </is>
      </c>
      <c r="J247" t="inlineStr">
        <is>
          <t>5.000</t>
        </is>
      </c>
      <c r="K247" t="n">
        <v>1</v>
      </c>
      <c r="L247" t="n">
        <v>40</v>
      </c>
      <c r="M247" t="n">
        <v>33</v>
      </c>
      <c r="O247" t="inlineStr">
        <is>
          <t>N</t>
        </is>
      </c>
      <c r="P247" t="inlineStr">
        <is>
          <t>不报关</t>
        </is>
      </c>
    </row>
    <row r="248">
      <c r="A248" t="inlineStr">
        <is>
          <t>90133500</t>
        </is>
      </c>
      <c r="B248" t="inlineStr">
        <is>
          <t>92</t>
        </is>
      </c>
      <c r="C248" t="inlineStr">
        <is>
          <t>clothing</t>
        </is>
      </c>
      <c r="D248" t="inlineStr">
        <is>
          <t>衣服</t>
        </is>
      </c>
      <c r="E248" t="inlineStr">
        <is>
          <t>6103320000</t>
        </is>
      </c>
      <c r="F248" t="inlineStr">
        <is>
          <t>无</t>
        </is>
      </c>
      <c r="G248" t="inlineStr">
        <is>
          <t>无</t>
        </is>
      </c>
      <c r="H248" t="inlineStr">
        <is>
          <t>棉</t>
        </is>
      </c>
      <c r="I248" t="inlineStr">
        <is>
          <t>穿</t>
        </is>
      </c>
      <c r="J248" t="inlineStr">
        <is>
          <t>5.000</t>
        </is>
      </c>
      <c r="K248" t="n">
        <v>1</v>
      </c>
      <c r="L248" t="n">
        <v>40</v>
      </c>
      <c r="M248" t="n">
        <v>33</v>
      </c>
      <c r="O248" t="inlineStr">
        <is>
          <t>N</t>
        </is>
      </c>
      <c r="P248" t="inlineStr">
        <is>
          <t>不报关</t>
        </is>
      </c>
      <c r="Q248" t="inlineStr">
        <is>
          <t>http://111.230.146.162:8089/order/FastRpt/Reports/FBAImage/ImageTemp20230803101924791.jpg</t>
        </is>
      </c>
    </row>
    <row r="249">
      <c r="A249" t="inlineStr">
        <is>
          <t>90133500</t>
        </is>
      </c>
      <c r="B249" t="inlineStr">
        <is>
          <t>93</t>
        </is>
      </c>
      <c r="C249" t="inlineStr">
        <is>
          <t>clothing</t>
        </is>
      </c>
      <c r="D249" t="inlineStr">
        <is>
          <t>衣服</t>
        </is>
      </c>
      <c r="E249" t="inlineStr">
        <is>
          <t>6103320000</t>
        </is>
      </c>
      <c r="F249" t="inlineStr">
        <is>
          <t>无</t>
        </is>
      </c>
      <c r="G249" t="inlineStr">
        <is>
          <t>无</t>
        </is>
      </c>
      <c r="H249" t="inlineStr">
        <is>
          <t>棉</t>
        </is>
      </c>
      <c r="I249" t="inlineStr">
        <is>
          <t>穿</t>
        </is>
      </c>
      <c r="J249" t="inlineStr">
        <is>
          <t>5.000</t>
        </is>
      </c>
      <c r="K249" t="n">
        <v>1</v>
      </c>
      <c r="L249" t="n">
        <v>40</v>
      </c>
      <c r="M249" t="n">
        <v>33</v>
      </c>
      <c r="O249" t="inlineStr">
        <is>
          <t>N</t>
        </is>
      </c>
      <c r="P249" t="inlineStr">
        <is>
          <t>不报关</t>
        </is>
      </c>
    </row>
    <row r="250">
      <c r="A250" t="inlineStr">
        <is>
          <t>90133500</t>
        </is>
      </c>
      <c r="B250" t="inlineStr">
        <is>
          <t>94</t>
        </is>
      </c>
      <c r="C250" t="inlineStr">
        <is>
          <t>clothing</t>
        </is>
      </c>
      <c r="D250" t="inlineStr">
        <is>
          <t>衣服</t>
        </is>
      </c>
      <c r="E250" t="inlineStr">
        <is>
          <t>6103320000</t>
        </is>
      </c>
      <c r="F250" t="inlineStr">
        <is>
          <t>无</t>
        </is>
      </c>
      <c r="G250" t="inlineStr">
        <is>
          <t>无</t>
        </is>
      </c>
      <c r="H250" t="inlineStr">
        <is>
          <t>棉</t>
        </is>
      </c>
      <c r="I250" t="inlineStr">
        <is>
          <t>穿</t>
        </is>
      </c>
      <c r="J250" t="inlineStr">
        <is>
          <t>5.000</t>
        </is>
      </c>
      <c r="K250" t="n">
        <v>1</v>
      </c>
      <c r="L250" t="n">
        <v>40</v>
      </c>
      <c r="M250" t="n">
        <v>33</v>
      </c>
      <c r="O250" t="inlineStr">
        <is>
          <t>N</t>
        </is>
      </c>
      <c r="P250" t="inlineStr">
        <is>
          <t>不报关</t>
        </is>
      </c>
    </row>
    <row r="251">
      <c r="A251" t="inlineStr">
        <is>
          <t>90133500</t>
        </is>
      </c>
      <c r="B251" t="inlineStr">
        <is>
          <t>95</t>
        </is>
      </c>
      <c r="C251" t="inlineStr">
        <is>
          <t>clothing</t>
        </is>
      </c>
      <c r="D251" t="inlineStr">
        <is>
          <t>衣服</t>
        </is>
      </c>
      <c r="E251" t="inlineStr">
        <is>
          <t>6103320000</t>
        </is>
      </c>
      <c r="F251" t="inlineStr">
        <is>
          <t>无</t>
        </is>
      </c>
      <c r="G251" t="inlineStr">
        <is>
          <t>无</t>
        </is>
      </c>
      <c r="H251" t="inlineStr">
        <is>
          <t>棉</t>
        </is>
      </c>
      <c r="I251" t="inlineStr">
        <is>
          <t>穿</t>
        </is>
      </c>
      <c r="J251" t="inlineStr">
        <is>
          <t>5.000</t>
        </is>
      </c>
      <c r="K251" t="n">
        <v>1</v>
      </c>
      <c r="L251" t="n">
        <v>40</v>
      </c>
      <c r="M251" t="n">
        <v>33</v>
      </c>
      <c r="O251" t="inlineStr">
        <is>
          <t>N</t>
        </is>
      </c>
      <c r="P251" t="inlineStr">
        <is>
          <t>不报关</t>
        </is>
      </c>
    </row>
    <row r="252">
      <c r="A252" t="inlineStr">
        <is>
          <t>90133500</t>
        </is>
      </c>
      <c r="B252" t="inlineStr">
        <is>
          <t>96</t>
        </is>
      </c>
      <c r="C252" t="inlineStr">
        <is>
          <t>clothing</t>
        </is>
      </c>
      <c r="D252" t="inlineStr">
        <is>
          <t>衣服</t>
        </is>
      </c>
      <c r="E252" t="inlineStr">
        <is>
          <t>6103320000</t>
        </is>
      </c>
      <c r="F252" t="inlineStr">
        <is>
          <t>无</t>
        </is>
      </c>
      <c r="G252" t="inlineStr">
        <is>
          <t>无</t>
        </is>
      </c>
      <c r="H252" t="inlineStr">
        <is>
          <t>棉</t>
        </is>
      </c>
      <c r="I252" t="inlineStr">
        <is>
          <t>穿</t>
        </is>
      </c>
      <c r="J252" t="inlineStr">
        <is>
          <t>5.000</t>
        </is>
      </c>
      <c r="K252" t="n">
        <v>1</v>
      </c>
      <c r="L252" t="n">
        <v>40</v>
      </c>
      <c r="M252" t="n">
        <v>33</v>
      </c>
      <c r="O252" t="inlineStr">
        <is>
          <t>N</t>
        </is>
      </c>
      <c r="P252" t="inlineStr">
        <is>
          <t>不报关</t>
        </is>
      </c>
    </row>
    <row r="253">
      <c r="A253" t="inlineStr">
        <is>
          <t>90133500</t>
        </is>
      </c>
      <c r="B253" t="inlineStr">
        <is>
          <t>97</t>
        </is>
      </c>
      <c r="C253" t="inlineStr">
        <is>
          <t>clothing</t>
        </is>
      </c>
      <c r="D253" t="inlineStr">
        <is>
          <t>衣服</t>
        </is>
      </c>
      <c r="E253" t="inlineStr">
        <is>
          <t>6103320000</t>
        </is>
      </c>
      <c r="F253" t="inlineStr">
        <is>
          <t>无</t>
        </is>
      </c>
      <c r="G253" t="inlineStr">
        <is>
          <t>无</t>
        </is>
      </c>
      <c r="H253" t="inlineStr">
        <is>
          <t>棉</t>
        </is>
      </c>
      <c r="I253" t="inlineStr">
        <is>
          <t>穿</t>
        </is>
      </c>
      <c r="J253" t="inlineStr">
        <is>
          <t>5.000</t>
        </is>
      </c>
      <c r="K253" t="n">
        <v>1</v>
      </c>
      <c r="L253" t="n">
        <v>40</v>
      </c>
      <c r="M253" t="n">
        <v>33</v>
      </c>
      <c r="O253" t="inlineStr">
        <is>
          <t>N</t>
        </is>
      </c>
      <c r="P253" t="inlineStr">
        <is>
          <t>不报关</t>
        </is>
      </c>
    </row>
    <row r="254">
      <c r="A254" t="inlineStr">
        <is>
          <t>90133500</t>
        </is>
      </c>
      <c r="B254" t="inlineStr">
        <is>
          <t>98</t>
        </is>
      </c>
      <c r="C254" t="inlineStr">
        <is>
          <t>clothing</t>
        </is>
      </c>
      <c r="D254" t="inlineStr">
        <is>
          <t>衣服</t>
        </is>
      </c>
      <c r="E254" t="inlineStr">
        <is>
          <t>6103320000</t>
        </is>
      </c>
      <c r="F254" t="inlineStr">
        <is>
          <t>无</t>
        </is>
      </c>
      <c r="G254" t="inlineStr">
        <is>
          <t>无</t>
        </is>
      </c>
      <c r="H254" t="inlineStr">
        <is>
          <t>棉</t>
        </is>
      </c>
      <c r="I254" t="inlineStr">
        <is>
          <t>穿</t>
        </is>
      </c>
      <c r="J254" t="inlineStr">
        <is>
          <t>5.000</t>
        </is>
      </c>
      <c r="K254" t="n">
        <v>1</v>
      </c>
      <c r="L254" t="n">
        <v>40</v>
      </c>
      <c r="M254" t="n">
        <v>33</v>
      </c>
      <c r="O254" t="inlineStr">
        <is>
          <t>N</t>
        </is>
      </c>
      <c r="P254" t="inlineStr">
        <is>
          <t>不报关</t>
        </is>
      </c>
    </row>
    <row r="255">
      <c r="A255" t="inlineStr">
        <is>
          <t>90133500</t>
        </is>
      </c>
      <c r="B255" t="inlineStr">
        <is>
          <t>99</t>
        </is>
      </c>
      <c r="C255" t="inlineStr">
        <is>
          <t>clothing</t>
        </is>
      </c>
      <c r="D255" t="inlineStr">
        <is>
          <t>衣服</t>
        </is>
      </c>
      <c r="E255" t="inlineStr">
        <is>
          <t>6103320000</t>
        </is>
      </c>
      <c r="F255" t="inlineStr">
        <is>
          <t>无</t>
        </is>
      </c>
      <c r="G255" t="inlineStr">
        <is>
          <t>无</t>
        </is>
      </c>
      <c r="H255" t="inlineStr">
        <is>
          <t>棉</t>
        </is>
      </c>
      <c r="I255" t="inlineStr">
        <is>
          <t>穿</t>
        </is>
      </c>
      <c r="J255" t="inlineStr">
        <is>
          <t>5.000</t>
        </is>
      </c>
      <c r="K255" t="n">
        <v>1</v>
      </c>
      <c r="L255" t="n">
        <v>40</v>
      </c>
      <c r="M255" t="n">
        <v>33</v>
      </c>
      <c r="O255" t="inlineStr">
        <is>
          <t>N</t>
        </is>
      </c>
      <c r="P255" t="inlineStr">
        <is>
          <t>不报关</t>
        </is>
      </c>
    </row>
    <row r="256">
      <c r="A256" t="inlineStr">
        <is>
          <t>90133500</t>
        </is>
      </c>
      <c r="B256" t="inlineStr">
        <is>
          <t>100</t>
        </is>
      </c>
      <c r="C256" t="inlineStr">
        <is>
          <t>clothing</t>
        </is>
      </c>
      <c r="D256" t="inlineStr">
        <is>
          <t>衣服</t>
        </is>
      </c>
      <c r="E256" t="inlineStr">
        <is>
          <t>6103320000</t>
        </is>
      </c>
      <c r="F256" t="inlineStr">
        <is>
          <t>无</t>
        </is>
      </c>
      <c r="G256" t="inlineStr">
        <is>
          <t>无</t>
        </is>
      </c>
      <c r="H256" t="inlineStr">
        <is>
          <t>棉</t>
        </is>
      </c>
      <c r="I256" t="inlineStr">
        <is>
          <t>穿</t>
        </is>
      </c>
      <c r="J256" t="inlineStr">
        <is>
          <t>5.000</t>
        </is>
      </c>
      <c r="K256" t="n">
        <v>1</v>
      </c>
      <c r="L256" t="n">
        <v>40</v>
      </c>
      <c r="M256" t="n">
        <v>33</v>
      </c>
      <c r="O256" t="inlineStr">
        <is>
          <t>N</t>
        </is>
      </c>
      <c r="P256" t="inlineStr">
        <is>
          <t>不报关</t>
        </is>
      </c>
    </row>
    <row r="257">
      <c r="A257" t="inlineStr">
        <is>
          <t>90133500</t>
        </is>
      </c>
      <c r="B257" t="inlineStr">
        <is>
          <t>101</t>
        </is>
      </c>
      <c r="C257" t="inlineStr">
        <is>
          <t>clothing</t>
        </is>
      </c>
      <c r="D257" t="inlineStr">
        <is>
          <t>衣服</t>
        </is>
      </c>
      <c r="E257" t="inlineStr">
        <is>
          <t>6103320000</t>
        </is>
      </c>
      <c r="F257" t="inlineStr">
        <is>
          <t>无</t>
        </is>
      </c>
      <c r="G257" t="inlineStr">
        <is>
          <t>无</t>
        </is>
      </c>
      <c r="H257" t="inlineStr">
        <is>
          <t>棉</t>
        </is>
      </c>
      <c r="I257" t="inlineStr">
        <is>
          <t>穿</t>
        </is>
      </c>
      <c r="J257" t="inlineStr">
        <is>
          <t>5.000</t>
        </is>
      </c>
      <c r="K257" t="n">
        <v>1</v>
      </c>
      <c r="L257" t="n">
        <v>40</v>
      </c>
      <c r="M257" t="n">
        <v>33</v>
      </c>
      <c r="O257" t="inlineStr">
        <is>
          <t>N</t>
        </is>
      </c>
      <c r="P257" t="inlineStr">
        <is>
          <t>不报关</t>
        </is>
      </c>
    </row>
    <row r="258">
      <c r="A258" t="inlineStr">
        <is>
          <t>90133500</t>
        </is>
      </c>
      <c r="B258" t="inlineStr">
        <is>
          <t>102</t>
        </is>
      </c>
      <c r="C258" t="inlineStr">
        <is>
          <t>clothing</t>
        </is>
      </c>
      <c r="D258" t="inlineStr">
        <is>
          <t>衣服</t>
        </is>
      </c>
      <c r="E258" t="inlineStr">
        <is>
          <t>6103320000</t>
        </is>
      </c>
      <c r="F258" t="inlineStr">
        <is>
          <t>无</t>
        </is>
      </c>
      <c r="G258" t="inlineStr">
        <is>
          <t>无</t>
        </is>
      </c>
      <c r="H258" t="inlineStr">
        <is>
          <t>棉</t>
        </is>
      </c>
      <c r="I258" t="inlineStr">
        <is>
          <t>穿</t>
        </is>
      </c>
      <c r="J258" t="inlineStr">
        <is>
          <t>5.000</t>
        </is>
      </c>
      <c r="K258" t="n">
        <v>1</v>
      </c>
      <c r="L258" t="n">
        <v>40</v>
      </c>
      <c r="M258" t="n">
        <v>33</v>
      </c>
      <c r="O258" t="inlineStr">
        <is>
          <t>N</t>
        </is>
      </c>
      <c r="P258" t="inlineStr">
        <is>
          <t>不报关</t>
        </is>
      </c>
      <c r="Q258" t="inlineStr">
        <is>
          <t>http://111.230.146.162:8089/order/FastRpt/Reports/FBAImage/ImageTemp20230803101924838.jpg</t>
        </is>
      </c>
    </row>
    <row r="259">
      <c r="A259" t="inlineStr">
        <is>
          <t>90133500</t>
        </is>
      </c>
      <c r="B259" t="inlineStr">
        <is>
          <t>103</t>
        </is>
      </c>
      <c r="C259" t="inlineStr">
        <is>
          <t>clothing</t>
        </is>
      </c>
      <c r="D259" t="inlineStr">
        <is>
          <t>衣服</t>
        </is>
      </c>
      <c r="E259" t="inlineStr">
        <is>
          <t>6103320000</t>
        </is>
      </c>
      <c r="F259" t="inlineStr">
        <is>
          <t>无</t>
        </is>
      </c>
      <c r="G259" t="inlineStr">
        <is>
          <t>无</t>
        </is>
      </c>
      <c r="H259" t="inlineStr">
        <is>
          <t>棉</t>
        </is>
      </c>
      <c r="I259" t="inlineStr">
        <is>
          <t>穿</t>
        </is>
      </c>
      <c r="J259" t="inlineStr">
        <is>
          <t>5.000</t>
        </is>
      </c>
      <c r="K259" t="n">
        <v>1</v>
      </c>
      <c r="L259" t="n">
        <v>40</v>
      </c>
      <c r="M259" t="n">
        <v>33</v>
      </c>
      <c r="O259" t="inlineStr">
        <is>
          <t>N</t>
        </is>
      </c>
      <c r="P259" t="inlineStr">
        <is>
          <t>不报关</t>
        </is>
      </c>
    </row>
    <row r="260">
      <c r="A260" t="inlineStr">
        <is>
          <t>90133500</t>
        </is>
      </c>
      <c r="B260" t="inlineStr">
        <is>
          <t>104</t>
        </is>
      </c>
      <c r="C260" t="inlineStr">
        <is>
          <t>clothing</t>
        </is>
      </c>
      <c r="D260" t="inlineStr">
        <is>
          <t>衣服</t>
        </is>
      </c>
      <c r="E260" t="inlineStr">
        <is>
          <t>6103320000</t>
        </is>
      </c>
      <c r="F260" t="inlineStr">
        <is>
          <t>无</t>
        </is>
      </c>
      <c r="G260" t="inlineStr">
        <is>
          <t>无</t>
        </is>
      </c>
      <c r="H260" t="inlineStr">
        <is>
          <t>棉</t>
        </is>
      </c>
      <c r="I260" t="inlineStr">
        <is>
          <t>穿</t>
        </is>
      </c>
      <c r="J260" t="inlineStr">
        <is>
          <t>5.000</t>
        </is>
      </c>
      <c r="K260" t="n">
        <v>1</v>
      </c>
      <c r="L260" t="n">
        <v>40</v>
      </c>
      <c r="M260" t="n">
        <v>33</v>
      </c>
      <c r="O260" t="inlineStr">
        <is>
          <t>N</t>
        </is>
      </c>
      <c r="P260" t="inlineStr">
        <is>
          <t>不报关</t>
        </is>
      </c>
    </row>
    <row r="261">
      <c r="A261" t="inlineStr">
        <is>
          <t>90133500</t>
        </is>
      </c>
      <c r="B261" t="inlineStr">
        <is>
          <t>105</t>
        </is>
      </c>
      <c r="C261" t="inlineStr">
        <is>
          <t>clothing</t>
        </is>
      </c>
      <c r="D261" t="inlineStr">
        <is>
          <t>衣服</t>
        </is>
      </c>
      <c r="E261" t="inlineStr">
        <is>
          <t>6103320000</t>
        </is>
      </c>
      <c r="F261" t="inlineStr">
        <is>
          <t>无</t>
        </is>
      </c>
      <c r="G261" t="inlineStr">
        <is>
          <t>无</t>
        </is>
      </c>
      <c r="H261" t="inlineStr">
        <is>
          <t>棉</t>
        </is>
      </c>
      <c r="I261" t="inlineStr">
        <is>
          <t>穿</t>
        </is>
      </c>
      <c r="J261" t="inlineStr">
        <is>
          <t>5.000</t>
        </is>
      </c>
      <c r="K261" t="n">
        <v>1</v>
      </c>
      <c r="L261" t="n">
        <v>40</v>
      </c>
      <c r="M261" t="n">
        <v>33</v>
      </c>
      <c r="O261" t="inlineStr">
        <is>
          <t>N</t>
        </is>
      </c>
      <c r="P261" t="inlineStr">
        <is>
          <t>不报关</t>
        </is>
      </c>
    </row>
    <row r="262">
      <c r="A262" t="inlineStr">
        <is>
          <t>90133500</t>
        </is>
      </c>
      <c r="B262" t="inlineStr">
        <is>
          <t>106</t>
        </is>
      </c>
      <c r="C262" t="inlineStr">
        <is>
          <t>clothing</t>
        </is>
      </c>
      <c r="D262" t="inlineStr">
        <is>
          <t>衣服</t>
        </is>
      </c>
      <c r="E262" t="inlineStr">
        <is>
          <t>6103320000</t>
        </is>
      </c>
      <c r="F262" t="inlineStr">
        <is>
          <t>无</t>
        </is>
      </c>
      <c r="G262" t="inlineStr">
        <is>
          <t>无</t>
        </is>
      </c>
      <c r="H262" t="inlineStr">
        <is>
          <t>棉</t>
        </is>
      </c>
      <c r="I262" t="inlineStr">
        <is>
          <t>穿</t>
        </is>
      </c>
      <c r="J262" t="inlineStr">
        <is>
          <t>5.000</t>
        </is>
      </c>
      <c r="K262" t="n">
        <v>1</v>
      </c>
      <c r="L262" t="n">
        <v>40</v>
      </c>
      <c r="M262" t="n">
        <v>33</v>
      </c>
      <c r="O262" t="inlineStr">
        <is>
          <t>N</t>
        </is>
      </c>
      <c r="P262" t="inlineStr">
        <is>
          <t>不报关</t>
        </is>
      </c>
    </row>
    <row r="263">
      <c r="A263" t="inlineStr">
        <is>
          <t>90133500</t>
        </is>
      </c>
      <c r="B263" t="inlineStr">
        <is>
          <t>107</t>
        </is>
      </c>
      <c r="C263" t="inlineStr">
        <is>
          <t>clothing</t>
        </is>
      </c>
      <c r="D263" t="inlineStr">
        <is>
          <t>衣服</t>
        </is>
      </c>
      <c r="E263" t="inlineStr">
        <is>
          <t>6103320000</t>
        </is>
      </c>
      <c r="F263" t="inlineStr">
        <is>
          <t>无</t>
        </is>
      </c>
      <c r="G263" t="inlineStr">
        <is>
          <t>无</t>
        </is>
      </c>
      <c r="H263" t="inlineStr">
        <is>
          <t>棉</t>
        </is>
      </c>
      <c r="I263" t="inlineStr">
        <is>
          <t>穿</t>
        </is>
      </c>
      <c r="J263" t="inlineStr">
        <is>
          <t>5.000</t>
        </is>
      </c>
      <c r="K263" t="n">
        <v>1</v>
      </c>
      <c r="L263" t="n">
        <v>40</v>
      </c>
      <c r="M263" t="n">
        <v>33</v>
      </c>
      <c r="O263" t="inlineStr">
        <is>
          <t>N</t>
        </is>
      </c>
      <c r="P263" t="inlineStr">
        <is>
          <t>不报关</t>
        </is>
      </c>
    </row>
    <row r="264">
      <c r="A264" t="inlineStr">
        <is>
          <t>90133500</t>
        </is>
      </c>
      <c r="B264" t="inlineStr">
        <is>
          <t>108</t>
        </is>
      </c>
      <c r="C264" t="inlineStr">
        <is>
          <t>clothing</t>
        </is>
      </c>
      <c r="D264" t="inlineStr">
        <is>
          <t>衣服</t>
        </is>
      </c>
      <c r="E264" t="inlineStr">
        <is>
          <t>6103320000</t>
        </is>
      </c>
      <c r="F264" t="inlineStr">
        <is>
          <t>无</t>
        </is>
      </c>
      <c r="G264" t="inlineStr">
        <is>
          <t>无</t>
        </is>
      </c>
      <c r="H264" t="inlineStr">
        <is>
          <t>棉</t>
        </is>
      </c>
      <c r="I264" t="inlineStr">
        <is>
          <t>穿</t>
        </is>
      </c>
      <c r="J264" t="inlineStr">
        <is>
          <t>5.000</t>
        </is>
      </c>
      <c r="K264" t="n">
        <v>1</v>
      </c>
      <c r="L264" t="n">
        <v>40</v>
      </c>
      <c r="M264" t="n">
        <v>33</v>
      </c>
      <c r="O264" t="inlineStr">
        <is>
          <t>N</t>
        </is>
      </c>
      <c r="P264" t="inlineStr">
        <is>
          <t>不报关</t>
        </is>
      </c>
    </row>
    <row r="265">
      <c r="A265" t="inlineStr">
        <is>
          <t>90133500</t>
        </is>
      </c>
      <c r="B265" t="inlineStr">
        <is>
          <t>109</t>
        </is>
      </c>
      <c r="C265" t="inlineStr">
        <is>
          <t>clothing</t>
        </is>
      </c>
      <c r="D265" t="inlineStr">
        <is>
          <t>衣服</t>
        </is>
      </c>
      <c r="E265" t="inlineStr">
        <is>
          <t>6103320000</t>
        </is>
      </c>
      <c r="F265" t="inlineStr">
        <is>
          <t>无</t>
        </is>
      </c>
      <c r="G265" t="inlineStr">
        <is>
          <t>无</t>
        </is>
      </c>
      <c r="H265" t="inlineStr">
        <is>
          <t>棉</t>
        </is>
      </c>
      <c r="I265" t="inlineStr">
        <is>
          <t>穿</t>
        </is>
      </c>
      <c r="J265" t="inlineStr">
        <is>
          <t>5.000</t>
        </is>
      </c>
      <c r="K265" t="n">
        <v>1</v>
      </c>
      <c r="L265" t="n">
        <v>40</v>
      </c>
      <c r="M265" t="n">
        <v>33</v>
      </c>
      <c r="O265" t="inlineStr">
        <is>
          <t>N</t>
        </is>
      </c>
      <c r="P265" t="inlineStr">
        <is>
          <t>不报关</t>
        </is>
      </c>
    </row>
    <row r="266">
      <c r="A266" t="inlineStr">
        <is>
          <t>90133500</t>
        </is>
      </c>
      <c r="B266" t="inlineStr">
        <is>
          <t>110</t>
        </is>
      </c>
      <c r="C266" t="inlineStr">
        <is>
          <t>clothing</t>
        </is>
      </c>
      <c r="D266" t="inlineStr">
        <is>
          <t>衣服</t>
        </is>
      </c>
      <c r="E266" t="inlineStr">
        <is>
          <t>6103320000</t>
        </is>
      </c>
      <c r="F266" t="inlineStr">
        <is>
          <t>无</t>
        </is>
      </c>
      <c r="G266" t="inlineStr">
        <is>
          <t>无</t>
        </is>
      </c>
      <c r="H266" t="inlineStr">
        <is>
          <t>棉</t>
        </is>
      </c>
      <c r="I266" t="inlineStr">
        <is>
          <t>穿</t>
        </is>
      </c>
      <c r="J266" t="inlineStr">
        <is>
          <t>5.000</t>
        </is>
      </c>
      <c r="K266" t="n">
        <v>1</v>
      </c>
      <c r="L266" t="n">
        <v>40</v>
      </c>
      <c r="M266" t="n">
        <v>33</v>
      </c>
      <c r="O266" t="inlineStr">
        <is>
          <t>N</t>
        </is>
      </c>
      <c r="P266" t="inlineStr">
        <is>
          <t>不报关</t>
        </is>
      </c>
    </row>
    <row r="267">
      <c r="A267" t="inlineStr">
        <is>
          <t>90133500</t>
        </is>
      </c>
      <c r="B267" t="inlineStr">
        <is>
          <t>111</t>
        </is>
      </c>
      <c r="C267" t="inlineStr">
        <is>
          <t>clothing</t>
        </is>
      </c>
      <c r="D267" t="inlineStr">
        <is>
          <t>衣服</t>
        </is>
      </c>
      <c r="E267" t="inlineStr">
        <is>
          <t>6103320000</t>
        </is>
      </c>
      <c r="F267" t="inlineStr">
        <is>
          <t>无</t>
        </is>
      </c>
      <c r="G267" t="inlineStr">
        <is>
          <t>无</t>
        </is>
      </c>
      <c r="H267" t="inlineStr">
        <is>
          <t>棉</t>
        </is>
      </c>
      <c r="I267" t="inlineStr">
        <is>
          <t>穿</t>
        </is>
      </c>
      <c r="J267" t="inlineStr">
        <is>
          <t>5.000</t>
        </is>
      </c>
      <c r="K267" t="n">
        <v>1</v>
      </c>
      <c r="L267" t="n">
        <v>40</v>
      </c>
      <c r="M267" t="n">
        <v>33</v>
      </c>
      <c r="O267" t="inlineStr">
        <is>
          <t>N</t>
        </is>
      </c>
      <c r="P267" t="inlineStr">
        <is>
          <t>不报关</t>
        </is>
      </c>
    </row>
    <row r="268">
      <c r="A268" t="inlineStr">
        <is>
          <t>90133500</t>
        </is>
      </c>
      <c r="B268" t="inlineStr">
        <is>
          <t>112</t>
        </is>
      </c>
      <c r="C268" t="inlineStr">
        <is>
          <t>clothing</t>
        </is>
      </c>
      <c r="D268" t="inlineStr">
        <is>
          <t>衣服</t>
        </is>
      </c>
      <c r="E268" t="inlineStr">
        <is>
          <t>6103320000</t>
        </is>
      </c>
      <c r="F268" t="inlineStr">
        <is>
          <t>无</t>
        </is>
      </c>
      <c r="G268" t="inlineStr">
        <is>
          <t>无</t>
        </is>
      </c>
      <c r="H268" t="inlineStr">
        <is>
          <t>棉</t>
        </is>
      </c>
      <c r="I268" t="inlineStr">
        <is>
          <t>穿</t>
        </is>
      </c>
      <c r="J268" t="inlineStr">
        <is>
          <t>5.000</t>
        </is>
      </c>
      <c r="K268" t="n">
        <v>1</v>
      </c>
      <c r="L268" t="n">
        <v>40</v>
      </c>
      <c r="M268" t="n">
        <v>33</v>
      </c>
      <c r="O268" t="inlineStr">
        <is>
          <t>N</t>
        </is>
      </c>
      <c r="P268" t="inlineStr">
        <is>
          <t>不报关</t>
        </is>
      </c>
    </row>
    <row r="269">
      <c r="A269" t="inlineStr">
        <is>
          <t>90133500</t>
        </is>
      </c>
      <c r="B269" t="inlineStr">
        <is>
          <t>113</t>
        </is>
      </c>
      <c r="C269" t="inlineStr">
        <is>
          <t>clothing</t>
        </is>
      </c>
      <c r="D269" t="inlineStr">
        <is>
          <t>衣服</t>
        </is>
      </c>
      <c r="E269" t="inlineStr">
        <is>
          <t>6103320000</t>
        </is>
      </c>
      <c r="F269" t="inlineStr">
        <is>
          <t>无</t>
        </is>
      </c>
      <c r="G269" t="inlineStr">
        <is>
          <t>无</t>
        </is>
      </c>
      <c r="H269" t="inlineStr">
        <is>
          <t>棉</t>
        </is>
      </c>
      <c r="I269" t="inlineStr">
        <is>
          <t>穿</t>
        </is>
      </c>
      <c r="J269" t="inlineStr">
        <is>
          <t>5.000</t>
        </is>
      </c>
      <c r="K269" t="n">
        <v>1</v>
      </c>
      <c r="L269" t="n">
        <v>40</v>
      </c>
      <c r="M269" t="n">
        <v>33</v>
      </c>
      <c r="O269" t="inlineStr">
        <is>
          <t>N</t>
        </is>
      </c>
      <c r="P269" t="inlineStr">
        <is>
          <t>不报关</t>
        </is>
      </c>
    </row>
    <row r="270">
      <c r="A270" t="inlineStr">
        <is>
          <t>90133500</t>
        </is>
      </c>
      <c r="B270" t="inlineStr">
        <is>
          <t>114</t>
        </is>
      </c>
      <c r="C270" t="inlineStr">
        <is>
          <t>clothing</t>
        </is>
      </c>
      <c r="D270" t="inlineStr">
        <is>
          <t>衣服</t>
        </is>
      </c>
      <c r="E270" t="inlineStr">
        <is>
          <t>6103320000</t>
        </is>
      </c>
      <c r="F270" t="inlineStr">
        <is>
          <t>无</t>
        </is>
      </c>
      <c r="G270" t="inlineStr">
        <is>
          <t>无</t>
        </is>
      </c>
      <c r="H270" t="inlineStr">
        <is>
          <t>棉</t>
        </is>
      </c>
      <c r="I270" t="inlineStr">
        <is>
          <t>穿</t>
        </is>
      </c>
      <c r="J270" t="inlineStr">
        <is>
          <t>5.000</t>
        </is>
      </c>
      <c r="K270" t="n">
        <v>1</v>
      </c>
      <c r="L270" t="n">
        <v>40</v>
      </c>
      <c r="M270" t="n">
        <v>33</v>
      </c>
      <c r="O270" t="inlineStr">
        <is>
          <t>N</t>
        </is>
      </c>
      <c r="P270" t="inlineStr">
        <is>
          <t>不报关</t>
        </is>
      </c>
    </row>
    <row r="271">
      <c r="A271" t="inlineStr">
        <is>
          <t>90131754</t>
        </is>
      </c>
      <c r="B271" t="inlineStr">
        <is>
          <t>FBA15H4L5MYJU000001</t>
        </is>
      </c>
      <c r="C271" t="inlineStr">
        <is>
          <t>packing organizers</t>
        </is>
      </c>
      <c r="D271" t="inlineStr">
        <is>
          <t>旅行收纳套装</t>
        </is>
      </c>
      <c r="E271" t="inlineStr">
        <is>
          <t>4202220000</t>
        </is>
      </c>
      <c r="F271" t="inlineStr">
        <is>
          <t>无</t>
        </is>
      </c>
      <c r="G271" t="inlineStr">
        <is>
          <t>无</t>
        </is>
      </c>
      <c r="H271" t="inlineStr">
        <is>
          <t>聚酯纤维</t>
        </is>
      </c>
      <c r="I271" t="inlineStr">
        <is>
          <t>斜纹款旅行收纳袋八件套</t>
        </is>
      </c>
      <c r="J271" t="inlineStr">
        <is>
          <t>5.000</t>
        </is>
      </c>
      <c r="K271" t="n">
        <v>1</v>
      </c>
      <c r="L271" t="n">
        <v>42</v>
      </c>
      <c r="M271" t="n">
        <v>20.35</v>
      </c>
      <c r="N271">
        <f>_xlfn.DISPIMG("ID_66FA2DC8A63C40EFB58C6E3140B6BF2B",1)</f>
        <v/>
      </c>
      <c r="O271" t="inlineStr">
        <is>
          <t>N</t>
        </is>
      </c>
      <c r="P271" t="inlineStr">
        <is>
          <t>不报关</t>
        </is>
      </c>
      <c r="Q271" t="inlineStr">
        <is>
          <t>http://www.amazon.de/dp/B0B4JP3VD7</t>
        </is>
      </c>
    </row>
    <row r="272">
      <c r="A272" t="inlineStr">
        <is>
          <t>90131754</t>
        </is>
      </c>
      <c r="B272" t="inlineStr">
        <is>
          <t>FBA15H4L5MYJU000002</t>
        </is>
      </c>
      <c r="C272" t="inlineStr">
        <is>
          <t>packing organizers</t>
        </is>
      </c>
      <c r="D272" t="inlineStr">
        <is>
          <t>旅行收纳套装</t>
        </is>
      </c>
      <c r="E272" t="inlineStr">
        <is>
          <t>4202220000</t>
        </is>
      </c>
      <c r="F272" t="inlineStr">
        <is>
          <t>无</t>
        </is>
      </c>
      <c r="G272" t="inlineStr">
        <is>
          <t>无</t>
        </is>
      </c>
      <c r="H272" t="inlineStr">
        <is>
          <t>聚酯纤维</t>
        </is>
      </c>
      <c r="I272" t="inlineStr">
        <is>
          <t>斜纹款旅行收纳袋八件套</t>
        </is>
      </c>
      <c r="J272" t="inlineStr">
        <is>
          <t>5.000</t>
        </is>
      </c>
      <c r="K272" t="n">
        <v>1</v>
      </c>
      <c r="L272" t="n">
        <v>42</v>
      </c>
      <c r="M272" t="n">
        <v>21.65</v>
      </c>
      <c r="N272">
        <f>_xlfn.DISPIMG("ID_071EC5CC114D4555998C6B8B010AEA15",1)</f>
        <v/>
      </c>
      <c r="O272" t="inlineStr">
        <is>
          <t>N</t>
        </is>
      </c>
      <c r="P272" t="inlineStr">
        <is>
          <t>不报关</t>
        </is>
      </c>
      <c r="Q272" t="inlineStr">
        <is>
          <t>http://www.amazon.de/dp/B0B4JP3VD7</t>
        </is>
      </c>
    </row>
    <row r="273">
      <c r="A273" t="inlineStr">
        <is>
          <t>90131754</t>
        </is>
      </c>
      <c r="B273" t="inlineStr">
        <is>
          <t>FBA15H4L5MYJU000003</t>
        </is>
      </c>
      <c r="C273" t="inlineStr">
        <is>
          <t>packing organizers</t>
        </is>
      </c>
      <c r="D273" t="inlineStr">
        <is>
          <t>旅行收纳套装</t>
        </is>
      </c>
      <c r="E273" t="inlineStr">
        <is>
          <t>4202220000</t>
        </is>
      </c>
      <c r="F273" t="inlineStr">
        <is>
          <t>无</t>
        </is>
      </c>
      <c r="G273" t="inlineStr">
        <is>
          <t>无</t>
        </is>
      </c>
      <c r="H273" t="inlineStr">
        <is>
          <t>聚酯纤维</t>
        </is>
      </c>
      <c r="I273" t="inlineStr">
        <is>
          <t>斜纹款旅行收纳袋八件套</t>
        </is>
      </c>
      <c r="J273" t="inlineStr">
        <is>
          <t>5.000</t>
        </is>
      </c>
      <c r="K273" t="n">
        <v>1</v>
      </c>
      <c r="L273" t="n">
        <v>42</v>
      </c>
      <c r="M273" t="n">
        <v>21.75</v>
      </c>
      <c r="N273">
        <f>_xlfn.DISPIMG("ID_AC9FDD6A36A84D3DB16E87A24E87A8C0",1)</f>
        <v/>
      </c>
      <c r="O273" t="inlineStr">
        <is>
          <t>N</t>
        </is>
      </c>
      <c r="P273" t="inlineStr">
        <is>
          <t>不报关</t>
        </is>
      </c>
      <c r="Q273" t="inlineStr">
        <is>
          <t>http://www.amazon.de/dp/B0B4JP3VD7</t>
        </is>
      </c>
    </row>
    <row r="274">
      <c r="A274" t="inlineStr">
        <is>
          <t>90131754</t>
        </is>
      </c>
      <c r="B274" t="inlineStr">
        <is>
          <t>FBA15H4L5MYJU000004</t>
        </is>
      </c>
      <c r="C274" t="inlineStr">
        <is>
          <t>packing organizers</t>
        </is>
      </c>
      <c r="D274" t="inlineStr">
        <is>
          <t>旅行收纳套装</t>
        </is>
      </c>
      <c r="E274" t="inlineStr">
        <is>
          <t>4202220000</t>
        </is>
      </c>
      <c r="F274" t="inlineStr">
        <is>
          <t>无</t>
        </is>
      </c>
      <c r="G274" t="inlineStr">
        <is>
          <t>无</t>
        </is>
      </c>
      <c r="H274" t="inlineStr">
        <is>
          <t>聚酯纤维</t>
        </is>
      </c>
      <c r="I274" t="inlineStr">
        <is>
          <t>斜纹款旅行收纳袋八件套</t>
        </is>
      </c>
      <c r="J274" t="inlineStr">
        <is>
          <t>5.000</t>
        </is>
      </c>
      <c r="K274" t="n">
        <v>1</v>
      </c>
      <c r="L274" t="n">
        <v>42</v>
      </c>
      <c r="M274" t="n">
        <v>20.45</v>
      </c>
      <c r="N274">
        <f>_xlfn.DISPIMG("ID_51979415E1B94B2EBAA0BE9EDBC42FA7",1)</f>
        <v/>
      </c>
      <c r="O274" t="inlineStr">
        <is>
          <t>N</t>
        </is>
      </c>
      <c r="P274" t="inlineStr">
        <is>
          <t>不报关</t>
        </is>
      </c>
      <c r="Q274" t="inlineStr">
        <is>
          <t>http://www.amazon.de/dp/B0B4JP3VD7</t>
        </is>
      </c>
    </row>
    <row r="275">
      <c r="A275" t="inlineStr">
        <is>
          <t>90131754</t>
        </is>
      </c>
      <c r="B275" t="inlineStr">
        <is>
          <t>FBA15H4L5MYJU000005</t>
        </is>
      </c>
      <c r="C275" t="inlineStr">
        <is>
          <t>packing organizers</t>
        </is>
      </c>
      <c r="D275" t="inlineStr">
        <is>
          <t>旅行收纳套装</t>
        </is>
      </c>
      <c r="E275" t="inlineStr">
        <is>
          <t>4202220000</t>
        </is>
      </c>
      <c r="F275" t="inlineStr">
        <is>
          <t>无</t>
        </is>
      </c>
      <c r="G275" t="inlineStr">
        <is>
          <t>无</t>
        </is>
      </c>
      <c r="H275" t="inlineStr">
        <is>
          <t>聚酯纤维</t>
        </is>
      </c>
      <c r="I275" t="inlineStr">
        <is>
          <t>斜纹款旅行收纳袋八件套</t>
        </is>
      </c>
      <c r="J275" t="inlineStr">
        <is>
          <t>5.000</t>
        </is>
      </c>
      <c r="K275" t="n">
        <v>1</v>
      </c>
      <c r="L275" t="n">
        <v>42</v>
      </c>
      <c r="M275" t="n">
        <v>19.55</v>
      </c>
      <c r="N275">
        <f>_xlfn.DISPIMG("ID_A87DEE6118B249C29116DDC974084463",1)</f>
        <v/>
      </c>
      <c r="O275" t="inlineStr">
        <is>
          <t>N</t>
        </is>
      </c>
      <c r="P275" t="inlineStr">
        <is>
          <t>不报关</t>
        </is>
      </c>
      <c r="Q275" t="inlineStr">
        <is>
          <t>http://www.amazon.de/dp/B0B4JP3VD7</t>
        </is>
      </c>
    </row>
    <row r="276">
      <c r="A276" t="inlineStr">
        <is>
          <t>90131754</t>
        </is>
      </c>
      <c r="B276" t="inlineStr">
        <is>
          <t>FBA15H4L5MYJU000006</t>
        </is>
      </c>
      <c r="C276" t="inlineStr">
        <is>
          <t>packing organizers</t>
        </is>
      </c>
      <c r="D276" t="inlineStr">
        <is>
          <t>旅行收纳套装</t>
        </is>
      </c>
      <c r="E276" t="inlineStr">
        <is>
          <t>4202220000</t>
        </is>
      </c>
      <c r="F276" t="inlineStr">
        <is>
          <t>无</t>
        </is>
      </c>
      <c r="G276" t="inlineStr">
        <is>
          <t>无</t>
        </is>
      </c>
      <c r="H276" t="inlineStr">
        <is>
          <t>聚酯纤维</t>
        </is>
      </c>
      <c r="I276" t="inlineStr">
        <is>
          <t>斜纹款旅行收纳袋八件套</t>
        </is>
      </c>
      <c r="J276" t="inlineStr">
        <is>
          <t>5.000</t>
        </is>
      </c>
      <c r="K276" t="n">
        <v>1</v>
      </c>
      <c r="L276" t="n">
        <v>42</v>
      </c>
      <c r="M276" t="n">
        <v>20.5</v>
      </c>
      <c r="N276">
        <f>_xlfn.DISPIMG("ID_49DF4F2DB8294D59A147FF78A7F165A8",1)</f>
        <v/>
      </c>
      <c r="O276" t="inlineStr">
        <is>
          <t>N</t>
        </is>
      </c>
      <c r="P276" t="inlineStr">
        <is>
          <t>不报关</t>
        </is>
      </c>
      <c r="Q276" t="inlineStr">
        <is>
          <t>http://www.amazon.de/dp/B0B4JP3VD7</t>
        </is>
      </c>
    </row>
    <row r="277">
      <c r="A277" t="inlineStr">
        <is>
          <t>90131754</t>
        </is>
      </c>
      <c r="B277" t="inlineStr">
        <is>
          <t>FBA15H4L5MYJU000007</t>
        </is>
      </c>
      <c r="C277" t="inlineStr">
        <is>
          <t>packing organizers</t>
        </is>
      </c>
      <c r="D277" t="inlineStr">
        <is>
          <t>旅行收纳套装</t>
        </is>
      </c>
      <c r="E277" t="inlineStr">
        <is>
          <t>4202220000</t>
        </is>
      </c>
      <c r="F277" t="inlineStr">
        <is>
          <t>无</t>
        </is>
      </c>
      <c r="G277" t="inlineStr">
        <is>
          <t>无</t>
        </is>
      </c>
      <c r="H277" t="inlineStr">
        <is>
          <t>聚酯纤维</t>
        </is>
      </c>
      <c r="I277" t="inlineStr">
        <is>
          <t>斜纹款旅行收纳袋八件套</t>
        </is>
      </c>
      <c r="J277" t="inlineStr">
        <is>
          <t>5.000</t>
        </is>
      </c>
      <c r="K277" t="n">
        <v>1</v>
      </c>
      <c r="L277" t="n">
        <v>42</v>
      </c>
      <c r="M277" t="n">
        <v>19.65</v>
      </c>
      <c r="N277">
        <f>_xlfn.DISPIMG("ID_3BCA86FFC34940B6957C658B98EFF0AC",1)</f>
        <v/>
      </c>
      <c r="O277" t="inlineStr">
        <is>
          <t>N</t>
        </is>
      </c>
      <c r="P277" t="inlineStr">
        <is>
          <t>不报关</t>
        </is>
      </c>
      <c r="Q277" t="inlineStr">
        <is>
          <t>http://www.amazon.de/dp/B0B4JP3VD7</t>
        </is>
      </c>
    </row>
    <row r="278">
      <c r="A278" t="inlineStr">
        <is>
          <t>90131754</t>
        </is>
      </c>
      <c r="B278" t="inlineStr">
        <is>
          <t>FBA15H4L5MYJU000008</t>
        </is>
      </c>
      <c r="C278" t="inlineStr">
        <is>
          <t>packing organizers</t>
        </is>
      </c>
      <c r="D278" t="inlineStr">
        <is>
          <t>旅行收纳套装</t>
        </is>
      </c>
      <c r="E278" t="inlineStr">
        <is>
          <t>4202220000</t>
        </is>
      </c>
      <c r="F278" t="inlineStr">
        <is>
          <t>无</t>
        </is>
      </c>
      <c r="G278" t="inlineStr">
        <is>
          <t>无</t>
        </is>
      </c>
      <c r="H278" t="inlineStr">
        <is>
          <t>聚酯纤维</t>
        </is>
      </c>
      <c r="I278" t="inlineStr">
        <is>
          <t>旅行收纳袋八件套</t>
        </is>
      </c>
      <c r="J278" t="inlineStr">
        <is>
          <t>5.000</t>
        </is>
      </c>
      <c r="K278" t="n">
        <v>1</v>
      </c>
      <c r="L278" t="n">
        <v>36</v>
      </c>
      <c r="M278" t="n">
        <v>21.65</v>
      </c>
      <c r="N278">
        <f>_xlfn.DISPIMG("ID_B661F451C0B844F3B415DFE042816B5D",1)</f>
        <v/>
      </c>
      <c r="O278" t="inlineStr">
        <is>
          <t>N</t>
        </is>
      </c>
      <c r="P278" t="inlineStr">
        <is>
          <t>不报关</t>
        </is>
      </c>
      <c r="Q278" t="inlineStr">
        <is>
          <t>http://www.amazon.de/dp/B0BC142D2K</t>
        </is>
      </c>
    </row>
    <row r="279">
      <c r="A279" t="inlineStr">
        <is>
          <t>90131754</t>
        </is>
      </c>
      <c r="B279" t="inlineStr">
        <is>
          <t>FBA15H4L5MYJU000009</t>
        </is>
      </c>
      <c r="C279" t="inlineStr">
        <is>
          <t>packing organizers</t>
        </is>
      </c>
      <c r="D279" t="inlineStr">
        <is>
          <t>旅行收纳套装</t>
        </is>
      </c>
      <c r="E279" t="inlineStr">
        <is>
          <t>4202220000</t>
        </is>
      </c>
      <c r="F279" t="inlineStr">
        <is>
          <t>无</t>
        </is>
      </c>
      <c r="G279" t="inlineStr">
        <is>
          <t>无</t>
        </is>
      </c>
      <c r="H279" t="inlineStr">
        <is>
          <t>聚酯纤维</t>
        </is>
      </c>
      <c r="I279" t="inlineStr">
        <is>
          <t>旅行收纳袋八件套</t>
        </is>
      </c>
      <c r="J279" t="inlineStr">
        <is>
          <t>5.000</t>
        </is>
      </c>
      <c r="K279" t="n">
        <v>1</v>
      </c>
      <c r="L279" t="n">
        <v>36</v>
      </c>
      <c r="M279" t="n">
        <v>19.65</v>
      </c>
      <c r="N279">
        <f>_xlfn.DISPIMG("ID_25852775F6034F608A330AD618B9DA92",1)</f>
        <v/>
      </c>
      <c r="O279" t="inlineStr">
        <is>
          <t>N</t>
        </is>
      </c>
      <c r="P279" t="inlineStr">
        <is>
          <t>不报关</t>
        </is>
      </c>
      <c r="Q279" t="inlineStr">
        <is>
          <t>http://www.amazon.de/dp/B0BC142D2K</t>
        </is>
      </c>
    </row>
    <row r="280">
      <c r="A280" t="inlineStr">
        <is>
          <t>90131754</t>
        </is>
      </c>
      <c r="B280" t="inlineStr">
        <is>
          <t>FBA15H4L5MYJU000010</t>
        </is>
      </c>
      <c r="C280" t="inlineStr">
        <is>
          <t>packing organizers</t>
        </is>
      </c>
      <c r="D280" t="inlineStr">
        <is>
          <t>旅行收纳套装</t>
        </is>
      </c>
      <c r="E280" t="inlineStr">
        <is>
          <t>4202220000</t>
        </is>
      </c>
      <c r="F280" t="inlineStr">
        <is>
          <t>无</t>
        </is>
      </c>
      <c r="G280" t="inlineStr">
        <is>
          <t>无</t>
        </is>
      </c>
      <c r="H280" t="inlineStr">
        <is>
          <t>聚酯纤维</t>
        </is>
      </c>
      <c r="I280" t="inlineStr">
        <is>
          <t>旅行收纳袋八件套</t>
        </is>
      </c>
      <c r="J280" t="inlineStr">
        <is>
          <t>5.000</t>
        </is>
      </c>
      <c r="K280" t="n">
        <v>1</v>
      </c>
      <c r="L280" t="n">
        <v>36</v>
      </c>
      <c r="M280" t="n">
        <v>21.75</v>
      </c>
      <c r="N280">
        <f>_xlfn.DISPIMG("ID_0D393444E7F44FA589401127BC1B60A5",1)</f>
        <v/>
      </c>
      <c r="O280" t="inlineStr">
        <is>
          <t>N</t>
        </is>
      </c>
      <c r="P280" t="inlineStr">
        <is>
          <t>不报关</t>
        </is>
      </c>
      <c r="Q280" t="inlineStr">
        <is>
          <t>http://www.amazon.de/dp/B0BC142D2K</t>
        </is>
      </c>
    </row>
    <row r="281">
      <c r="A281" t="inlineStr">
        <is>
          <t>90131754</t>
        </is>
      </c>
      <c r="B281" t="inlineStr">
        <is>
          <t>FBA15H4L5MYJU000011</t>
        </is>
      </c>
      <c r="C281" t="inlineStr">
        <is>
          <t>packing organizers</t>
        </is>
      </c>
      <c r="D281" t="inlineStr">
        <is>
          <t>旅行收纳套装</t>
        </is>
      </c>
      <c r="E281" t="inlineStr">
        <is>
          <t>4202220000</t>
        </is>
      </c>
      <c r="F281" t="inlineStr">
        <is>
          <t>无</t>
        </is>
      </c>
      <c r="G281" t="inlineStr">
        <is>
          <t>无</t>
        </is>
      </c>
      <c r="H281" t="inlineStr">
        <is>
          <t>聚酯纤维</t>
        </is>
      </c>
      <c r="I281" t="inlineStr">
        <is>
          <t>旅行收纳袋八件套</t>
        </is>
      </c>
      <c r="J281" t="inlineStr">
        <is>
          <t>5.000</t>
        </is>
      </c>
      <c r="K281" t="n">
        <v>1</v>
      </c>
      <c r="L281" t="n">
        <v>36</v>
      </c>
      <c r="M281" t="n">
        <v>20.35</v>
      </c>
      <c r="N281">
        <f>_xlfn.DISPIMG("ID_9037990C23EB424497E5DCEBE4726DD0",1)</f>
        <v/>
      </c>
      <c r="O281" t="inlineStr">
        <is>
          <t>N</t>
        </is>
      </c>
      <c r="P281" t="inlineStr">
        <is>
          <t>不报关</t>
        </is>
      </c>
      <c r="Q281" t="inlineStr">
        <is>
          <t>http://www.amazon.de/dp/B0BC142D2K</t>
        </is>
      </c>
    </row>
    <row r="282">
      <c r="A282" t="inlineStr">
        <is>
          <t>90131754</t>
        </is>
      </c>
      <c r="B282" t="inlineStr">
        <is>
          <t>FBA15H4L5MYJU000012</t>
        </is>
      </c>
      <c r="C282" t="inlineStr">
        <is>
          <t>packing organizers</t>
        </is>
      </c>
      <c r="D282" t="inlineStr">
        <is>
          <t>旅行收纳套装</t>
        </is>
      </c>
      <c r="E282" t="inlineStr">
        <is>
          <t>4202220000</t>
        </is>
      </c>
      <c r="F282" t="inlineStr">
        <is>
          <t>无</t>
        </is>
      </c>
      <c r="G282" t="inlineStr">
        <is>
          <t>无</t>
        </is>
      </c>
      <c r="H282" t="inlineStr">
        <is>
          <t>聚酯纤维</t>
        </is>
      </c>
      <c r="I282" t="inlineStr">
        <is>
          <t>旅行收纳袋八件套</t>
        </is>
      </c>
      <c r="J282" t="inlineStr">
        <is>
          <t>5.000</t>
        </is>
      </c>
      <c r="K282" t="n">
        <v>1</v>
      </c>
      <c r="L282" t="n">
        <v>36</v>
      </c>
      <c r="M282" t="n">
        <v>17.95</v>
      </c>
      <c r="N282">
        <f>_xlfn.DISPIMG("ID_7E091931227A445C98ABC690F8DD53F4",1)</f>
        <v/>
      </c>
      <c r="O282" t="inlineStr">
        <is>
          <t>N</t>
        </is>
      </c>
      <c r="P282" t="inlineStr">
        <is>
          <t>不报关</t>
        </is>
      </c>
      <c r="Q282" t="inlineStr">
        <is>
          <t>http://www.amazon.de/dp/B0BC142D2K</t>
        </is>
      </c>
    </row>
    <row r="283">
      <c r="A283" t="inlineStr">
        <is>
          <t>90131754</t>
        </is>
      </c>
      <c r="B283" t="inlineStr">
        <is>
          <t>FBA15H4L5MYJU000013</t>
        </is>
      </c>
      <c r="C283" t="inlineStr">
        <is>
          <t>packing organizers</t>
        </is>
      </c>
      <c r="D283" t="inlineStr">
        <is>
          <t>旅行收纳套装</t>
        </is>
      </c>
      <c r="E283" t="inlineStr">
        <is>
          <t>4202220000</t>
        </is>
      </c>
      <c r="F283" t="inlineStr">
        <is>
          <t>无</t>
        </is>
      </c>
      <c r="G283" t="inlineStr">
        <is>
          <t>无</t>
        </is>
      </c>
      <c r="H283" t="inlineStr">
        <is>
          <t>聚酯纤维</t>
        </is>
      </c>
      <c r="I283" t="inlineStr">
        <is>
          <t>旅行收纳袋八件套</t>
        </is>
      </c>
      <c r="J283" t="inlineStr">
        <is>
          <t>5.000</t>
        </is>
      </c>
      <c r="K283" t="n">
        <v>1</v>
      </c>
      <c r="L283" t="n">
        <v>36</v>
      </c>
      <c r="M283" t="n">
        <v>16.6</v>
      </c>
      <c r="N283">
        <f>_xlfn.DISPIMG("ID_A6CFEFD4771F4D4D9F8C1434D7C085FD",1)</f>
        <v/>
      </c>
      <c r="O283" t="inlineStr">
        <is>
          <t>N</t>
        </is>
      </c>
      <c r="P283" t="inlineStr">
        <is>
          <t>不报关</t>
        </is>
      </c>
      <c r="Q283" t="inlineStr">
        <is>
          <t>http://www.amazon.de/dp/B0BC142D2K</t>
        </is>
      </c>
    </row>
    <row r="284">
      <c r="A284" t="inlineStr">
        <is>
          <t>90131754</t>
        </is>
      </c>
      <c r="B284" t="inlineStr">
        <is>
          <t>FBA15H4L5MYJU000014</t>
        </is>
      </c>
      <c r="C284" t="inlineStr">
        <is>
          <t>packing organizers</t>
        </is>
      </c>
      <c r="D284" t="inlineStr">
        <is>
          <t>旅行收纳套装</t>
        </is>
      </c>
      <c r="E284" t="inlineStr">
        <is>
          <t>4202220000</t>
        </is>
      </c>
      <c r="F284" t="inlineStr">
        <is>
          <t>无</t>
        </is>
      </c>
      <c r="G284" t="inlineStr">
        <is>
          <t>无</t>
        </is>
      </c>
      <c r="H284" t="inlineStr">
        <is>
          <t>聚酯纤维</t>
        </is>
      </c>
      <c r="I284" t="inlineStr">
        <is>
          <t>旅行收纳袋八件套</t>
        </is>
      </c>
      <c r="J284" t="inlineStr">
        <is>
          <t>5.000</t>
        </is>
      </c>
      <c r="K284" t="n">
        <v>1</v>
      </c>
      <c r="L284" t="n">
        <v>36</v>
      </c>
      <c r="M284" t="n">
        <v>18.55</v>
      </c>
      <c r="N284">
        <f>_xlfn.DISPIMG("ID_A9F224D39A0346BE9418D98C4F16F79A",1)</f>
        <v/>
      </c>
      <c r="O284" t="inlineStr">
        <is>
          <t>N</t>
        </is>
      </c>
      <c r="P284" t="inlineStr">
        <is>
          <t>不报关</t>
        </is>
      </c>
      <c r="Q284" t="inlineStr">
        <is>
          <t>http://www.amazon.de/dp/B0BC142D2K</t>
        </is>
      </c>
    </row>
    <row r="285">
      <c r="A285" t="inlineStr">
        <is>
          <t>90131754</t>
        </is>
      </c>
      <c r="B285" t="inlineStr">
        <is>
          <t>FBA15H4L5MYJU000015</t>
        </is>
      </c>
      <c r="C285" t="inlineStr">
        <is>
          <t>packing organizers</t>
        </is>
      </c>
      <c r="D285" t="inlineStr">
        <is>
          <t>旅行收纳套装</t>
        </is>
      </c>
      <c r="E285" t="inlineStr">
        <is>
          <t>4202220000</t>
        </is>
      </c>
      <c r="F285" t="inlineStr">
        <is>
          <t>无</t>
        </is>
      </c>
      <c r="G285" t="inlineStr">
        <is>
          <t>无</t>
        </is>
      </c>
      <c r="H285" t="inlineStr">
        <is>
          <t>聚酯纤维</t>
        </is>
      </c>
      <c r="I285" t="inlineStr">
        <is>
          <t>旅行收纳袋八件套</t>
        </is>
      </c>
      <c r="J285" t="inlineStr">
        <is>
          <t>5.000</t>
        </is>
      </c>
      <c r="K285" t="n">
        <v>1</v>
      </c>
      <c r="L285" t="n">
        <v>36</v>
      </c>
      <c r="M285" t="n">
        <v>21.7</v>
      </c>
      <c r="N285">
        <f>_xlfn.DISPIMG("ID_B03DF77DF81B474AAF21A42E4E845D7E",1)</f>
        <v/>
      </c>
      <c r="O285" t="inlineStr">
        <is>
          <t>N</t>
        </is>
      </c>
      <c r="P285" t="inlineStr">
        <is>
          <t>不报关</t>
        </is>
      </c>
      <c r="Q285" t="inlineStr">
        <is>
          <t>http://www.amazon.de/dp/B0BC142D2K</t>
        </is>
      </c>
    </row>
    <row r="286">
      <c r="A286" t="inlineStr">
        <is>
          <t>90131754</t>
        </is>
      </c>
      <c r="B286" t="inlineStr">
        <is>
          <t>FBA15H4L5MYJU000016</t>
        </is>
      </c>
      <c r="C286" t="inlineStr">
        <is>
          <t>packing organizers</t>
        </is>
      </c>
      <c r="D286" t="inlineStr">
        <is>
          <t>旅行收纳套装</t>
        </is>
      </c>
      <c r="E286" t="inlineStr">
        <is>
          <t>4202220000</t>
        </is>
      </c>
      <c r="F286" t="inlineStr">
        <is>
          <t>无</t>
        </is>
      </c>
      <c r="G286" t="inlineStr">
        <is>
          <t>无</t>
        </is>
      </c>
      <c r="H286" t="inlineStr">
        <is>
          <t>聚酯纤维</t>
        </is>
      </c>
      <c r="I286" t="inlineStr">
        <is>
          <t>旅行收纳袋八件套</t>
        </is>
      </c>
      <c r="J286" t="inlineStr">
        <is>
          <t>5.000</t>
        </is>
      </c>
      <c r="K286" t="n">
        <v>1</v>
      </c>
      <c r="L286" t="n">
        <v>36</v>
      </c>
      <c r="M286" t="n">
        <v>21.75</v>
      </c>
      <c r="N286">
        <f>_xlfn.DISPIMG("ID_51C68CF08F244FEFBD46B5B7FAAFF639",1)</f>
        <v/>
      </c>
      <c r="O286" t="inlineStr">
        <is>
          <t>N</t>
        </is>
      </c>
      <c r="P286" t="inlineStr">
        <is>
          <t>不报关</t>
        </is>
      </c>
      <c r="Q286" t="inlineStr">
        <is>
          <t>http://www.amazon.de/dp/B0BC142D2K</t>
        </is>
      </c>
    </row>
    <row r="287">
      <c r="A287" t="inlineStr">
        <is>
          <t>90131754</t>
        </is>
      </c>
      <c r="B287" t="inlineStr">
        <is>
          <t>FBA15H4L5MYJU000017</t>
        </is>
      </c>
      <c r="C287" t="inlineStr">
        <is>
          <t>packing organizers</t>
        </is>
      </c>
      <c r="D287" t="inlineStr">
        <is>
          <t>旅行收纳套装</t>
        </is>
      </c>
      <c r="E287" t="inlineStr">
        <is>
          <t>4202220000</t>
        </is>
      </c>
      <c r="F287" t="inlineStr">
        <is>
          <t>无</t>
        </is>
      </c>
      <c r="G287" t="inlineStr">
        <is>
          <t>无</t>
        </is>
      </c>
      <c r="H287" t="inlineStr">
        <is>
          <t>聚酯纤维</t>
        </is>
      </c>
      <c r="I287" t="inlineStr">
        <is>
          <t>旅行收纳袋八件套</t>
        </is>
      </c>
      <c r="J287" t="inlineStr">
        <is>
          <t>5.000</t>
        </is>
      </c>
      <c r="K287" t="n">
        <v>1</v>
      </c>
      <c r="L287" t="n">
        <v>36</v>
      </c>
      <c r="M287" t="n">
        <v>21.75</v>
      </c>
      <c r="N287">
        <f>_xlfn.DISPIMG("ID_6C6855C10F4043D09173CC9A9E2CCF85",1)</f>
        <v/>
      </c>
      <c r="O287" t="inlineStr">
        <is>
          <t>N</t>
        </is>
      </c>
      <c r="P287" t="inlineStr">
        <is>
          <t>不报关</t>
        </is>
      </c>
      <c r="Q287" t="inlineStr">
        <is>
          <t>http://www.amazon.de/dp/B0BC142D2K</t>
        </is>
      </c>
    </row>
    <row r="288">
      <c r="A288" t="inlineStr">
        <is>
          <t>90131754</t>
        </is>
      </c>
      <c r="B288" t="inlineStr">
        <is>
          <t>FBA15H4L5MYJU000018</t>
        </is>
      </c>
      <c r="C288" t="inlineStr">
        <is>
          <t>packing organizers</t>
        </is>
      </c>
      <c r="D288" t="inlineStr">
        <is>
          <t>旅行收纳套装</t>
        </is>
      </c>
      <c r="E288" t="inlineStr">
        <is>
          <t>4202220000</t>
        </is>
      </c>
      <c r="F288" t="inlineStr">
        <is>
          <t>无</t>
        </is>
      </c>
      <c r="G288" t="inlineStr">
        <is>
          <t>无</t>
        </is>
      </c>
      <c r="H288" t="inlineStr">
        <is>
          <t>聚酯纤维</t>
        </is>
      </c>
      <c r="I288" t="inlineStr">
        <is>
          <t>旅行收纳袋八件套</t>
        </is>
      </c>
      <c r="J288" t="inlineStr">
        <is>
          <t>5.000</t>
        </is>
      </c>
      <c r="K288" t="n">
        <v>1</v>
      </c>
      <c r="L288" t="n">
        <v>36</v>
      </c>
      <c r="M288" t="n">
        <v>21.7</v>
      </c>
      <c r="N288">
        <f>_xlfn.DISPIMG("ID_E999320EE1684230BBC20E7FC9D2B719",1)</f>
        <v/>
      </c>
      <c r="O288" t="inlineStr">
        <is>
          <t>N</t>
        </is>
      </c>
      <c r="P288" t="inlineStr">
        <is>
          <t>不报关</t>
        </is>
      </c>
      <c r="Q288" t="inlineStr">
        <is>
          <t>http://www.amazon.de/dp/B0BC142D2K</t>
        </is>
      </c>
    </row>
    <row r="289">
      <c r="A289" t="inlineStr">
        <is>
          <t>90131754</t>
        </is>
      </c>
      <c r="B289" t="inlineStr">
        <is>
          <t>FBA15H4L5MYJU000019</t>
        </is>
      </c>
      <c r="C289" t="inlineStr">
        <is>
          <t>packing organizers</t>
        </is>
      </c>
      <c r="D289" t="inlineStr">
        <is>
          <t>旅行收纳套装</t>
        </is>
      </c>
      <c r="E289" t="inlineStr">
        <is>
          <t>4202220000</t>
        </is>
      </c>
      <c r="F289" t="inlineStr">
        <is>
          <t>无</t>
        </is>
      </c>
      <c r="G289" t="inlineStr">
        <is>
          <t>无</t>
        </is>
      </c>
      <c r="H289" t="inlineStr">
        <is>
          <t>聚酯纤维</t>
        </is>
      </c>
      <c r="I289" t="inlineStr">
        <is>
          <t>旅行收纳袋八件套</t>
        </is>
      </c>
      <c r="J289" t="inlineStr">
        <is>
          <t>5.000</t>
        </is>
      </c>
      <c r="K289" t="n">
        <v>1</v>
      </c>
      <c r="L289" t="n">
        <v>36</v>
      </c>
      <c r="M289" t="n">
        <v>21.7</v>
      </c>
      <c r="N289">
        <f>_xlfn.DISPIMG("ID_49F06AF9CF0141AE93B461C1DE571810",1)</f>
        <v/>
      </c>
      <c r="O289" t="inlineStr">
        <is>
          <t>N</t>
        </is>
      </c>
      <c r="P289" t="inlineStr">
        <is>
          <t>不报关</t>
        </is>
      </c>
      <c r="Q289" t="inlineStr">
        <is>
          <t>http://www.amazon.de/dp/B0BC142D2K</t>
        </is>
      </c>
    </row>
    <row r="290">
      <c r="A290" t="inlineStr">
        <is>
          <t>90131754</t>
        </is>
      </c>
      <c r="B290" t="inlineStr">
        <is>
          <t>FBA15H4L5MYJU000020</t>
        </is>
      </c>
      <c r="C290" t="inlineStr">
        <is>
          <t>packing organizers</t>
        </is>
      </c>
      <c r="D290" t="inlineStr">
        <is>
          <t>旅行收纳套装</t>
        </is>
      </c>
      <c r="E290" t="inlineStr">
        <is>
          <t>4202220000</t>
        </is>
      </c>
      <c r="F290" t="inlineStr">
        <is>
          <t>无</t>
        </is>
      </c>
      <c r="G290" t="inlineStr">
        <is>
          <t>无</t>
        </is>
      </c>
      <c r="H290" t="inlineStr">
        <is>
          <t>聚酯纤维</t>
        </is>
      </c>
      <c r="I290" t="inlineStr">
        <is>
          <t>旅行收纳袋八件套</t>
        </is>
      </c>
      <c r="J290" t="inlineStr">
        <is>
          <t>5.000</t>
        </is>
      </c>
      <c r="K290" t="n">
        <v>1</v>
      </c>
      <c r="L290" t="n">
        <v>36</v>
      </c>
      <c r="M290" t="n">
        <v>21.85</v>
      </c>
      <c r="N290">
        <f>_xlfn.DISPIMG("ID_A3D21E382AB74F5B971117783FF74B31",1)</f>
        <v/>
      </c>
      <c r="O290" t="inlineStr">
        <is>
          <t>N</t>
        </is>
      </c>
      <c r="P290" t="inlineStr">
        <is>
          <t>不报关</t>
        </is>
      </c>
      <c r="Q290" t="inlineStr">
        <is>
          <t>http://www.amazon.de/dp/B0BC142D2K</t>
        </is>
      </c>
    </row>
    <row r="291">
      <c r="A291" t="inlineStr">
        <is>
          <t>90131754</t>
        </is>
      </c>
      <c r="B291" t="inlineStr">
        <is>
          <t>FBA15H4L5MYJU000021</t>
        </is>
      </c>
      <c r="C291" t="inlineStr">
        <is>
          <t>packing organizers</t>
        </is>
      </c>
      <c r="D291" t="inlineStr">
        <is>
          <t>旅行收纳套装</t>
        </is>
      </c>
      <c r="E291" t="inlineStr">
        <is>
          <t>4202220000</t>
        </is>
      </c>
      <c r="F291" t="inlineStr">
        <is>
          <t>无</t>
        </is>
      </c>
      <c r="G291" t="inlineStr">
        <is>
          <t>无</t>
        </is>
      </c>
      <c r="H291" t="inlineStr">
        <is>
          <t>聚酯纤维</t>
        </is>
      </c>
      <c r="I291" t="inlineStr">
        <is>
          <t>斜纹款旅行收纳袋八件套</t>
        </is>
      </c>
      <c r="J291" t="inlineStr">
        <is>
          <t>5.000</t>
        </is>
      </c>
      <c r="K291" t="n">
        <v>1</v>
      </c>
      <c r="L291" t="n">
        <v>36</v>
      </c>
      <c r="M291" t="n">
        <v>18.55</v>
      </c>
      <c r="N291">
        <f>_xlfn.DISPIMG("ID_1B8FA17344C94BEB91D5E9E753D1AA54",1)</f>
        <v/>
      </c>
      <c r="O291" t="inlineStr">
        <is>
          <t>N</t>
        </is>
      </c>
      <c r="P291" t="inlineStr">
        <is>
          <t>不报关</t>
        </is>
      </c>
      <c r="Q291" t="inlineStr">
        <is>
          <t>http://www.amazon.de/dp/B0B4JR35QR</t>
        </is>
      </c>
    </row>
    <row r="292">
      <c r="A292" t="inlineStr">
        <is>
          <t>90131754</t>
        </is>
      </c>
      <c r="B292" t="inlineStr">
        <is>
          <t>FBA15H4L5MYJU000022</t>
        </is>
      </c>
      <c r="C292" t="inlineStr">
        <is>
          <t>packing organizers</t>
        </is>
      </c>
      <c r="D292" t="inlineStr">
        <is>
          <t>旅行收纳套装</t>
        </is>
      </c>
      <c r="E292" t="inlineStr">
        <is>
          <t>4202220000</t>
        </is>
      </c>
      <c r="F292" t="inlineStr">
        <is>
          <t>无</t>
        </is>
      </c>
      <c r="G292" t="inlineStr">
        <is>
          <t>无</t>
        </is>
      </c>
      <c r="H292" t="inlineStr">
        <is>
          <t>聚酯纤维</t>
        </is>
      </c>
      <c r="I292" t="inlineStr">
        <is>
          <t>斜纹款旅行收纳袋八件套</t>
        </is>
      </c>
      <c r="J292" t="inlineStr">
        <is>
          <t>5.000</t>
        </is>
      </c>
      <c r="K292" t="n">
        <v>1</v>
      </c>
      <c r="L292" t="n">
        <v>36</v>
      </c>
      <c r="M292" t="n">
        <v>21.7</v>
      </c>
      <c r="N292">
        <f>_xlfn.DISPIMG("ID_AB1CFB80B75347908A515A6EED77CD47",1)</f>
        <v/>
      </c>
      <c r="O292" t="inlineStr">
        <is>
          <t>N</t>
        </is>
      </c>
      <c r="P292" t="inlineStr">
        <is>
          <t>不报关</t>
        </is>
      </c>
      <c r="Q292" t="inlineStr">
        <is>
          <t>http://www.amazon.de/dp/B0B4JR35QR</t>
        </is>
      </c>
    </row>
    <row r="293">
      <c r="A293" t="inlineStr">
        <is>
          <t>90131754</t>
        </is>
      </c>
      <c r="B293" t="inlineStr">
        <is>
          <t>FBA15H4L5MYJU000023</t>
        </is>
      </c>
      <c r="C293" t="inlineStr">
        <is>
          <t>packing organizers</t>
        </is>
      </c>
      <c r="D293" t="inlineStr">
        <is>
          <t>旅行收纳套装</t>
        </is>
      </c>
      <c r="E293" t="inlineStr">
        <is>
          <t>4202220000</t>
        </is>
      </c>
      <c r="F293" t="inlineStr">
        <is>
          <t>无</t>
        </is>
      </c>
      <c r="G293" t="inlineStr">
        <is>
          <t>无</t>
        </is>
      </c>
      <c r="H293" t="inlineStr">
        <is>
          <t>聚酯纤维</t>
        </is>
      </c>
      <c r="I293" t="inlineStr">
        <is>
          <t>斜纹款旅行收纳袋八件套</t>
        </is>
      </c>
      <c r="J293" t="inlineStr">
        <is>
          <t>5.000</t>
        </is>
      </c>
      <c r="K293" t="n">
        <v>1</v>
      </c>
      <c r="L293" t="n">
        <v>36</v>
      </c>
      <c r="M293" t="n">
        <v>21.7</v>
      </c>
      <c r="N293">
        <f>_xlfn.DISPIMG("ID_84599E1EE4FA4774A9A7CAE48AF51F72",1)</f>
        <v/>
      </c>
      <c r="O293" t="inlineStr">
        <is>
          <t>N</t>
        </is>
      </c>
      <c r="P293" t="inlineStr">
        <is>
          <t>不报关</t>
        </is>
      </c>
      <c r="Q293" t="inlineStr">
        <is>
          <t>http://www.amazon.de/dp/B0B4JR35QR</t>
        </is>
      </c>
    </row>
    <row r="294">
      <c r="A294" t="inlineStr">
        <is>
          <t>90131754</t>
        </is>
      </c>
      <c r="B294" t="inlineStr">
        <is>
          <t>FBA15H4L5MYJU000024</t>
        </is>
      </c>
      <c r="C294" t="inlineStr">
        <is>
          <t>packing organizers</t>
        </is>
      </c>
      <c r="D294" t="inlineStr">
        <is>
          <t>旅行收纳套装</t>
        </is>
      </c>
      <c r="E294" t="inlineStr">
        <is>
          <t>4202220000</t>
        </is>
      </c>
      <c r="F294" t="inlineStr">
        <is>
          <t>无</t>
        </is>
      </c>
      <c r="G294" t="inlineStr">
        <is>
          <t>无</t>
        </is>
      </c>
      <c r="H294" t="inlineStr">
        <is>
          <t>聚酯纤维</t>
        </is>
      </c>
      <c r="I294" t="inlineStr">
        <is>
          <t>斜纹款旅行收纳袋八件套</t>
        </is>
      </c>
      <c r="J294" t="inlineStr">
        <is>
          <t>5.000</t>
        </is>
      </c>
      <c r="K294" t="n">
        <v>1</v>
      </c>
      <c r="L294" t="n">
        <v>36</v>
      </c>
      <c r="M294" t="n">
        <v>18.55</v>
      </c>
      <c r="N294">
        <f>_xlfn.DISPIMG("ID_045E3C0CE59B45C2A08A0BC7ED6A09DA",1)</f>
        <v/>
      </c>
      <c r="O294" t="inlineStr">
        <is>
          <t>N</t>
        </is>
      </c>
      <c r="P294" t="inlineStr">
        <is>
          <t>不报关</t>
        </is>
      </c>
      <c r="Q294" t="inlineStr">
        <is>
          <t>http://www.amazon.de/dp/B0B4JR35QR</t>
        </is>
      </c>
    </row>
    <row r="295">
      <c r="A295" t="inlineStr">
        <is>
          <t>90131754</t>
        </is>
      </c>
      <c r="B295" t="inlineStr">
        <is>
          <t>FBA15H4L5MYJU000025</t>
        </is>
      </c>
      <c r="C295" t="inlineStr">
        <is>
          <t>packing organizers</t>
        </is>
      </c>
      <c r="D295" t="inlineStr">
        <is>
          <t>旅行收纳套装</t>
        </is>
      </c>
      <c r="E295" t="inlineStr">
        <is>
          <t>4202220000</t>
        </is>
      </c>
      <c r="F295" t="inlineStr">
        <is>
          <t>无</t>
        </is>
      </c>
      <c r="G295" t="inlineStr">
        <is>
          <t>无</t>
        </is>
      </c>
      <c r="H295" t="inlineStr">
        <is>
          <t>聚酯纤维</t>
        </is>
      </c>
      <c r="I295" t="inlineStr">
        <is>
          <t>旅行收纳套装</t>
        </is>
      </c>
      <c r="J295" t="inlineStr">
        <is>
          <t>5.000</t>
        </is>
      </c>
      <c r="K295" t="n">
        <v>1</v>
      </c>
      <c r="L295" t="n">
        <v>32</v>
      </c>
      <c r="M295" t="n">
        <v>18.6</v>
      </c>
      <c r="N295">
        <f>_xlfn.DISPIMG("ID_24DFA4E3820040F9BDD2A6297AF3411D",1)</f>
        <v/>
      </c>
      <c r="O295" t="inlineStr">
        <is>
          <t>N</t>
        </is>
      </c>
      <c r="P295" t="inlineStr">
        <is>
          <t>不报关</t>
        </is>
      </c>
      <c r="Q295" t="inlineStr">
        <is>
          <t>http://www.amazon.de/dp/B0BJDJWMDN</t>
        </is>
      </c>
    </row>
    <row r="296">
      <c r="A296" t="inlineStr">
        <is>
          <t>90131754</t>
        </is>
      </c>
      <c r="B296" t="inlineStr">
        <is>
          <t>FBA15H4L5MYJU000026</t>
        </is>
      </c>
      <c r="C296" t="inlineStr">
        <is>
          <t>packing organizers</t>
        </is>
      </c>
      <c r="D296" t="inlineStr">
        <is>
          <t>旅行收纳套装</t>
        </is>
      </c>
      <c r="E296" t="inlineStr">
        <is>
          <t>4202220000</t>
        </is>
      </c>
      <c r="F296" t="inlineStr">
        <is>
          <t>无</t>
        </is>
      </c>
      <c r="G296" t="inlineStr">
        <is>
          <t>无</t>
        </is>
      </c>
      <c r="H296" t="inlineStr">
        <is>
          <t>聚酯纤维</t>
        </is>
      </c>
      <c r="I296" t="inlineStr">
        <is>
          <t>旅行收纳套装</t>
        </is>
      </c>
      <c r="J296" t="inlineStr">
        <is>
          <t>5.000</t>
        </is>
      </c>
      <c r="K296" t="n">
        <v>1</v>
      </c>
      <c r="L296" t="n">
        <v>32</v>
      </c>
      <c r="M296" t="n">
        <v>21.7</v>
      </c>
      <c r="N296">
        <f>_xlfn.DISPIMG("ID_9DDD68BAA10D4E6C9E3631BC99B4F10E",1)</f>
        <v/>
      </c>
      <c r="O296" t="inlineStr">
        <is>
          <t>N</t>
        </is>
      </c>
      <c r="P296" t="inlineStr">
        <is>
          <t>不报关</t>
        </is>
      </c>
      <c r="Q296" t="inlineStr">
        <is>
          <t>http://www.amazon.de/dp/B0BJDJWMDN</t>
        </is>
      </c>
    </row>
    <row r="297">
      <c r="A297" t="inlineStr">
        <is>
          <t>90131754</t>
        </is>
      </c>
      <c r="B297" t="inlineStr">
        <is>
          <t>FBA15H4L5MYJU000027</t>
        </is>
      </c>
      <c r="C297" t="inlineStr">
        <is>
          <t>packing organizers</t>
        </is>
      </c>
      <c r="D297" t="inlineStr">
        <is>
          <t>旅行收纳套装</t>
        </is>
      </c>
      <c r="E297" t="inlineStr">
        <is>
          <t>4202220000</t>
        </is>
      </c>
      <c r="F297" t="inlineStr">
        <is>
          <t>无</t>
        </is>
      </c>
      <c r="G297" t="inlineStr">
        <is>
          <t>无</t>
        </is>
      </c>
      <c r="H297" t="inlineStr">
        <is>
          <t>聚酯纤维</t>
        </is>
      </c>
      <c r="I297" t="inlineStr">
        <is>
          <t>旅行收纳套装</t>
        </is>
      </c>
      <c r="J297" t="inlineStr">
        <is>
          <t>5.000</t>
        </is>
      </c>
      <c r="K297" t="n">
        <v>1</v>
      </c>
      <c r="L297" t="n">
        <v>32</v>
      </c>
      <c r="M297" t="n">
        <v>20.5</v>
      </c>
      <c r="N297">
        <f>_xlfn.DISPIMG("ID_79B8BDDEE7B44E0191553E542EECD054",1)</f>
        <v/>
      </c>
      <c r="O297" t="inlineStr">
        <is>
          <t>N</t>
        </is>
      </c>
      <c r="P297" t="inlineStr">
        <is>
          <t>不报关</t>
        </is>
      </c>
      <c r="Q297" t="inlineStr">
        <is>
          <t>http://www.amazon.de/dp/B0BJDJWMDN</t>
        </is>
      </c>
    </row>
    <row r="298">
      <c r="A298" t="inlineStr">
        <is>
          <t>90131754</t>
        </is>
      </c>
      <c r="B298" t="inlineStr">
        <is>
          <t>FBA15H4L5MYJU000028</t>
        </is>
      </c>
      <c r="C298" t="inlineStr">
        <is>
          <t>packing organizers</t>
        </is>
      </c>
      <c r="D298" t="inlineStr">
        <is>
          <t>旅行收纳套装</t>
        </is>
      </c>
      <c r="E298" t="inlineStr">
        <is>
          <t>4202220000</t>
        </is>
      </c>
      <c r="F298" t="inlineStr">
        <is>
          <t>无</t>
        </is>
      </c>
      <c r="G298" t="inlineStr">
        <is>
          <t>无</t>
        </is>
      </c>
      <c r="H298" t="inlineStr">
        <is>
          <t>聚酯纤维</t>
        </is>
      </c>
      <c r="I298" t="inlineStr">
        <is>
          <t>旅行收纳套装</t>
        </is>
      </c>
      <c r="J298" t="inlineStr">
        <is>
          <t>5.000</t>
        </is>
      </c>
      <c r="K298" t="n">
        <v>1</v>
      </c>
      <c r="L298" t="n">
        <v>32</v>
      </c>
      <c r="M298" t="n">
        <v>19.55</v>
      </c>
      <c r="N298">
        <f>_xlfn.DISPIMG("ID_98F25CD3CA5F434491452D3A6F84C1DA",1)</f>
        <v/>
      </c>
      <c r="O298" t="inlineStr">
        <is>
          <t>N</t>
        </is>
      </c>
      <c r="P298" t="inlineStr">
        <is>
          <t>不报关</t>
        </is>
      </c>
      <c r="Q298" t="inlineStr">
        <is>
          <t>http://www.amazon.de/dp/B0BJDLGGXF</t>
        </is>
      </c>
    </row>
    <row r="299">
      <c r="A299" t="inlineStr">
        <is>
          <t>90131754</t>
        </is>
      </c>
      <c r="B299" t="inlineStr">
        <is>
          <t>FBA15H4L5MYJU000029</t>
        </is>
      </c>
      <c r="C299" t="inlineStr">
        <is>
          <t>packing organizers</t>
        </is>
      </c>
      <c r="D299" t="inlineStr">
        <is>
          <t>旅行收纳套装</t>
        </is>
      </c>
      <c r="E299" t="inlineStr">
        <is>
          <t>4202220000</t>
        </is>
      </c>
      <c r="F299" t="inlineStr">
        <is>
          <t>无</t>
        </is>
      </c>
      <c r="G299" t="inlineStr">
        <is>
          <t>无</t>
        </is>
      </c>
      <c r="H299" t="inlineStr">
        <is>
          <t>聚酯纤维</t>
        </is>
      </c>
      <c r="I299" t="inlineStr">
        <is>
          <t>旅行收纳套装</t>
        </is>
      </c>
      <c r="J299" t="inlineStr">
        <is>
          <t>5.000</t>
        </is>
      </c>
      <c r="K299" t="n">
        <v>1</v>
      </c>
      <c r="L299" t="n">
        <v>32</v>
      </c>
      <c r="M299" t="n">
        <v>21.75</v>
      </c>
      <c r="N299">
        <f>_xlfn.DISPIMG("ID_D442984B5B234323AB4FBE5D2E36A613",1)</f>
        <v/>
      </c>
      <c r="O299" t="inlineStr">
        <is>
          <t>N</t>
        </is>
      </c>
      <c r="P299" t="inlineStr">
        <is>
          <t>不报关</t>
        </is>
      </c>
      <c r="Q299" t="inlineStr">
        <is>
          <t>http://www.amazon.de/dp/B0BJDLGGXF</t>
        </is>
      </c>
    </row>
    <row r="300">
      <c r="A300" t="inlineStr">
        <is>
          <t>90131754</t>
        </is>
      </c>
      <c r="B300" t="inlineStr">
        <is>
          <t>FBA15H4L5MYJU000030</t>
        </is>
      </c>
      <c r="C300" t="inlineStr">
        <is>
          <t>packing organizers</t>
        </is>
      </c>
      <c r="D300" t="inlineStr">
        <is>
          <t>旅行收纳套装</t>
        </is>
      </c>
      <c r="E300" t="inlineStr">
        <is>
          <t>4202220000</t>
        </is>
      </c>
      <c r="F300" t="inlineStr">
        <is>
          <t>无</t>
        </is>
      </c>
      <c r="G300" t="inlineStr">
        <is>
          <t>无</t>
        </is>
      </c>
      <c r="H300" t="inlineStr">
        <is>
          <t>聚酯纤维</t>
        </is>
      </c>
      <c r="I300" t="inlineStr">
        <is>
          <t>旅行收纳套装</t>
        </is>
      </c>
      <c r="J300" t="inlineStr">
        <is>
          <t>5.000</t>
        </is>
      </c>
      <c r="K300" t="n">
        <v>1</v>
      </c>
      <c r="L300" t="n">
        <v>32</v>
      </c>
      <c r="M300" t="n">
        <v>21.75</v>
      </c>
      <c r="N300">
        <f>_xlfn.DISPIMG("ID_D478B7D2F6634875A8820B47855634E1",1)</f>
        <v/>
      </c>
      <c r="O300" t="inlineStr">
        <is>
          <t>N</t>
        </is>
      </c>
      <c r="P300" t="inlineStr">
        <is>
          <t>不报关</t>
        </is>
      </c>
      <c r="Q300" t="inlineStr">
        <is>
          <t>http://www.amazon.de/dp/B0BJDLGGXF</t>
        </is>
      </c>
    </row>
    <row r="301">
      <c r="A301" t="inlineStr">
        <is>
          <t>90131754</t>
        </is>
      </c>
      <c r="B301" t="inlineStr">
        <is>
          <t>FBA15H4L5MYJU000031</t>
        </is>
      </c>
      <c r="C301" t="inlineStr">
        <is>
          <t>packing organizers</t>
        </is>
      </c>
      <c r="D301" t="inlineStr">
        <is>
          <t>旅行收纳套装</t>
        </is>
      </c>
      <c r="E301" t="inlineStr">
        <is>
          <t>4202220000</t>
        </is>
      </c>
      <c r="F301" t="inlineStr">
        <is>
          <t>无</t>
        </is>
      </c>
      <c r="G301" t="inlineStr">
        <is>
          <t>无</t>
        </is>
      </c>
      <c r="H301" t="inlineStr">
        <is>
          <t>聚酯纤维</t>
        </is>
      </c>
      <c r="I301" t="inlineStr">
        <is>
          <t>旅行收纳套装</t>
        </is>
      </c>
      <c r="J301" t="inlineStr">
        <is>
          <t>5.000</t>
        </is>
      </c>
      <c r="K301" t="n">
        <v>1</v>
      </c>
      <c r="L301" t="n">
        <v>32</v>
      </c>
      <c r="M301" t="n">
        <v>21.75</v>
      </c>
      <c r="N301">
        <f>_xlfn.DISPIMG("ID_C884049F6A9E48AAAD97416A7D6DB283",1)</f>
        <v/>
      </c>
      <c r="O301" t="inlineStr">
        <is>
          <t>N</t>
        </is>
      </c>
      <c r="P301" t="inlineStr">
        <is>
          <t>不报关</t>
        </is>
      </c>
      <c r="Q301" t="inlineStr">
        <is>
          <t>http://www.amazon.de/dp/B0BJDLGGXF</t>
        </is>
      </c>
    </row>
    <row r="302">
      <c r="A302" t="inlineStr">
        <is>
          <t>90131754</t>
        </is>
      </c>
      <c r="B302" t="inlineStr">
        <is>
          <t>FBA15H4L5MYJU000032</t>
        </is>
      </c>
      <c r="C302" t="inlineStr">
        <is>
          <t>packing organizers</t>
        </is>
      </c>
      <c r="D302" t="inlineStr">
        <is>
          <t>旅行收纳套装</t>
        </is>
      </c>
      <c r="E302" t="inlineStr">
        <is>
          <t>4202220000</t>
        </is>
      </c>
      <c r="F302" t="inlineStr">
        <is>
          <t>无</t>
        </is>
      </c>
      <c r="G302" t="inlineStr">
        <is>
          <t>无</t>
        </is>
      </c>
      <c r="H302" t="inlineStr">
        <is>
          <t>聚酯纤维</t>
        </is>
      </c>
      <c r="I302" t="inlineStr">
        <is>
          <t>旅行收纳套装</t>
        </is>
      </c>
      <c r="J302" t="inlineStr">
        <is>
          <t>5.000</t>
        </is>
      </c>
      <c r="K302" t="n">
        <v>1</v>
      </c>
      <c r="L302" t="n">
        <v>32</v>
      </c>
      <c r="M302" t="n">
        <v>21.85</v>
      </c>
      <c r="N302">
        <f>_xlfn.DISPIMG("ID_6F94A335D33E41458D3AD47F3594C35F",1)</f>
        <v/>
      </c>
      <c r="O302" t="inlineStr">
        <is>
          <t>N</t>
        </is>
      </c>
      <c r="P302" t="inlineStr">
        <is>
          <t>不报关</t>
        </is>
      </c>
      <c r="Q302" t="inlineStr">
        <is>
          <t>http://www.amazon.de/dp/B0BJDLGGXF</t>
        </is>
      </c>
    </row>
    <row r="303">
      <c r="A303" t="inlineStr">
        <is>
          <t>90131754</t>
        </is>
      </c>
      <c r="B303" t="inlineStr">
        <is>
          <t>FBA15H4L5MYJU000033</t>
        </is>
      </c>
      <c r="C303" t="inlineStr">
        <is>
          <t>packing organizers</t>
        </is>
      </c>
      <c r="D303" t="inlineStr">
        <is>
          <t>旅行收纳套装</t>
        </is>
      </c>
      <c r="E303" t="inlineStr">
        <is>
          <t>4202220000</t>
        </is>
      </c>
      <c r="F303" t="inlineStr">
        <is>
          <t>无</t>
        </is>
      </c>
      <c r="G303" t="inlineStr">
        <is>
          <t>无</t>
        </is>
      </c>
      <c r="H303" t="inlineStr">
        <is>
          <t>聚酯纤维</t>
        </is>
      </c>
      <c r="I303" t="inlineStr">
        <is>
          <t>旅行收纳套装</t>
        </is>
      </c>
      <c r="J303" t="inlineStr">
        <is>
          <t>5.000</t>
        </is>
      </c>
      <c r="K303" t="n">
        <v>1</v>
      </c>
      <c r="L303" t="n">
        <v>32</v>
      </c>
      <c r="M303" t="n">
        <v>20.3</v>
      </c>
      <c r="N303">
        <f>_xlfn.DISPIMG("ID_C750E073B9FC49E4A2D8FFCA1185F4D2",1)</f>
        <v/>
      </c>
      <c r="O303" t="inlineStr">
        <is>
          <t>N</t>
        </is>
      </c>
      <c r="P303" t="inlineStr">
        <is>
          <t>不报关</t>
        </is>
      </c>
      <c r="Q303" t="inlineStr">
        <is>
          <t>http://www.amazon.de/dp/B0BJDLGGXF</t>
        </is>
      </c>
    </row>
    <row r="304">
      <c r="A304" t="inlineStr">
        <is>
          <t>90131754</t>
        </is>
      </c>
      <c r="B304" t="inlineStr">
        <is>
          <t>FBA15H4L5MYJU000034</t>
        </is>
      </c>
      <c r="C304" t="inlineStr">
        <is>
          <t>packing organizers</t>
        </is>
      </c>
      <c r="D304" t="inlineStr">
        <is>
          <t>旅行收纳套装</t>
        </is>
      </c>
      <c r="E304" t="inlineStr">
        <is>
          <t>4202220000</t>
        </is>
      </c>
      <c r="F304" t="inlineStr">
        <is>
          <t>无</t>
        </is>
      </c>
      <c r="G304" t="inlineStr">
        <is>
          <t>无</t>
        </is>
      </c>
      <c r="H304" t="inlineStr">
        <is>
          <t>聚酯纤维</t>
        </is>
      </c>
      <c r="I304" t="inlineStr">
        <is>
          <t>旅行收纳袋八件套</t>
        </is>
      </c>
      <c r="J304" t="inlineStr">
        <is>
          <t>5.000</t>
        </is>
      </c>
      <c r="K304" t="n">
        <v>1</v>
      </c>
      <c r="L304" t="n">
        <v>32</v>
      </c>
      <c r="M304" t="n">
        <v>14.76</v>
      </c>
      <c r="N304">
        <f>_xlfn.DISPIMG("ID_0B180591FBFF45A19BC829466A9E36FA",1)</f>
        <v/>
      </c>
      <c r="O304" t="inlineStr">
        <is>
          <t>N</t>
        </is>
      </c>
      <c r="P304" t="inlineStr">
        <is>
          <t>不报关</t>
        </is>
      </c>
      <c r="Q304" t="inlineStr">
        <is>
          <t>http://www.amazon.de/dp/B0BC142D2K</t>
        </is>
      </c>
    </row>
    <row r="305">
      <c r="A305" t="inlineStr">
        <is>
          <t>90131754</t>
        </is>
      </c>
      <c r="B305" t="inlineStr">
        <is>
          <t>FBA15H4L5MYJU000034</t>
        </is>
      </c>
      <c r="C305" t="inlineStr">
        <is>
          <t>packing organizers</t>
        </is>
      </c>
      <c r="D305" t="inlineStr">
        <is>
          <t>旅行收纳套装</t>
        </is>
      </c>
      <c r="E305" t="inlineStr">
        <is>
          <t>4202220000</t>
        </is>
      </c>
      <c r="F305" t="inlineStr">
        <is>
          <t>无</t>
        </is>
      </c>
      <c r="G305" t="inlineStr">
        <is>
          <t>无</t>
        </is>
      </c>
      <c r="H305" t="inlineStr">
        <is>
          <t>聚酯纤维</t>
        </is>
      </c>
      <c r="I305" t="inlineStr">
        <is>
          <t>斜纹款旅行收纳袋八件套</t>
        </is>
      </c>
      <c r="J305" t="inlineStr">
        <is>
          <t>5.000</t>
        </is>
      </c>
      <c r="K305" t="n">
        <v>1</v>
      </c>
      <c r="L305" t="n">
        <v>4</v>
      </c>
      <c r="M305" t="n">
        <v>1.84</v>
      </c>
      <c r="N305">
        <f>_xlfn.DISPIMG("ID_F34E923E710E46BAA4FBFE05D5C54331",1)</f>
        <v/>
      </c>
      <c r="O305" t="inlineStr">
        <is>
          <t>N</t>
        </is>
      </c>
      <c r="P305" t="inlineStr">
        <is>
          <t>不报关</t>
        </is>
      </c>
      <c r="Q305" t="inlineStr">
        <is>
          <t>http://www.amazon.de/dp/B0B4JR35QR</t>
        </is>
      </c>
    </row>
    <row r="306">
      <c r="A306" t="inlineStr">
        <is>
          <t>90131754</t>
        </is>
      </c>
      <c r="B306" t="inlineStr">
        <is>
          <t>FBA15H4L5MYJU000035</t>
        </is>
      </c>
      <c r="C306" t="inlineStr">
        <is>
          <t>packing organizers</t>
        </is>
      </c>
      <c r="D306" t="inlineStr">
        <is>
          <t>旅行收纳套装</t>
        </is>
      </c>
      <c r="E306" t="inlineStr">
        <is>
          <t>4202220000</t>
        </is>
      </c>
      <c r="F306" t="inlineStr">
        <is>
          <t>无</t>
        </is>
      </c>
      <c r="G306" t="inlineStr">
        <is>
          <t>无</t>
        </is>
      </c>
      <c r="H306" t="inlineStr">
        <is>
          <t>聚酯纤维</t>
        </is>
      </c>
      <c r="I306" t="inlineStr">
        <is>
          <t>旅行收纳套装</t>
        </is>
      </c>
      <c r="J306" t="inlineStr">
        <is>
          <t>5.000</t>
        </is>
      </c>
      <c r="K306" t="n">
        <v>1</v>
      </c>
      <c r="L306" t="n">
        <v>44</v>
      </c>
      <c r="M306" t="n">
        <v>16.6</v>
      </c>
      <c r="N306">
        <f>_xlfn.DISPIMG("ID_886D41764ABC4E10B82A9FB9D8D3D65B",1)</f>
        <v/>
      </c>
      <c r="O306" t="inlineStr">
        <is>
          <t>N</t>
        </is>
      </c>
      <c r="P306" t="inlineStr">
        <is>
          <t>不报关</t>
        </is>
      </c>
      <c r="Q306" t="inlineStr">
        <is>
          <t>http://www.amazon.de/dp/B0BGWQ1BX3</t>
        </is>
      </c>
    </row>
    <row r="307">
      <c r="A307" t="inlineStr">
        <is>
          <t>90131754</t>
        </is>
      </c>
      <c r="B307" t="inlineStr">
        <is>
          <t>FBA15H4L5MYJU000036</t>
        </is>
      </c>
      <c r="C307" t="inlineStr">
        <is>
          <t>packing organizers</t>
        </is>
      </c>
      <c r="D307" t="inlineStr">
        <is>
          <t>旅行收纳套装</t>
        </is>
      </c>
      <c r="E307" t="inlineStr">
        <is>
          <t>4202220000</t>
        </is>
      </c>
      <c r="F307" t="inlineStr">
        <is>
          <t>无</t>
        </is>
      </c>
      <c r="G307" t="inlineStr">
        <is>
          <t>无</t>
        </is>
      </c>
      <c r="H307" t="inlineStr">
        <is>
          <t>聚酯纤维</t>
        </is>
      </c>
      <c r="I307" t="inlineStr">
        <is>
          <t>旅行收纳套装</t>
        </is>
      </c>
      <c r="J307" t="inlineStr">
        <is>
          <t>5.000</t>
        </is>
      </c>
      <c r="K307" t="n">
        <v>1</v>
      </c>
      <c r="L307" t="n">
        <v>44</v>
      </c>
      <c r="M307" t="n">
        <v>18.55</v>
      </c>
      <c r="N307">
        <f>_xlfn.DISPIMG("ID_AF18D79AD4B74FF79D90A924302678B4",1)</f>
        <v/>
      </c>
      <c r="O307" t="inlineStr">
        <is>
          <t>N</t>
        </is>
      </c>
      <c r="P307" t="inlineStr">
        <is>
          <t>不报关</t>
        </is>
      </c>
      <c r="Q307" t="inlineStr">
        <is>
          <t>http://www.amazon.de/dp/B0BGWQ1BX3</t>
        </is>
      </c>
    </row>
    <row r="308">
      <c r="A308" t="inlineStr">
        <is>
          <t>90131754</t>
        </is>
      </c>
      <c r="B308" t="inlineStr">
        <is>
          <t>FBA15H4L5MYJU000037</t>
        </is>
      </c>
      <c r="C308" t="inlineStr">
        <is>
          <t>packing organizers</t>
        </is>
      </c>
      <c r="D308" t="inlineStr">
        <is>
          <t>旅行收纳套装</t>
        </is>
      </c>
      <c r="E308" t="inlineStr">
        <is>
          <t>4202220000</t>
        </is>
      </c>
      <c r="F308" t="inlineStr">
        <is>
          <t>无</t>
        </is>
      </c>
      <c r="G308" t="inlineStr">
        <is>
          <t>无</t>
        </is>
      </c>
      <c r="H308" t="inlineStr">
        <is>
          <t>聚酯纤维</t>
        </is>
      </c>
      <c r="I308" t="inlineStr">
        <is>
          <t>旅行收纳套装</t>
        </is>
      </c>
      <c r="J308" t="inlineStr">
        <is>
          <t>5.000</t>
        </is>
      </c>
      <c r="K308" t="n">
        <v>1</v>
      </c>
      <c r="L308" t="n">
        <v>44</v>
      </c>
      <c r="M308" t="n">
        <v>18.55</v>
      </c>
      <c r="N308">
        <f>_xlfn.DISPIMG("ID_A34203E08E214D849C4A47E15104E596",1)</f>
        <v/>
      </c>
      <c r="O308" t="inlineStr">
        <is>
          <t>N</t>
        </is>
      </c>
      <c r="P308" t="inlineStr">
        <is>
          <t>不报关</t>
        </is>
      </c>
      <c r="Q308" t="inlineStr">
        <is>
          <t>http://www.amazon.de/dp/B0BGWQ1BX3</t>
        </is>
      </c>
    </row>
    <row r="309">
      <c r="A309" t="inlineStr">
        <is>
          <t>90131754</t>
        </is>
      </c>
      <c r="B309" t="inlineStr">
        <is>
          <t>FBA15H4L5MYJU000038</t>
        </is>
      </c>
      <c r="C309" t="inlineStr">
        <is>
          <t>packing organizers</t>
        </is>
      </c>
      <c r="D309" t="inlineStr">
        <is>
          <t>旅行收纳套装</t>
        </is>
      </c>
      <c r="E309" t="inlineStr">
        <is>
          <t>4202220000</t>
        </is>
      </c>
      <c r="F309" t="inlineStr">
        <is>
          <t>无</t>
        </is>
      </c>
      <c r="G309" t="inlineStr">
        <is>
          <t>无</t>
        </is>
      </c>
      <c r="H309" t="inlineStr">
        <is>
          <t>聚酯纤维</t>
        </is>
      </c>
      <c r="I309" t="inlineStr">
        <is>
          <t>旅行收纳套装</t>
        </is>
      </c>
      <c r="J309" t="inlineStr">
        <is>
          <t>5.000</t>
        </is>
      </c>
      <c r="K309" t="n">
        <v>1</v>
      </c>
      <c r="L309" t="n">
        <v>18</v>
      </c>
      <c r="M309" t="n">
        <v>9.02</v>
      </c>
      <c r="N309">
        <f>_xlfn.DISPIMG("ID_96C795EFF3564747B38226A42913BFA7",1)</f>
        <v/>
      </c>
      <c r="O309" t="inlineStr">
        <is>
          <t>N</t>
        </is>
      </c>
      <c r="P309" t="inlineStr">
        <is>
          <t>不报关</t>
        </is>
      </c>
      <c r="Q309" t="inlineStr">
        <is>
          <t>http://www.amazon.de/dp/B0BGWQ1BX3</t>
        </is>
      </c>
    </row>
    <row r="310">
      <c r="A310" t="inlineStr">
        <is>
          <t>90131754</t>
        </is>
      </c>
      <c r="B310" t="inlineStr">
        <is>
          <t>FBA15H4L5MYJU000038</t>
        </is>
      </c>
      <c r="C310" t="inlineStr">
        <is>
          <t>packing organizers</t>
        </is>
      </c>
      <c r="D310" t="inlineStr">
        <is>
          <t>旅行收纳套装</t>
        </is>
      </c>
      <c r="E310" t="inlineStr">
        <is>
          <t>4202220000</t>
        </is>
      </c>
      <c r="F310" t="inlineStr">
        <is>
          <t>无</t>
        </is>
      </c>
      <c r="G310" t="inlineStr">
        <is>
          <t>无</t>
        </is>
      </c>
      <c r="H310" t="inlineStr">
        <is>
          <t>聚酯纤维</t>
        </is>
      </c>
      <c r="I310" t="inlineStr">
        <is>
          <t>斜纹款旅行收纳袋八件套</t>
        </is>
      </c>
      <c r="J310" t="inlineStr">
        <is>
          <t>5.000</t>
        </is>
      </c>
      <c r="K310" t="n">
        <v>1</v>
      </c>
      <c r="L310" t="n">
        <v>6</v>
      </c>
      <c r="M310" t="n">
        <v>3.01</v>
      </c>
      <c r="N310">
        <f>_xlfn.DISPIMG("ID_7FDA7AE3DD1B49A68BA94B7016F45FA3",1)</f>
        <v/>
      </c>
      <c r="O310" t="inlineStr">
        <is>
          <t>N</t>
        </is>
      </c>
      <c r="P310" t="inlineStr">
        <is>
          <t>不报关</t>
        </is>
      </c>
      <c r="Q310" t="inlineStr">
        <is>
          <t>http://www.amazon.de/dp/B0B4JP3VD7</t>
        </is>
      </c>
    </row>
    <row r="311">
      <c r="A311" t="inlineStr">
        <is>
          <t>90131754</t>
        </is>
      </c>
      <c r="B311" t="inlineStr">
        <is>
          <t>FBA15H4L5MYJU000038</t>
        </is>
      </c>
      <c r="C311" t="inlineStr">
        <is>
          <t>packing organizers</t>
        </is>
      </c>
      <c r="D311" t="inlineStr">
        <is>
          <t>旅行收纳套装</t>
        </is>
      </c>
      <c r="E311" t="inlineStr">
        <is>
          <t>4202220000</t>
        </is>
      </c>
      <c r="F311" t="inlineStr">
        <is>
          <t>无</t>
        </is>
      </c>
      <c r="G311" t="inlineStr">
        <is>
          <t>无</t>
        </is>
      </c>
      <c r="H311" t="inlineStr">
        <is>
          <t>聚酯纤维</t>
        </is>
      </c>
      <c r="I311" t="inlineStr">
        <is>
          <t>旅行收纳套装</t>
        </is>
      </c>
      <c r="J311" t="inlineStr">
        <is>
          <t>5.000</t>
        </is>
      </c>
      <c r="K311" t="n">
        <v>1</v>
      </c>
      <c r="L311" t="n">
        <v>3</v>
      </c>
      <c r="M311" t="n">
        <v>1.5</v>
      </c>
      <c r="N311">
        <f>_xlfn.DISPIMG("ID_0AC5567079B14A4C95152AA034899657",1)</f>
        <v/>
      </c>
      <c r="O311" t="inlineStr">
        <is>
          <t>N</t>
        </is>
      </c>
      <c r="P311" t="inlineStr">
        <is>
          <t>不报关</t>
        </is>
      </c>
      <c r="Q311" t="inlineStr">
        <is>
          <t>http://www.amazon.de/dp/B0BJDJWMDN</t>
        </is>
      </c>
    </row>
    <row r="312">
      <c r="A312" t="inlineStr">
        <is>
          <t>90131754</t>
        </is>
      </c>
      <c r="B312" t="inlineStr">
        <is>
          <t>FBA15H4L5MYJU000038</t>
        </is>
      </c>
      <c r="C312" t="inlineStr">
        <is>
          <t>packing organizers</t>
        </is>
      </c>
      <c r="D312" t="inlineStr">
        <is>
          <t>旅行收纳套装</t>
        </is>
      </c>
      <c r="E312" t="inlineStr">
        <is>
          <t>4202220000</t>
        </is>
      </c>
      <c r="F312" t="inlineStr">
        <is>
          <t>无</t>
        </is>
      </c>
      <c r="G312" t="inlineStr">
        <is>
          <t>无</t>
        </is>
      </c>
      <c r="H312" t="inlineStr">
        <is>
          <t>聚酯纤维</t>
        </is>
      </c>
      <c r="I312" t="inlineStr">
        <is>
          <t>旅行收纳套装</t>
        </is>
      </c>
      <c r="J312" t="inlineStr">
        <is>
          <t>5.000</t>
        </is>
      </c>
      <c r="K312" t="n">
        <v>1</v>
      </c>
      <c r="L312" t="n">
        <v>8</v>
      </c>
      <c r="M312" t="n">
        <v>4.01</v>
      </c>
      <c r="N312">
        <f>_xlfn.DISPIMG("ID_7EFF459EDB29443DAB38FFB45401B4E6",1)</f>
        <v/>
      </c>
      <c r="O312" t="inlineStr">
        <is>
          <t>N</t>
        </is>
      </c>
      <c r="P312" t="inlineStr">
        <is>
          <t>不报关</t>
        </is>
      </c>
      <c r="Q312" t="inlineStr">
        <is>
          <t>http://www.amazon.de/dp/B0BJDLGGXF</t>
        </is>
      </c>
    </row>
    <row r="313">
      <c r="A313" t="inlineStr">
        <is>
          <t>90131754</t>
        </is>
      </c>
      <c r="B313" t="inlineStr">
        <is>
          <t>FBA15H4L5MYJU000038</t>
        </is>
      </c>
      <c r="C313" t="inlineStr">
        <is>
          <t>packing organizers</t>
        </is>
      </c>
      <c r="D313" t="inlineStr">
        <is>
          <t>旅行收纳套装</t>
        </is>
      </c>
      <c r="E313" t="inlineStr">
        <is>
          <t>4202220000</t>
        </is>
      </c>
      <c r="F313" t="inlineStr">
        <is>
          <t>无</t>
        </is>
      </c>
      <c r="G313" t="inlineStr">
        <is>
          <t>无</t>
        </is>
      </c>
      <c r="H313" t="inlineStr">
        <is>
          <t>聚酯纤维</t>
        </is>
      </c>
      <c r="I313" t="inlineStr">
        <is>
          <t>斜纹款旅行收纳袋八件套</t>
        </is>
      </c>
      <c r="J313" t="inlineStr">
        <is>
          <t>5.000</t>
        </is>
      </c>
      <c r="K313" t="n">
        <v>1</v>
      </c>
      <c r="L313" t="n">
        <v>2</v>
      </c>
      <c r="M313" t="n">
        <v>1</v>
      </c>
      <c r="N313">
        <f>_xlfn.DISPIMG("ID_1BEA3498610C45518C2DAF94DCD6F489",1)</f>
        <v/>
      </c>
      <c r="O313" t="inlineStr">
        <is>
          <t>N</t>
        </is>
      </c>
      <c r="P313" t="inlineStr">
        <is>
          <t>不报关</t>
        </is>
      </c>
      <c r="Q313" t="inlineStr">
        <is>
          <t>http://www.amazon.de/dp/B0B4JR35QR</t>
        </is>
      </c>
    </row>
    <row r="314">
      <c r="A314" t="inlineStr">
        <is>
          <t>90156882</t>
        </is>
      </c>
      <c r="B314" t="inlineStr">
        <is>
          <t>FBA15H4RF5KYU000001</t>
        </is>
      </c>
      <c r="C314" t="inlineStr">
        <is>
          <t>Storage bag</t>
        </is>
      </c>
      <c r="D314" t="inlineStr">
        <is>
          <t>收纳包</t>
        </is>
      </c>
      <c r="E314" t="inlineStr">
        <is>
          <t>4202129000</t>
        </is>
      </c>
      <c r="F314" t="inlineStr">
        <is>
          <t>Younik</t>
        </is>
      </c>
      <c r="G314" t="inlineStr">
        <is>
          <t>无</t>
        </is>
      </c>
      <c r="H314" t="inlineStr">
        <is>
          <t>nylon+Plastic</t>
        </is>
      </c>
      <c r="I314" t="inlineStr">
        <is>
          <t>Use for ps4</t>
        </is>
      </c>
      <c r="J314" t="inlineStr">
        <is>
          <t>5.500</t>
        </is>
      </c>
      <c r="K314" t="n">
        <v>1</v>
      </c>
      <c r="L314" t="n">
        <v>40</v>
      </c>
      <c r="M314" t="n">
        <v>18.4</v>
      </c>
      <c r="N314">
        <f>_xlfn.DISPIMG("ID_DD93A12C56FA4277A0914AC4D8E89D01",1)</f>
        <v/>
      </c>
      <c r="O314" t="inlineStr">
        <is>
          <t>N</t>
        </is>
      </c>
      <c r="P314" t="inlineStr">
        <is>
          <t>不报关</t>
        </is>
      </c>
      <c r="Q314" t="inlineStr">
        <is>
          <t>https://www.amazon.de/dp/B0B2QXTMC1</t>
        </is>
      </c>
    </row>
    <row r="315">
      <c r="A315" t="inlineStr">
        <is>
          <t>90156882</t>
        </is>
      </c>
      <c r="B315" t="inlineStr">
        <is>
          <t>FBA15H4RF5KYU000002</t>
        </is>
      </c>
      <c r="C315" t="inlineStr">
        <is>
          <t>Storage bag</t>
        </is>
      </c>
      <c r="D315" t="inlineStr">
        <is>
          <t>收纳包</t>
        </is>
      </c>
      <c r="E315" t="inlineStr">
        <is>
          <t>4202129000</t>
        </is>
      </c>
      <c r="F315" t="inlineStr">
        <is>
          <t>Younik</t>
        </is>
      </c>
      <c r="G315" t="inlineStr">
        <is>
          <t>无</t>
        </is>
      </c>
      <c r="H315" t="inlineStr">
        <is>
          <t>nylon+Plastic</t>
        </is>
      </c>
      <c r="I315" t="inlineStr">
        <is>
          <t>Use for ps4</t>
        </is>
      </c>
      <c r="J315" t="inlineStr">
        <is>
          <t>5.500</t>
        </is>
      </c>
      <c r="K315" t="n">
        <v>1</v>
      </c>
      <c r="L315" t="n">
        <v>40</v>
      </c>
      <c r="M315" t="n">
        <v>18.4</v>
      </c>
      <c r="O315" t="inlineStr">
        <is>
          <t>N</t>
        </is>
      </c>
      <c r="P315" t="inlineStr">
        <is>
          <t>不报关</t>
        </is>
      </c>
      <c r="Q315" t="inlineStr">
        <is>
          <t>https://www.amazon.de/dp/B0B2QXTMC1</t>
        </is>
      </c>
    </row>
    <row r="316">
      <c r="A316" t="inlineStr">
        <is>
          <t>90156882</t>
        </is>
      </c>
      <c r="B316" t="inlineStr">
        <is>
          <t>FBA15H4RF5KYU000003</t>
        </is>
      </c>
      <c r="C316" t="inlineStr">
        <is>
          <t>Storage bag</t>
        </is>
      </c>
      <c r="D316" t="inlineStr">
        <is>
          <t>收纳包</t>
        </is>
      </c>
      <c r="E316" t="inlineStr">
        <is>
          <t>4202129000</t>
        </is>
      </c>
      <c r="F316" t="inlineStr">
        <is>
          <t>Younik</t>
        </is>
      </c>
      <c r="G316" t="inlineStr">
        <is>
          <t>无</t>
        </is>
      </c>
      <c r="H316" t="inlineStr">
        <is>
          <t>nylon+Plastic</t>
        </is>
      </c>
      <c r="I316" t="inlineStr">
        <is>
          <t>Use for ps4</t>
        </is>
      </c>
      <c r="J316" t="inlineStr">
        <is>
          <t>5.500</t>
        </is>
      </c>
      <c r="K316" t="n">
        <v>1</v>
      </c>
      <c r="L316" t="n">
        <v>40</v>
      </c>
      <c r="M316" t="n">
        <v>18.4</v>
      </c>
      <c r="O316" t="inlineStr">
        <is>
          <t>N</t>
        </is>
      </c>
      <c r="P316" t="inlineStr">
        <is>
          <t>不报关</t>
        </is>
      </c>
      <c r="Q316" t="inlineStr">
        <is>
          <t>https://www.amazon.de/dp/B0B2QXTMC1</t>
        </is>
      </c>
    </row>
    <row r="317">
      <c r="A317" t="inlineStr">
        <is>
          <t>90156882</t>
        </is>
      </c>
      <c r="B317" t="inlineStr">
        <is>
          <t>FBA15H4RF5KYU000004</t>
        </is>
      </c>
      <c r="C317" t="inlineStr">
        <is>
          <t>Storage bag</t>
        </is>
      </c>
      <c r="D317" t="inlineStr">
        <is>
          <t>收纳包</t>
        </is>
      </c>
      <c r="E317" t="inlineStr">
        <is>
          <t>4202129000</t>
        </is>
      </c>
      <c r="F317" t="inlineStr">
        <is>
          <t>Younik</t>
        </is>
      </c>
      <c r="G317" t="inlineStr">
        <is>
          <t>无</t>
        </is>
      </c>
      <c r="H317" t="inlineStr">
        <is>
          <t>nylon+Plastic</t>
        </is>
      </c>
      <c r="I317" t="inlineStr">
        <is>
          <t>Use for ps4</t>
        </is>
      </c>
      <c r="J317" t="inlineStr">
        <is>
          <t>5.500</t>
        </is>
      </c>
      <c r="K317" t="n">
        <v>1</v>
      </c>
      <c r="L317" t="n">
        <v>40</v>
      </c>
      <c r="M317" t="n">
        <v>18.4</v>
      </c>
      <c r="O317" t="inlineStr">
        <is>
          <t>N</t>
        </is>
      </c>
      <c r="P317" t="inlineStr">
        <is>
          <t>不报关</t>
        </is>
      </c>
      <c r="Q317" t="inlineStr">
        <is>
          <t>https://www.amazon.de/dp/B0B2QXTMC1</t>
        </is>
      </c>
    </row>
    <row r="318">
      <c r="A318" t="inlineStr">
        <is>
          <t>90156882</t>
        </is>
      </c>
      <c r="B318" t="inlineStr">
        <is>
          <t>FBA15H4RF5KYU000005</t>
        </is>
      </c>
      <c r="C318" t="inlineStr">
        <is>
          <t>Storage bag</t>
        </is>
      </c>
      <c r="D318" t="inlineStr">
        <is>
          <t>收纳包</t>
        </is>
      </c>
      <c r="E318" t="inlineStr">
        <is>
          <t>4202129000</t>
        </is>
      </c>
      <c r="F318" t="inlineStr">
        <is>
          <t>Younik</t>
        </is>
      </c>
      <c r="G318" t="inlineStr">
        <is>
          <t>无</t>
        </is>
      </c>
      <c r="H318" t="inlineStr">
        <is>
          <t>nylon+Plastic</t>
        </is>
      </c>
      <c r="I318" t="inlineStr">
        <is>
          <t>Use for ps4</t>
        </is>
      </c>
      <c r="J318" t="inlineStr">
        <is>
          <t>5.500</t>
        </is>
      </c>
      <c r="K318" t="n">
        <v>1</v>
      </c>
      <c r="L318" t="n">
        <v>40</v>
      </c>
      <c r="M318" t="n">
        <v>18.4</v>
      </c>
      <c r="O318" t="inlineStr">
        <is>
          <t>N</t>
        </is>
      </c>
      <c r="P318" t="inlineStr">
        <is>
          <t>不报关</t>
        </is>
      </c>
      <c r="Q318" t="inlineStr">
        <is>
          <t>https://www.amazon.de/dp/B0B2QXTMC1</t>
        </is>
      </c>
    </row>
    <row r="319">
      <c r="A319" t="inlineStr">
        <is>
          <t>90156882</t>
        </is>
      </c>
      <c r="B319" t="inlineStr">
        <is>
          <t>FBA15H4RF5KYU000006</t>
        </is>
      </c>
      <c r="C319" t="inlineStr">
        <is>
          <t>Storage bag</t>
        </is>
      </c>
      <c r="D319" t="inlineStr">
        <is>
          <t>收纳包</t>
        </is>
      </c>
      <c r="E319" t="inlineStr">
        <is>
          <t>4202129000</t>
        </is>
      </c>
      <c r="F319" t="inlineStr">
        <is>
          <t>Younik</t>
        </is>
      </c>
      <c r="G319" t="inlineStr">
        <is>
          <t>无</t>
        </is>
      </c>
      <c r="H319" t="inlineStr">
        <is>
          <t>nylon+Plastic</t>
        </is>
      </c>
      <c r="I319" t="inlineStr">
        <is>
          <t>Use for ps4</t>
        </is>
      </c>
      <c r="J319" t="inlineStr">
        <is>
          <t>5.500</t>
        </is>
      </c>
      <c r="K319" t="n">
        <v>1</v>
      </c>
      <c r="L319" t="n">
        <v>40</v>
      </c>
      <c r="M319" t="n">
        <v>18.4</v>
      </c>
      <c r="O319" t="inlineStr">
        <is>
          <t>N</t>
        </is>
      </c>
      <c r="P319" t="inlineStr">
        <is>
          <t>不报关</t>
        </is>
      </c>
      <c r="Q319" t="inlineStr">
        <is>
          <t>https://www.amazon.de/dp/B0B2QXTMC1</t>
        </is>
      </c>
    </row>
    <row r="320">
      <c r="A320" t="inlineStr">
        <is>
          <t>90156882</t>
        </is>
      </c>
      <c r="B320" t="inlineStr">
        <is>
          <t>FBA15H4RF5KYU000007</t>
        </is>
      </c>
      <c r="C320" t="inlineStr">
        <is>
          <t>Storage bag</t>
        </is>
      </c>
      <c r="D320" t="inlineStr">
        <is>
          <t>收纳包</t>
        </is>
      </c>
      <c r="E320" t="inlineStr">
        <is>
          <t>4202129000</t>
        </is>
      </c>
      <c r="F320" t="inlineStr">
        <is>
          <t>Younik</t>
        </is>
      </c>
      <c r="G320" t="inlineStr">
        <is>
          <t>无</t>
        </is>
      </c>
      <c r="H320" t="inlineStr">
        <is>
          <t>nylon+Plastic</t>
        </is>
      </c>
      <c r="I320" t="inlineStr">
        <is>
          <t>Use for ps4</t>
        </is>
      </c>
      <c r="J320" t="inlineStr">
        <is>
          <t>5.500</t>
        </is>
      </c>
      <c r="K320" t="n">
        <v>1</v>
      </c>
      <c r="L320" t="n">
        <v>40</v>
      </c>
      <c r="M320" t="n">
        <v>18.4</v>
      </c>
      <c r="O320" t="inlineStr">
        <is>
          <t>N</t>
        </is>
      </c>
      <c r="P320" t="inlineStr">
        <is>
          <t>不报关</t>
        </is>
      </c>
      <c r="Q320" t="inlineStr">
        <is>
          <t>https://www.amazon.de/dp/B0B2QXTMC1</t>
        </is>
      </c>
    </row>
    <row r="321">
      <c r="A321" t="inlineStr">
        <is>
          <t>90156882</t>
        </is>
      </c>
      <c r="B321" t="inlineStr">
        <is>
          <t>FBA15H4RF5KYU000008</t>
        </is>
      </c>
      <c r="C321" t="inlineStr">
        <is>
          <t>Storage bag</t>
        </is>
      </c>
      <c r="D321" t="inlineStr">
        <is>
          <t>收纳包</t>
        </is>
      </c>
      <c r="E321" t="inlineStr">
        <is>
          <t>4202129000</t>
        </is>
      </c>
      <c r="F321" t="inlineStr">
        <is>
          <t>Younik</t>
        </is>
      </c>
      <c r="G321" t="inlineStr">
        <is>
          <t>无</t>
        </is>
      </c>
      <c r="H321" t="inlineStr">
        <is>
          <t>nylon+Plastic</t>
        </is>
      </c>
      <c r="I321" t="inlineStr">
        <is>
          <t>Use for ps4</t>
        </is>
      </c>
      <c r="J321" t="inlineStr">
        <is>
          <t>5.500</t>
        </is>
      </c>
      <c r="K321" t="n">
        <v>1</v>
      </c>
      <c r="L321" t="n">
        <v>40</v>
      </c>
      <c r="M321" t="n">
        <v>18.4</v>
      </c>
      <c r="O321" t="inlineStr">
        <is>
          <t>N</t>
        </is>
      </c>
      <c r="P321" t="inlineStr">
        <is>
          <t>不报关</t>
        </is>
      </c>
      <c r="Q321" t="inlineStr">
        <is>
          <t>https://www.amazon.de/dp/B0B2QXTMC1</t>
        </is>
      </c>
    </row>
    <row r="322">
      <c r="A322" t="inlineStr">
        <is>
          <t>90156882</t>
        </is>
      </c>
      <c r="B322" t="inlineStr">
        <is>
          <t>FBA15H4RF5KYU000009</t>
        </is>
      </c>
      <c r="C322" t="inlineStr">
        <is>
          <t>Storage bag</t>
        </is>
      </c>
      <c r="D322" t="inlineStr">
        <is>
          <t>收纳包</t>
        </is>
      </c>
      <c r="E322" t="inlineStr">
        <is>
          <t>4202129000</t>
        </is>
      </c>
      <c r="F322" t="inlineStr">
        <is>
          <t>Younik</t>
        </is>
      </c>
      <c r="G322" t="inlineStr">
        <is>
          <t>无</t>
        </is>
      </c>
      <c r="H322" t="inlineStr">
        <is>
          <t>nylon+Plastic</t>
        </is>
      </c>
      <c r="I322" t="inlineStr">
        <is>
          <t>Use for ps4</t>
        </is>
      </c>
      <c r="J322" t="inlineStr">
        <is>
          <t>5.500</t>
        </is>
      </c>
      <c r="K322" t="n">
        <v>1</v>
      </c>
      <c r="L322" t="n">
        <v>40</v>
      </c>
      <c r="M322" t="n">
        <v>18.4</v>
      </c>
      <c r="O322" t="inlineStr">
        <is>
          <t>N</t>
        </is>
      </c>
      <c r="P322" t="inlineStr">
        <is>
          <t>不报关</t>
        </is>
      </c>
      <c r="Q322" t="inlineStr">
        <is>
          <t>https://www.amazon.de/dp/B0B2QXTMC1</t>
        </is>
      </c>
    </row>
    <row r="323">
      <c r="A323" t="inlineStr">
        <is>
          <t>90156882</t>
        </is>
      </c>
      <c r="B323" t="inlineStr">
        <is>
          <t>FBA15H4RF5KYU000010</t>
        </is>
      </c>
      <c r="C323" t="inlineStr">
        <is>
          <t>Storage bag</t>
        </is>
      </c>
      <c r="D323" t="inlineStr">
        <is>
          <t>收纳包</t>
        </is>
      </c>
      <c r="E323" t="inlineStr">
        <is>
          <t>4202129000</t>
        </is>
      </c>
      <c r="F323" t="inlineStr">
        <is>
          <t>Younik</t>
        </is>
      </c>
      <c r="G323" t="inlineStr">
        <is>
          <t>无</t>
        </is>
      </c>
      <c r="H323" t="inlineStr">
        <is>
          <t>nylon+Plastic</t>
        </is>
      </c>
      <c r="I323" t="inlineStr">
        <is>
          <t>Use for ps4</t>
        </is>
      </c>
      <c r="J323" t="inlineStr">
        <is>
          <t>5.500</t>
        </is>
      </c>
      <c r="K323" t="n">
        <v>1</v>
      </c>
      <c r="L323" t="n">
        <v>40</v>
      </c>
      <c r="M323" t="n">
        <v>18.4</v>
      </c>
      <c r="N323">
        <f>_xlfn.DISPIMG("ID_F27554A8F5464A209699BC2901F2816E",1)</f>
        <v/>
      </c>
      <c r="O323" t="inlineStr">
        <is>
          <t>N</t>
        </is>
      </c>
      <c r="P323" t="inlineStr">
        <is>
          <t>不报关</t>
        </is>
      </c>
      <c r="Q323" t="inlineStr">
        <is>
          <t>https://www.amazon.de/dp/B0B2QXTMC1</t>
        </is>
      </c>
    </row>
    <row r="324">
      <c r="A324" t="inlineStr">
        <is>
          <t>90156882</t>
        </is>
      </c>
      <c r="B324" t="inlineStr">
        <is>
          <t>FBA15H4RF5KYU000011</t>
        </is>
      </c>
      <c r="C324" t="inlineStr">
        <is>
          <t>Storage bag</t>
        </is>
      </c>
      <c r="D324" t="inlineStr">
        <is>
          <t>收纳包</t>
        </is>
      </c>
      <c r="E324" t="inlineStr">
        <is>
          <t>4202129000</t>
        </is>
      </c>
      <c r="F324" t="inlineStr">
        <is>
          <t>Younik</t>
        </is>
      </c>
      <c r="G324" t="inlineStr">
        <is>
          <t>无</t>
        </is>
      </c>
      <c r="H324" t="inlineStr">
        <is>
          <t>nylon+Plastic</t>
        </is>
      </c>
      <c r="I324" t="inlineStr">
        <is>
          <t>Use for ps4</t>
        </is>
      </c>
      <c r="J324" t="inlineStr">
        <is>
          <t>5.500</t>
        </is>
      </c>
      <c r="K324" t="n">
        <v>1</v>
      </c>
      <c r="L324" t="n">
        <v>40</v>
      </c>
      <c r="M324" t="n">
        <v>18.4</v>
      </c>
      <c r="O324" t="inlineStr">
        <is>
          <t>N</t>
        </is>
      </c>
      <c r="P324" t="inlineStr">
        <is>
          <t>不报关</t>
        </is>
      </c>
      <c r="Q324" t="inlineStr">
        <is>
          <t>https://www.amazon.de/dp/B097G9J5XK</t>
        </is>
      </c>
    </row>
    <row r="325">
      <c r="A325" t="inlineStr">
        <is>
          <t>90156882</t>
        </is>
      </c>
      <c r="B325" t="inlineStr">
        <is>
          <t>FBA15H4RF5KYU000012</t>
        </is>
      </c>
      <c r="C325" t="inlineStr">
        <is>
          <t>Storage bag</t>
        </is>
      </c>
      <c r="D325" t="inlineStr">
        <is>
          <t>收纳包</t>
        </is>
      </c>
      <c r="E325" t="inlineStr">
        <is>
          <t>4202129000</t>
        </is>
      </c>
      <c r="F325" t="inlineStr">
        <is>
          <t>Younik</t>
        </is>
      </c>
      <c r="G325" t="inlineStr">
        <is>
          <t>无</t>
        </is>
      </c>
      <c r="H325" t="inlineStr">
        <is>
          <t>nylon+Plastic</t>
        </is>
      </c>
      <c r="I325" t="inlineStr">
        <is>
          <t>Use for ps4</t>
        </is>
      </c>
      <c r="J325" t="inlineStr">
        <is>
          <t>5.500</t>
        </is>
      </c>
      <c r="K325" t="n">
        <v>1</v>
      </c>
      <c r="L325" t="n">
        <v>40</v>
      </c>
      <c r="M325" t="n">
        <v>18.4</v>
      </c>
      <c r="O325" t="inlineStr">
        <is>
          <t>N</t>
        </is>
      </c>
      <c r="P325" t="inlineStr">
        <is>
          <t>不报关</t>
        </is>
      </c>
      <c r="Q325" t="inlineStr">
        <is>
          <t>https://www.amazon.de/dp/B097G9J5XK</t>
        </is>
      </c>
    </row>
    <row r="326">
      <c r="A326" t="inlineStr">
        <is>
          <t>90156882</t>
        </is>
      </c>
      <c r="B326" t="inlineStr">
        <is>
          <t>FBA15H4RF5KYU000013</t>
        </is>
      </c>
      <c r="C326" t="inlineStr">
        <is>
          <t>Storage bag</t>
        </is>
      </c>
      <c r="D326" t="inlineStr">
        <is>
          <t>收纳包</t>
        </is>
      </c>
      <c r="E326" t="inlineStr">
        <is>
          <t>4202129000</t>
        </is>
      </c>
      <c r="F326" t="inlineStr">
        <is>
          <t>Younik</t>
        </is>
      </c>
      <c r="G326" t="inlineStr">
        <is>
          <t>无</t>
        </is>
      </c>
      <c r="H326" t="inlineStr">
        <is>
          <t>nylon+Plastic</t>
        </is>
      </c>
      <c r="I326" t="inlineStr">
        <is>
          <t>Use for ps4</t>
        </is>
      </c>
      <c r="J326" t="inlineStr">
        <is>
          <t>5.500</t>
        </is>
      </c>
      <c r="K326" t="n">
        <v>1</v>
      </c>
      <c r="L326" t="n">
        <v>40</v>
      </c>
      <c r="M326" t="n">
        <v>18.4</v>
      </c>
      <c r="O326" t="inlineStr">
        <is>
          <t>N</t>
        </is>
      </c>
      <c r="P326" t="inlineStr">
        <is>
          <t>不报关</t>
        </is>
      </c>
      <c r="Q326" t="inlineStr">
        <is>
          <t>https://www.amazon.de/dp/B097G9J5XK</t>
        </is>
      </c>
    </row>
    <row r="327">
      <c r="A327" t="inlineStr">
        <is>
          <t>90156882</t>
        </is>
      </c>
      <c r="B327" t="inlineStr">
        <is>
          <t>FBA15H4RF5KYU000014</t>
        </is>
      </c>
      <c r="C327" t="inlineStr">
        <is>
          <t>Storage bag</t>
        </is>
      </c>
      <c r="D327" t="inlineStr">
        <is>
          <t>收纳包</t>
        </is>
      </c>
      <c r="E327" t="inlineStr">
        <is>
          <t>4202129000</t>
        </is>
      </c>
      <c r="F327" t="inlineStr">
        <is>
          <t>Younik</t>
        </is>
      </c>
      <c r="G327" t="inlineStr">
        <is>
          <t>无</t>
        </is>
      </c>
      <c r="H327" t="inlineStr">
        <is>
          <t>nylon+Plastic</t>
        </is>
      </c>
      <c r="I327" t="inlineStr">
        <is>
          <t>Use for ps4</t>
        </is>
      </c>
      <c r="J327" t="inlineStr">
        <is>
          <t>5.500</t>
        </is>
      </c>
      <c r="K327" t="n">
        <v>1</v>
      </c>
      <c r="L327" t="n">
        <v>40</v>
      </c>
      <c r="M327" t="n">
        <v>18.4</v>
      </c>
      <c r="O327" t="inlineStr">
        <is>
          <t>N</t>
        </is>
      </c>
      <c r="P327" t="inlineStr">
        <is>
          <t>不报关</t>
        </is>
      </c>
      <c r="Q327" t="inlineStr">
        <is>
          <t>https://www.amazon.de/dp/B097G9J5XK</t>
        </is>
      </c>
    </row>
    <row r="328">
      <c r="A328" t="inlineStr">
        <is>
          <t>90156882</t>
        </is>
      </c>
      <c r="B328" t="inlineStr">
        <is>
          <t>FBA15H4RF5KYU000015</t>
        </is>
      </c>
      <c r="C328" t="inlineStr">
        <is>
          <t>Storage bag</t>
        </is>
      </c>
      <c r="D328" t="inlineStr">
        <is>
          <t>收纳包</t>
        </is>
      </c>
      <c r="E328" t="inlineStr">
        <is>
          <t>4202129000</t>
        </is>
      </c>
      <c r="F328" t="inlineStr">
        <is>
          <t>Younik</t>
        </is>
      </c>
      <c r="G328" t="inlineStr">
        <is>
          <t>无</t>
        </is>
      </c>
      <c r="H328" t="inlineStr">
        <is>
          <t>nylon+Plastic</t>
        </is>
      </c>
      <c r="I328" t="inlineStr">
        <is>
          <t>Use for ps4</t>
        </is>
      </c>
      <c r="J328" t="inlineStr">
        <is>
          <t>5.500</t>
        </is>
      </c>
      <c r="K328" t="n">
        <v>1</v>
      </c>
      <c r="L328" t="n">
        <v>40</v>
      </c>
      <c r="M328" t="n">
        <v>18.4</v>
      </c>
      <c r="O328" t="inlineStr">
        <is>
          <t>N</t>
        </is>
      </c>
      <c r="P328" t="inlineStr">
        <is>
          <t>不报关</t>
        </is>
      </c>
      <c r="Q328" t="inlineStr">
        <is>
          <t>https://www.amazon.de/dp/B097G9J5XK</t>
        </is>
      </c>
    </row>
    <row r="329">
      <c r="A329" t="inlineStr">
        <is>
          <t>90156880</t>
        </is>
      </c>
      <c r="B329" t="inlineStr">
        <is>
          <t>70004-20230727-05-1</t>
        </is>
      </c>
      <c r="C329" t="inlineStr">
        <is>
          <t>Sandbags</t>
        </is>
      </c>
      <c r="D329" t="inlineStr">
        <is>
          <t>沙袋</t>
        </is>
      </c>
      <c r="E329" t="inlineStr">
        <is>
          <t>4202920000</t>
        </is>
      </c>
      <c r="F329" t="inlineStr">
        <is>
          <t>无品牌</t>
        </is>
      </c>
      <c r="G329" t="inlineStr">
        <is>
          <t>无</t>
        </is>
      </c>
      <c r="H329" t="inlineStr">
        <is>
          <t>Polyester</t>
        </is>
      </c>
      <c r="I329" t="inlineStr">
        <is>
          <t>Used for fixing sunshade</t>
        </is>
      </c>
      <c r="J329" t="inlineStr">
        <is>
          <t>3.500</t>
        </is>
      </c>
      <c r="K329" t="n">
        <v>1</v>
      </c>
      <c r="L329" t="n">
        <v>30</v>
      </c>
      <c r="M329" t="n">
        <v>18.5</v>
      </c>
      <c r="N329">
        <f>_xlfn.DISPIMG("ID_2AD386B759C6453287E6957DB8BD7807",1)</f>
        <v/>
      </c>
      <c r="O329" t="inlineStr">
        <is>
          <t>N</t>
        </is>
      </c>
      <c r="P329" t="inlineStr">
        <is>
          <t>不报关</t>
        </is>
      </c>
      <c r="Q329" t="inlineStr">
        <is>
          <t>https://www.amazon.de/dp/B09XTZVYLG</t>
        </is>
      </c>
    </row>
    <row r="330">
      <c r="A330" t="inlineStr">
        <is>
          <t>90156880</t>
        </is>
      </c>
      <c r="B330" t="inlineStr">
        <is>
          <t>70004-20230727-05-2</t>
        </is>
      </c>
      <c r="C330" t="inlineStr">
        <is>
          <t>Sandbags</t>
        </is>
      </c>
      <c r="D330" t="inlineStr">
        <is>
          <t>沙袋</t>
        </is>
      </c>
      <c r="E330" t="inlineStr">
        <is>
          <t>4202920000</t>
        </is>
      </c>
      <c r="F330" t="inlineStr">
        <is>
          <t>无品牌</t>
        </is>
      </c>
      <c r="G330" t="inlineStr">
        <is>
          <t>无</t>
        </is>
      </c>
      <c r="H330" t="inlineStr">
        <is>
          <t>Polyester</t>
        </is>
      </c>
      <c r="I330" t="inlineStr">
        <is>
          <t>Used for fixing sunshade</t>
        </is>
      </c>
      <c r="J330" t="inlineStr">
        <is>
          <t>3.500</t>
        </is>
      </c>
      <c r="K330" t="n">
        <v>1</v>
      </c>
      <c r="L330" t="n">
        <v>30</v>
      </c>
      <c r="M330" t="n">
        <v>18.5</v>
      </c>
      <c r="O330" t="inlineStr">
        <is>
          <t>N</t>
        </is>
      </c>
      <c r="P330" t="inlineStr">
        <is>
          <t>不报关</t>
        </is>
      </c>
      <c r="Q330" t="inlineStr">
        <is>
          <t>https://www.amazon.de/dp/B09XTZVYLG</t>
        </is>
      </c>
    </row>
    <row r="331">
      <c r="A331" t="inlineStr">
        <is>
          <t>90156880</t>
        </is>
      </c>
      <c r="B331" t="inlineStr">
        <is>
          <t>70004-20230727-05-3</t>
        </is>
      </c>
      <c r="C331" t="inlineStr">
        <is>
          <t>Sandbags</t>
        </is>
      </c>
      <c r="D331" t="inlineStr">
        <is>
          <t>沙袋</t>
        </is>
      </c>
      <c r="E331" t="inlineStr">
        <is>
          <t>4202920000</t>
        </is>
      </c>
      <c r="F331" t="inlineStr">
        <is>
          <t>无品牌</t>
        </is>
      </c>
      <c r="G331" t="inlineStr">
        <is>
          <t>无</t>
        </is>
      </c>
      <c r="H331" t="inlineStr">
        <is>
          <t>Polyester</t>
        </is>
      </c>
      <c r="I331" t="inlineStr">
        <is>
          <t>Used for fixing sunshade</t>
        </is>
      </c>
      <c r="J331" t="inlineStr">
        <is>
          <t>3.500</t>
        </is>
      </c>
      <c r="K331" t="n">
        <v>1</v>
      </c>
      <c r="L331" t="n">
        <v>30</v>
      </c>
      <c r="M331" t="n">
        <v>18.5</v>
      </c>
      <c r="O331" t="inlineStr">
        <is>
          <t>N</t>
        </is>
      </c>
      <c r="P331" t="inlineStr">
        <is>
          <t>不报关</t>
        </is>
      </c>
      <c r="Q331" t="inlineStr">
        <is>
          <t>https://www.amazon.de/dp/B09XTZVYLG</t>
        </is>
      </c>
    </row>
    <row r="332">
      <c r="A332" t="inlineStr">
        <is>
          <t>90156880</t>
        </is>
      </c>
      <c r="B332" t="inlineStr">
        <is>
          <t>70004-20230727-05-4</t>
        </is>
      </c>
      <c r="C332" t="inlineStr">
        <is>
          <t>Sandbags</t>
        </is>
      </c>
      <c r="D332" t="inlineStr">
        <is>
          <t>沙袋</t>
        </is>
      </c>
      <c r="E332" t="inlineStr">
        <is>
          <t>4202920000</t>
        </is>
      </c>
      <c r="F332" t="inlineStr">
        <is>
          <t>无品牌</t>
        </is>
      </c>
      <c r="G332" t="inlineStr">
        <is>
          <t>无</t>
        </is>
      </c>
      <c r="H332" t="inlineStr">
        <is>
          <t>Polyester</t>
        </is>
      </c>
      <c r="I332" t="inlineStr">
        <is>
          <t>Used for fixing sunshade</t>
        </is>
      </c>
      <c r="J332" t="inlineStr">
        <is>
          <t>3.500</t>
        </is>
      </c>
      <c r="K332" t="n">
        <v>1</v>
      </c>
      <c r="L332" t="n">
        <v>30</v>
      </c>
      <c r="M332" t="n">
        <v>18.5</v>
      </c>
      <c r="O332" t="inlineStr">
        <is>
          <t>N</t>
        </is>
      </c>
      <c r="P332" t="inlineStr">
        <is>
          <t>不报关</t>
        </is>
      </c>
      <c r="Q332" t="inlineStr">
        <is>
          <t>https://www.amazon.de/dp/B09XTZVYLG</t>
        </is>
      </c>
    </row>
    <row r="333">
      <c r="A333" t="inlineStr">
        <is>
          <t>90156880</t>
        </is>
      </c>
      <c r="B333" t="inlineStr">
        <is>
          <t>70004-20230727-05-5</t>
        </is>
      </c>
      <c r="C333" t="inlineStr">
        <is>
          <t>Sandbags</t>
        </is>
      </c>
      <c r="D333" t="inlineStr">
        <is>
          <t>沙袋</t>
        </is>
      </c>
      <c r="E333" t="inlineStr">
        <is>
          <t>4202920000</t>
        </is>
      </c>
      <c r="F333" t="inlineStr">
        <is>
          <t>无品牌</t>
        </is>
      </c>
      <c r="G333" t="inlineStr">
        <is>
          <t>无</t>
        </is>
      </c>
      <c r="H333" t="inlineStr">
        <is>
          <t>Polyester</t>
        </is>
      </c>
      <c r="I333" t="inlineStr">
        <is>
          <t>Used for fixing sunshade</t>
        </is>
      </c>
      <c r="J333" t="inlineStr">
        <is>
          <t>3.500</t>
        </is>
      </c>
      <c r="K333" t="n">
        <v>1</v>
      </c>
      <c r="L333" t="n">
        <v>30</v>
      </c>
      <c r="M333" t="n">
        <v>18.5</v>
      </c>
      <c r="O333" t="inlineStr">
        <is>
          <t>N</t>
        </is>
      </c>
      <c r="P333" t="inlineStr">
        <is>
          <t>不报关</t>
        </is>
      </c>
      <c r="Q333" t="inlineStr">
        <is>
          <t>https://www.amazon.de/dp/B09XTZVYLG</t>
        </is>
      </c>
    </row>
    <row r="334">
      <c r="A334" t="inlineStr">
        <is>
          <t>90156880</t>
        </is>
      </c>
      <c r="B334" t="inlineStr">
        <is>
          <t>70004-20230727-05-6</t>
        </is>
      </c>
      <c r="C334" t="inlineStr">
        <is>
          <t>Sandbags</t>
        </is>
      </c>
      <c r="D334" t="inlineStr">
        <is>
          <t>沙袋</t>
        </is>
      </c>
      <c r="E334" t="inlineStr">
        <is>
          <t>4202920000</t>
        </is>
      </c>
      <c r="F334" t="inlineStr">
        <is>
          <t>无品牌</t>
        </is>
      </c>
      <c r="G334" t="inlineStr">
        <is>
          <t>无</t>
        </is>
      </c>
      <c r="H334" t="inlineStr">
        <is>
          <t>Polyester</t>
        </is>
      </c>
      <c r="I334" t="inlineStr">
        <is>
          <t>Used for fixing sunshade</t>
        </is>
      </c>
      <c r="J334" t="inlineStr">
        <is>
          <t>3.500</t>
        </is>
      </c>
      <c r="K334" t="n">
        <v>1</v>
      </c>
      <c r="L334" t="n">
        <v>30</v>
      </c>
      <c r="M334" t="n">
        <v>18.5</v>
      </c>
      <c r="O334" t="inlineStr">
        <is>
          <t>N</t>
        </is>
      </c>
      <c r="P334" t="inlineStr">
        <is>
          <t>不报关</t>
        </is>
      </c>
      <c r="Q334" t="inlineStr">
        <is>
          <t>https://www.amazon.de/dp/B09XTZVYLG</t>
        </is>
      </c>
    </row>
    <row r="335">
      <c r="A335" t="inlineStr">
        <is>
          <t>90156880</t>
        </is>
      </c>
      <c r="B335" t="inlineStr">
        <is>
          <t>70004-20230727-05-7</t>
        </is>
      </c>
      <c r="C335" t="inlineStr">
        <is>
          <t>Sandbags</t>
        </is>
      </c>
      <c r="D335" t="inlineStr">
        <is>
          <t>沙袋</t>
        </is>
      </c>
      <c r="E335" t="inlineStr">
        <is>
          <t>4202920000</t>
        </is>
      </c>
      <c r="F335" t="inlineStr">
        <is>
          <t>无品牌</t>
        </is>
      </c>
      <c r="G335" t="inlineStr">
        <is>
          <t>无</t>
        </is>
      </c>
      <c r="H335" t="inlineStr">
        <is>
          <t>Polyester</t>
        </is>
      </c>
      <c r="I335" t="inlineStr">
        <is>
          <t>Used for fixing sunshade</t>
        </is>
      </c>
      <c r="J335" t="inlineStr">
        <is>
          <t>3.500</t>
        </is>
      </c>
      <c r="K335" t="n">
        <v>1</v>
      </c>
      <c r="L335" t="n">
        <v>30</v>
      </c>
      <c r="M335" t="n">
        <v>18.5</v>
      </c>
      <c r="O335" t="inlineStr">
        <is>
          <t>N</t>
        </is>
      </c>
      <c r="P335" t="inlineStr">
        <is>
          <t>不报关</t>
        </is>
      </c>
      <c r="Q335" t="inlineStr">
        <is>
          <t>https://www.amazon.de/dp/B09XTZVYLG</t>
        </is>
      </c>
    </row>
    <row r="336">
      <c r="A336" t="inlineStr">
        <is>
          <t>90156880</t>
        </is>
      </c>
      <c r="B336" t="inlineStr">
        <is>
          <t>70004-20230727-05-8</t>
        </is>
      </c>
      <c r="C336" t="inlineStr">
        <is>
          <t>Sandbags</t>
        </is>
      </c>
      <c r="D336" t="inlineStr">
        <is>
          <t>沙袋</t>
        </is>
      </c>
      <c r="E336" t="inlineStr">
        <is>
          <t>4202920000</t>
        </is>
      </c>
      <c r="F336" t="inlineStr">
        <is>
          <t>无品牌</t>
        </is>
      </c>
      <c r="G336" t="inlineStr">
        <is>
          <t>无</t>
        </is>
      </c>
      <c r="H336" t="inlineStr">
        <is>
          <t>Polyester</t>
        </is>
      </c>
      <c r="I336" t="inlineStr">
        <is>
          <t>Used for fixing sunshade</t>
        </is>
      </c>
      <c r="J336" t="inlineStr">
        <is>
          <t>3.500</t>
        </is>
      </c>
      <c r="K336" t="n">
        <v>1</v>
      </c>
      <c r="L336" t="n">
        <v>30</v>
      </c>
      <c r="M336" t="n">
        <v>18.5</v>
      </c>
      <c r="O336" t="inlineStr">
        <is>
          <t>N</t>
        </is>
      </c>
      <c r="P336" t="inlineStr">
        <is>
          <t>不报关</t>
        </is>
      </c>
      <c r="Q336" t="inlineStr">
        <is>
          <t>https://www.amazon.de/dp/B09XTZVYLG</t>
        </is>
      </c>
    </row>
    <row r="337">
      <c r="A337" t="inlineStr">
        <is>
          <t>90156880</t>
        </is>
      </c>
      <c r="B337" t="inlineStr">
        <is>
          <t>70004-20230727-05-9</t>
        </is>
      </c>
      <c r="C337" t="inlineStr">
        <is>
          <t>Sandbags</t>
        </is>
      </c>
      <c r="D337" t="inlineStr">
        <is>
          <t>沙袋</t>
        </is>
      </c>
      <c r="E337" t="inlineStr">
        <is>
          <t>4202920000</t>
        </is>
      </c>
      <c r="F337" t="inlineStr">
        <is>
          <t>无品牌</t>
        </is>
      </c>
      <c r="G337" t="inlineStr">
        <is>
          <t>无</t>
        </is>
      </c>
      <c r="H337" t="inlineStr">
        <is>
          <t>Polyester</t>
        </is>
      </c>
      <c r="I337" t="inlineStr">
        <is>
          <t>Used for fixing sunshade</t>
        </is>
      </c>
      <c r="J337" t="inlineStr">
        <is>
          <t>3.500</t>
        </is>
      </c>
      <c r="K337" t="n">
        <v>1</v>
      </c>
      <c r="L337" t="n">
        <v>30</v>
      </c>
      <c r="M337" t="n">
        <v>18.5</v>
      </c>
      <c r="O337" t="inlineStr">
        <is>
          <t>N</t>
        </is>
      </c>
      <c r="P337" t="inlineStr">
        <is>
          <t>不报关</t>
        </is>
      </c>
      <c r="Q337" t="inlineStr">
        <is>
          <t>https://www.amazon.de/dp/B09XTZVYLG</t>
        </is>
      </c>
    </row>
    <row r="338">
      <c r="A338" t="inlineStr">
        <is>
          <t>90156880</t>
        </is>
      </c>
      <c r="B338" t="inlineStr">
        <is>
          <t>70004-20230727-05-10</t>
        </is>
      </c>
      <c r="C338" t="inlineStr">
        <is>
          <t>Sandbags</t>
        </is>
      </c>
      <c r="D338" t="inlineStr">
        <is>
          <t>沙袋</t>
        </is>
      </c>
      <c r="E338" t="inlineStr">
        <is>
          <t>4202920000</t>
        </is>
      </c>
      <c r="F338" t="inlineStr">
        <is>
          <t>无品牌</t>
        </is>
      </c>
      <c r="G338" t="inlineStr">
        <is>
          <t>无</t>
        </is>
      </c>
      <c r="H338" t="inlineStr">
        <is>
          <t>Polyester</t>
        </is>
      </c>
      <c r="I338" t="inlineStr">
        <is>
          <t>Used for fixing sunshade</t>
        </is>
      </c>
      <c r="J338" t="inlineStr">
        <is>
          <t>3.500</t>
        </is>
      </c>
      <c r="K338" t="n">
        <v>1</v>
      </c>
      <c r="L338" t="n">
        <v>30</v>
      </c>
      <c r="M338" t="n">
        <v>18.5</v>
      </c>
      <c r="O338" t="inlineStr">
        <is>
          <t>N</t>
        </is>
      </c>
      <c r="P338" t="inlineStr">
        <is>
          <t>不报关</t>
        </is>
      </c>
      <c r="Q338" t="inlineStr">
        <is>
          <t>https://www.amazon.de/dp/B09XTZVYLG</t>
        </is>
      </c>
    </row>
    <row r="339">
      <c r="A339" t="inlineStr">
        <is>
          <t>90131791</t>
        </is>
      </c>
      <c r="B339" t="inlineStr">
        <is>
          <t>FBA15H4GTNQJU000001</t>
        </is>
      </c>
      <c r="C339" t="inlineStr">
        <is>
          <t>belt</t>
        </is>
      </c>
      <c r="D339" t="inlineStr">
        <is>
          <t>腰带</t>
        </is>
      </c>
      <c r="E339" t="inlineStr">
        <is>
          <t>3926209000</t>
        </is>
      </c>
      <c r="F339" t="inlineStr">
        <is>
          <t>无</t>
        </is>
      </c>
      <c r="G339" t="inlineStr">
        <is>
          <t>无</t>
        </is>
      </c>
      <c r="H339" t="inlineStr">
        <is>
          <t>涤纶</t>
        </is>
      </c>
      <c r="I339" t="inlineStr">
        <is>
          <t>收腹</t>
        </is>
      </c>
      <c r="J339" t="inlineStr">
        <is>
          <t>5.000</t>
        </is>
      </c>
      <c r="K339" t="n">
        <v>1</v>
      </c>
      <c r="L339" t="n">
        <v>40</v>
      </c>
      <c r="M339" t="n">
        <v>6.93</v>
      </c>
      <c r="N339">
        <f>_xlfn.DISPIMG("ID_C65188813254437DB87DF387BA211DCB",1)</f>
        <v/>
      </c>
      <c r="O339" t="inlineStr">
        <is>
          <t>N</t>
        </is>
      </c>
      <c r="P339" t="inlineStr">
        <is>
          <t>不报关</t>
        </is>
      </c>
      <c r="Q339" t="inlineStr">
        <is>
          <t>http://www.amazon.fr/dp/B0C2KHLX4Q</t>
        </is>
      </c>
    </row>
    <row r="340">
      <c r="A340" t="inlineStr">
        <is>
          <t>90131791</t>
        </is>
      </c>
      <c r="B340" t="inlineStr">
        <is>
          <t>FBA15H4GTNQJU000001</t>
        </is>
      </c>
      <c r="C340" t="inlineStr">
        <is>
          <t>ear candles</t>
        </is>
      </c>
      <c r="D340" t="inlineStr">
        <is>
          <t>耳烛</t>
        </is>
      </c>
      <c r="E340" t="inlineStr">
        <is>
          <t>3304990099</t>
        </is>
      </c>
      <c r="F340" t="inlineStr">
        <is>
          <t>无</t>
        </is>
      </c>
      <c r="G340" t="inlineStr">
        <is>
          <t>无</t>
        </is>
      </c>
      <c r="H340" t="inlineStr">
        <is>
          <t>纸</t>
        </is>
      </c>
      <c r="I340" t="inlineStr">
        <is>
          <t>耳烛</t>
        </is>
      </c>
      <c r="J340" t="inlineStr">
        <is>
          <t>5.000</t>
        </is>
      </c>
      <c r="K340" t="n">
        <v>1</v>
      </c>
      <c r="L340" t="n">
        <v>50</v>
      </c>
      <c r="M340" t="n">
        <v>8.67</v>
      </c>
      <c r="N340">
        <f>_xlfn.DISPIMG("ID_50C8CE4EE3A14056B2A4660081E40C4B",1)</f>
        <v/>
      </c>
      <c r="O340" t="inlineStr">
        <is>
          <t>N</t>
        </is>
      </c>
      <c r="P340" t="inlineStr">
        <is>
          <t>不报关</t>
        </is>
      </c>
      <c r="Q340" t="inlineStr">
        <is>
          <t>http://www.amazon.fr/dp/B0BMFYLBJ9</t>
        </is>
      </c>
    </row>
    <row r="341">
      <c r="A341" t="inlineStr">
        <is>
          <t>90131791</t>
        </is>
      </c>
      <c r="B341" t="inlineStr">
        <is>
          <t>FBA15H4GTNQJU000002</t>
        </is>
      </c>
      <c r="C341" t="inlineStr">
        <is>
          <t>ear candles</t>
        </is>
      </c>
      <c r="D341" t="inlineStr">
        <is>
          <t>耳烛</t>
        </is>
      </c>
      <c r="E341" t="inlineStr">
        <is>
          <t>3304990099</t>
        </is>
      </c>
      <c r="F341" t="inlineStr">
        <is>
          <t>无</t>
        </is>
      </c>
      <c r="G341" t="inlineStr">
        <is>
          <t>无</t>
        </is>
      </c>
      <c r="H341" t="inlineStr">
        <is>
          <t>纸</t>
        </is>
      </c>
      <c r="I341" t="inlineStr">
        <is>
          <t>耳烛</t>
        </is>
      </c>
      <c r="J341" t="inlineStr">
        <is>
          <t>5.000</t>
        </is>
      </c>
      <c r="K341" t="n">
        <v>1</v>
      </c>
      <c r="L341" t="n">
        <v>50</v>
      </c>
      <c r="M341" t="n">
        <v>8.56</v>
      </c>
      <c r="N341">
        <f>_xlfn.DISPIMG("ID_F014384B40874BD9AF817B4B0DA65D8A",1)</f>
        <v/>
      </c>
      <c r="O341" t="inlineStr">
        <is>
          <t>N</t>
        </is>
      </c>
      <c r="P341" t="inlineStr">
        <is>
          <t>不报关</t>
        </is>
      </c>
      <c r="Q341" t="inlineStr">
        <is>
          <t>http://www.amazon.fr/dp/B0BMFYLBJ9</t>
        </is>
      </c>
    </row>
    <row r="342">
      <c r="A342" t="inlineStr">
        <is>
          <t>90131791</t>
        </is>
      </c>
      <c r="B342" t="inlineStr">
        <is>
          <t>FBA15H4GTNQJU000002</t>
        </is>
      </c>
      <c r="C342" t="inlineStr">
        <is>
          <t>belt</t>
        </is>
      </c>
      <c r="D342" t="inlineStr">
        <is>
          <t>腰带</t>
        </is>
      </c>
      <c r="E342" t="inlineStr">
        <is>
          <t>3926209000</t>
        </is>
      </c>
      <c r="F342" t="inlineStr">
        <is>
          <t>无</t>
        </is>
      </c>
      <c r="G342" t="inlineStr">
        <is>
          <t>无</t>
        </is>
      </c>
      <c r="H342" t="inlineStr">
        <is>
          <t>涤纶</t>
        </is>
      </c>
      <c r="I342" t="inlineStr">
        <is>
          <t>收腹</t>
        </is>
      </c>
      <c r="J342" t="inlineStr">
        <is>
          <t>5.000</t>
        </is>
      </c>
      <c r="K342" t="n">
        <v>1</v>
      </c>
      <c r="L342" t="n">
        <v>40</v>
      </c>
      <c r="M342" t="n">
        <v>6.84</v>
      </c>
      <c r="N342">
        <f>_xlfn.DISPIMG("ID_1ED492818CEA4E2D82290F43C969DC73",1)</f>
        <v/>
      </c>
      <c r="O342" t="inlineStr">
        <is>
          <t>N</t>
        </is>
      </c>
      <c r="P342" t="inlineStr">
        <is>
          <t>不报关</t>
        </is>
      </c>
      <c r="Q342" t="inlineStr">
        <is>
          <t>http://www.amazon.fr/dp/B0C2KHLX4Q</t>
        </is>
      </c>
    </row>
    <row r="343">
      <c r="A343" t="inlineStr">
        <is>
          <t>D913349</t>
        </is>
      </c>
      <c r="B343" t="inlineStr">
        <is>
          <t>FBA15H4TTNRGU000001</t>
        </is>
      </c>
      <c r="C343" t="inlineStr">
        <is>
          <t>leggings</t>
        </is>
      </c>
      <c r="D343" t="inlineStr">
        <is>
          <t>打底裤</t>
        </is>
      </c>
      <c r="E343" t="inlineStr">
        <is>
          <t>6104620090</t>
        </is>
      </c>
      <c r="F343" t="inlineStr">
        <is>
          <t>无</t>
        </is>
      </c>
      <c r="G343" t="inlineStr">
        <is>
          <t>无</t>
        </is>
      </c>
      <c r="H343" t="inlineStr">
        <is>
          <t>聚酯纤维polyester</t>
        </is>
      </c>
      <c r="I343" t="inlineStr">
        <is>
          <t>穿着</t>
        </is>
      </c>
      <c r="J343" t="inlineStr">
        <is>
          <t>6.300</t>
        </is>
      </c>
      <c r="K343" t="n">
        <v>1</v>
      </c>
      <c r="L343" t="n">
        <v>20</v>
      </c>
      <c r="M343" t="n">
        <v>15.85</v>
      </c>
      <c r="N343">
        <f>_xlfn.DISPIMG("ID_3C60763987B34A2CAC2536F29077C2C9",1)</f>
        <v/>
      </c>
      <c r="O343" t="inlineStr">
        <is>
          <t>N</t>
        </is>
      </c>
      <c r="P343" t="inlineStr">
        <is>
          <t>不报关</t>
        </is>
      </c>
      <c r="Q343" t="inlineStr">
        <is>
          <t>https://www.amazon.de/-/en/TNNZEET-womens-thermal-leggings-1-black/dp/B0B4C8RW1H/ref=sr_1_1?crid=16GXZ9FGYCOKC&amp;keywords=Hotelvs+Pack+of+2+Lined+Women%27s+Leggings%2C+Thermal%2C+Winter%2C+Opaque%2C+Velvet%2C+Warm%2C+Black+%2B+Dark+Grey&amp;qid=1690357404&amp;sprefix=hotelvs+pack+of+2+lined+women%27s+leggings+thermal+winter+opaque+velvet+warm+black+%2B+dark+grey%2Caps%2C272&amp;sr=8-1</t>
        </is>
      </c>
    </row>
    <row r="344">
      <c r="A344" t="inlineStr">
        <is>
          <t>D913349</t>
        </is>
      </c>
      <c r="B344" t="inlineStr">
        <is>
          <t>FBA15H4TTNRGU000002</t>
        </is>
      </c>
      <c r="C344" t="inlineStr">
        <is>
          <t>leggings</t>
        </is>
      </c>
      <c r="D344" t="inlineStr">
        <is>
          <t>打底裤</t>
        </is>
      </c>
      <c r="E344" t="inlineStr">
        <is>
          <t>6104620090</t>
        </is>
      </c>
      <c r="F344" t="inlineStr">
        <is>
          <t>无</t>
        </is>
      </c>
      <c r="G344" t="inlineStr">
        <is>
          <t>无</t>
        </is>
      </c>
      <c r="H344" t="inlineStr">
        <is>
          <t>聚酯纤维polyester</t>
        </is>
      </c>
      <c r="I344" t="inlineStr">
        <is>
          <t>穿着</t>
        </is>
      </c>
      <c r="J344" t="inlineStr">
        <is>
          <t>6.300</t>
        </is>
      </c>
      <c r="K344" t="n">
        <v>1</v>
      </c>
      <c r="L344" t="n">
        <v>20</v>
      </c>
      <c r="M344" t="n">
        <v>15.85</v>
      </c>
      <c r="N344">
        <f>_xlfn.DISPIMG("ID_378BD8843DDF471B9844CF383DBD5BDE",1)</f>
        <v/>
      </c>
      <c r="O344" t="inlineStr">
        <is>
          <t>N</t>
        </is>
      </c>
      <c r="P344" t="inlineStr">
        <is>
          <t>不报关</t>
        </is>
      </c>
      <c r="Q344" t="inlineStr">
        <is>
          <t>https://www.amazon.de/-/en/TNNZEET-womens-thermal-leggings-1-black/dp/B0B4C8RW1H/ref=sr_1_1?crid=16GXZ9FGYCOKC&amp;keywords=Hotelvs+Pack+of+2+Lined+Women%27s+Leggings%2C+Thermal%2C+Winter%2C+Opaque%2C+Velvet%2C+Warm%2C+Black+%2B+Dark+Grey&amp;qid=1690357404&amp;sprefix=hotelvs+pack+of+2+lined+women%27s+leggings+thermal+winter+opaque+velvet+warm+black+%2B+dark+grey%2Caps%2C272&amp;sr=8-1</t>
        </is>
      </c>
    </row>
    <row r="345">
      <c r="A345" t="inlineStr">
        <is>
          <t>D913349</t>
        </is>
      </c>
      <c r="B345" t="inlineStr">
        <is>
          <t>FBA15H4TTNRGU000003</t>
        </is>
      </c>
      <c r="C345" t="inlineStr">
        <is>
          <t>leggings</t>
        </is>
      </c>
      <c r="D345" t="inlineStr">
        <is>
          <t>打底裤</t>
        </is>
      </c>
      <c r="E345" t="inlineStr">
        <is>
          <t>6104620090</t>
        </is>
      </c>
      <c r="F345" t="inlineStr">
        <is>
          <t>无</t>
        </is>
      </c>
      <c r="G345" t="inlineStr">
        <is>
          <t>无</t>
        </is>
      </c>
      <c r="H345" t="inlineStr">
        <is>
          <t>聚酯纤维polyester</t>
        </is>
      </c>
      <c r="I345" t="inlineStr">
        <is>
          <t>穿着</t>
        </is>
      </c>
      <c r="J345" t="inlineStr">
        <is>
          <t>6.300</t>
        </is>
      </c>
      <c r="K345" t="n">
        <v>1</v>
      </c>
      <c r="L345" t="n">
        <v>20</v>
      </c>
      <c r="M345" t="n">
        <v>15.85</v>
      </c>
      <c r="O345" t="inlineStr">
        <is>
          <t>N</t>
        </is>
      </c>
      <c r="P345" t="inlineStr">
        <is>
          <t>不报关</t>
        </is>
      </c>
      <c r="Q345" t="inlineStr">
        <is>
          <t>https://www.amazon.de/-/en/TNNZEET-womens-thermal-leggings-1-black/dp/B0B4C8RW1H/ref=sr_1_1?crid=16GXZ9FGYCOKC&amp;keywords=Hotelvs+Pack+of+2+Lined+Women%27s+Leggings%2C+Thermal%2C+Winter%2C+Opaque%2C+Velvet%2C+Warm%2C+Black+%2B+Dark+Grey&amp;qid=1690357404&amp;sprefix=hotelvs+pack+of+2+lined+women%27s+leggings+thermal+winter+opaque+velvet+warm+black+%2B+dark+grey%2Caps%2C272&amp;sr=8-1</t>
        </is>
      </c>
    </row>
    <row r="346">
      <c r="A346" t="inlineStr">
        <is>
          <t>D913349</t>
        </is>
      </c>
      <c r="B346" t="inlineStr">
        <is>
          <t>FBA15H4TTNRGU000004</t>
        </is>
      </c>
      <c r="C346" t="inlineStr">
        <is>
          <t>leggings</t>
        </is>
      </c>
      <c r="D346" t="inlineStr">
        <is>
          <t>打底裤</t>
        </is>
      </c>
      <c r="E346" t="inlineStr">
        <is>
          <t>6104620090</t>
        </is>
      </c>
      <c r="F346" t="inlineStr">
        <is>
          <t>无</t>
        </is>
      </c>
      <c r="G346" t="inlineStr">
        <is>
          <t>无</t>
        </is>
      </c>
      <c r="H346" t="inlineStr">
        <is>
          <t>聚酯纤维polyester</t>
        </is>
      </c>
      <c r="I346" t="inlineStr">
        <is>
          <t>穿着</t>
        </is>
      </c>
      <c r="J346" t="inlineStr">
        <is>
          <t>6.300</t>
        </is>
      </c>
      <c r="K346" t="n">
        <v>1</v>
      </c>
      <c r="L346" t="n">
        <v>20</v>
      </c>
      <c r="M346" t="n">
        <v>15.85</v>
      </c>
      <c r="O346" t="inlineStr">
        <is>
          <t>N</t>
        </is>
      </c>
      <c r="P346" t="inlineStr">
        <is>
          <t>不报关</t>
        </is>
      </c>
      <c r="Q346" t="inlineStr">
        <is>
          <t>https://www.amazon.de/-/en/TNNZEET-womens-thermal-leggings-1-black/dp/B0B4C8RW1H/ref=sr_1_1?crid=16GXZ9FGYCOKC&amp;keywords=Hotelvs+Pack+of+2+Lined+Women%27s+Leggings%2C+Thermal%2C+Winter%2C+Opaque%2C+Velvet%2C+Warm%2C+Black+%2B+Dark+Grey&amp;qid=1690357404&amp;sprefix=hotelvs+pack+of+2+lined+women%27s+leggings+thermal+winter+opaque+velvet+warm+black+%2B+dark+grey%2Caps%2C272&amp;sr=8-1</t>
        </is>
      </c>
    </row>
    <row r="347">
      <c r="A347" t="inlineStr">
        <is>
          <t>D913349</t>
        </is>
      </c>
      <c r="B347" t="inlineStr">
        <is>
          <t>FBA15H4TTNRGU000005</t>
        </is>
      </c>
      <c r="C347" t="inlineStr">
        <is>
          <t>leggings</t>
        </is>
      </c>
      <c r="D347" t="inlineStr">
        <is>
          <t>打底裤</t>
        </is>
      </c>
      <c r="E347" t="inlineStr">
        <is>
          <t>6104620090</t>
        </is>
      </c>
      <c r="F347" t="inlineStr">
        <is>
          <t>无</t>
        </is>
      </c>
      <c r="G347" t="inlineStr">
        <is>
          <t>无</t>
        </is>
      </c>
      <c r="H347" t="inlineStr">
        <is>
          <t>聚酯纤维polyester</t>
        </is>
      </c>
      <c r="I347" t="inlineStr">
        <is>
          <t>穿着</t>
        </is>
      </c>
      <c r="J347" t="inlineStr">
        <is>
          <t>6.300</t>
        </is>
      </c>
      <c r="K347" t="n">
        <v>1</v>
      </c>
      <c r="L347" t="n">
        <v>20</v>
      </c>
      <c r="M347" t="n">
        <v>15.85</v>
      </c>
      <c r="O347" t="inlineStr">
        <is>
          <t>N</t>
        </is>
      </c>
      <c r="P347" t="inlineStr">
        <is>
          <t>不报关</t>
        </is>
      </c>
      <c r="Q347" t="inlineStr">
        <is>
          <t>https://www.amazon.de/-/en/TNNZEET-womens-thermal-leggings-1-black/dp/B0B4C8RW1H/ref=sr_1_1?crid=16GXZ9FGYCOKC&amp;keywords=Hotelvs+Pack+of+2+Lined+Women%27s+Leggings%2C+Thermal%2C+Winter%2C+Opaque%2C+Velvet%2C+Warm%2C+Black+%2B+Dark+Grey&amp;qid=1690357404&amp;sprefix=hotelvs+pack+of+2+lined+women%27s+leggings+thermal+winter+opaque+velvet+warm+black+%2B+dark+grey%2Caps%2C272&amp;sr=8-1</t>
        </is>
      </c>
    </row>
    <row r="348">
      <c r="A348" t="inlineStr">
        <is>
          <t>D913349</t>
        </is>
      </c>
      <c r="B348" t="inlineStr">
        <is>
          <t>FBA15H4TTNRGU000006</t>
        </is>
      </c>
      <c r="C348" t="inlineStr">
        <is>
          <t>leggings</t>
        </is>
      </c>
      <c r="D348" t="inlineStr">
        <is>
          <t>打底裤</t>
        </is>
      </c>
      <c r="E348" t="inlineStr">
        <is>
          <t>6104620090</t>
        </is>
      </c>
      <c r="F348" t="inlineStr">
        <is>
          <t>无</t>
        </is>
      </c>
      <c r="G348" t="inlineStr">
        <is>
          <t>无</t>
        </is>
      </c>
      <c r="H348" t="inlineStr">
        <is>
          <t>聚酯纤维polyester</t>
        </is>
      </c>
      <c r="I348" t="inlineStr">
        <is>
          <t>穿着</t>
        </is>
      </c>
      <c r="J348" t="inlineStr">
        <is>
          <t>6.300</t>
        </is>
      </c>
      <c r="K348" t="n">
        <v>1</v>
      </c>
      <c r="L348" t="n">
        <v>20</v>
      </c>
      <c r="M348" t="n">
        <v>15.85</v>
      </c>
      <c r="O348" t="inlineStr">
        <is>
          <t>N</t>
        </is>
      </c>
      <c r="P348" t="inlineStr">
        <is>
          <t>不报关</t>
        </is>
      </c>
      <c r="Q348" t="inlineStr">
        <is>
          <t>https://www.amazon.de/-/en/TNNZEET-womens-thermal-leggings-1-black/dp/B0B4C8RW1H/ref=sr_1_1?crid=16GXZ9FGYCOKC&amp;keywords=Hotelvs+Pack+of+2+Lined+Women%27s+Leggings%2C+Thermal%2C+Winter%2C+Opaque%2C+Velvet%2C+Warm%2C+Black+%2B+Dark+Grey&amp;qid=1690357404&amp;sprefix=hotelvs+pack+of+2+lined+women%27s+leggings+thermal+winter+opaque+velvet+warm+black+%2B+dark+grey%2Caps%2C272&amp;sr=8-1</t>
        </is>
      </c>
    </row>
    <row r="349">
      <c r="A349" t="inlineStr">
        <is>
          <t>D913349</t>
        </is>
      </c>
      <c r="B349" t="inlineStr">
        <is>
          <t>FBA15H4TTNRGU000007</t>
        </is>
      </c>
      <c r="C349" t="inlineStr">
        <is>
          <t>leggings</t>
        </is>
      </c>
      <c r="D349" t="inlineStr">
        <is>
          <t>打底裤</t>
        </is>
      </c>
      <c r="E349" t="inlineStr">
        <is>
          <t>6104620090</t>
        </is>
      </c>
      <c r="F349" t="inlineStr">
        <is>
          <t>无</t>
        </is>
      </c>
      <c r="G349" t="inlineStr">
        <is>
          <t>无</t>
        </is>
      </c>
      <c r="H349" t="inlineStr">
        <is>
          <t>聚酯纤维polyester</t>
        </is>
      </c>
      <c r="I349" t="inlineStr">
        <is>
          <t>穿着</t>
        </is>
      </c>
      <c r="J349" t="inlineStr">
        <is>
          <t>6.300</t>
        </is>
      </c>
      <c r="K349" t="n">
        <v>1</v>
      </c>
      <c r="L349" t="n">
        <v>20</v>
      </c>
      <c r="M349" t="n">
        <v>15.85</v>
      </c>
      <c r="O349" t="inlineStr">
        <is>
          <t>N</t>
        </is>
      </c>
      <c r="P349" t="inlineStr">
        <is>
          <t>不报关</t>
        </is>
      </c>
      <c r="Q349" t="inlineStr">
        <is>
          <t>https://www.amazon.de/-/en/TNNZEET-womens-thermal-leggings-1-black/dp/B0B4C8RW1H/ref=sr_1_1?crid=16GXZ9FGYCOKC&amp;keywords=Hotelvs+Pack+of+2+Lined+Women%27s+Leggings%2C+Thermal%2C+Winter%2C+Opaque%2C+Velvet%2C+Warm%2C+Black+%2B+Dark+Grey&amp;qid=1690357404&amp;sprefix=hotelvs+pack+of+2+lined+women%27s+leggings+thermal+winter+opaque+velvet+warm+black+%2B+dark+grey%2Caps%2C272&amp;sr=8-1</t>
        </is>
      </c>
    </row>
    <row r="350">
      <c r="A350" t="inlineStr">
        <is>
          <t>D913349</t>
        </is>
      </c>
      <c r="B350" t="inlineStr">
        <is>
          <t>FBA15H4TTNRGU000008</t>
        </is>
      </c>
      <c r="C350" t="inlineStr">
        <is>
          <t>leggings</t>
        </is>
      </c>
      <c r="D350" t="inlineStr">
        <is>
          <t>打底裤</t>
        </is>
      </c>
      <c r="E350" t="inlineStr">
        <is>
          <t>6104620090</t>
        </is>
      </c>
      <c r="F350" t="inlineStr">
        <is>
          <t>无</t>
        </is>
      </c>
      <c r="G350" t="inlineStr">
        <is>
          <t>无</t>
        </is>
      </c>
      <c r="H350" t="inlineStr">
        <is>
          <t>聚酯纤维polyester</t>
        </is>
      </c>
      <c r="I350" t="inlineStr">
        <is>
          <t>穿着</t>
        </is>
      </c>
      <c r="J350" t="inlineStr">
        <is>
          <t>6.300</t>
        </is>
      </c>
      <c r="K350" t="n">
        <v>1</v>
      </c>
      <c r="L350" t="n">
        <v>20</v>
      </c>
      <c r="M350" t="n">
        <v>15.85</v>
      </c>
      <c r="O350" t="inlineStr">
        <is>
          <t>N</t>
        </is>
      </c>
      <c r="P350" t="inlineStr">
        <is>
          <t>不报关</t>
        </is>
      </c>
      <c r="Q350" t="inlineStr">
        <is>
          <t>https://www.amazon.de/-/en/TNNZEET-womens-thermal-leggings-1-black/dp/B0B4C8RW1H/ref=sr_1_1?crid=16GXZ9FGYCOKC&amp;keywords=Hotelvs+Pack+of+2+Lined+Women%27s+Leggings%2C+Thermal%2C+Winter%2C+Opaque%2C+Velvet%2C+Warm%2C+Black+%2B+Dark+Grey&amp;qid=1690357404&amp;sprefix=hotelvs+pack+of+2+lined+women%27s+leggings+thermal+winter+opaque+velvet+warm+black+%2B+dark+grey%2Caps%2C272&amp;sr=8-1</t>
        </is>
      </c>
    </row>
    <row r="351">
      <c r="A351" t="inlineStr">
        <is>
          <t>D913349</t>
        </is>
      </c>
      <c r="B351" t="inlineStr">
        <is>
          <t>FBA15H4TTNRGU000009</t>
        </is>
      </c>
      <c r="C351" t="inlineStr">
        <is>
          <t>leggings</t>
        </is>
      </c>
      <c r="D351" t="inlineStr">
        <is>
          <t>打底裤</t>
        </is>
      </c>
      <c r="E351" t="inlineStr">
        <is>
          <t>6104620090</t>
        </is>
      </c>
      <c r="F351" t="inlineStr">
        <is>
          <t>无</t>
        </is>
      </c>
      <c r="G351" t="inlineStr">
        <is>
          <t>无</t>
        </is>
      </c>
      <c r="H351" t="inlineStr">
        <is>
          <t>聚酯纤维polyester</t>
        </is>
      </c>
      <c r="I351" t="inlineStr">
        <is>
          <t>穿着</t>
        </is>
      </c>
      <c r="J351" t="inlineStr">
        <is>
          <t>6.300</t>
        </is>
      </c>
      <c r="K351" t="n">
        <v>1</v>
      </c>
      <c r="L351" t="n">
        <v>20</v>
      </c>
      <c r="M351" t="n">
        <v>15.85</v>
      </c>
      <c r="O351" t="inlineStr">
        <is>
          <t>N</t>
        </is>
      </c>
      <c r="P351" t="inlineStr">
        <is>
          <t>不报关</t>
        </is>
      </c>
      <c r="Q351" t="inlineStr">
        <is>
          <t>https://www.amazon.de/-/en/TNNZEET-womens-thermal-leggings-1-black/dp/B0B4C8RW1H/ref=sr_1_1?crid=16GXZ9FGYCOKC&amp;keywords=Hotelvs+Pack+of+2+Lined+Women%27s+Leggings%2C+Thermal%2C+Winter%2C+Opaque%2C+Velvet%2C+Warm%2C+Black+%2B+Dark+Grey&amp;qid=1690357404&amp;sprefix=hotelvs+pack+of+2+lined+women%27s+leggings+thermal+winter+opaque+velvet+warm+black+%2B+dark+grey%2Caps%2C272&amp;sr=8-1</t>
        </is>
      </c>
    </row>
    <row r="352">
      <c r="A352" t="inlineStr">
        <is>
          <t>D913349</t>
        </is>
      </c>
      <c r="B352" t="inlineStr">
        <is>
          <t>FBA15H4TTNRGU000010</t>
        </is>
      </c>
      <c r="C352" t="inlineStr">
        <is>
          <t>leggings</t>
        </is>
      </c>
      <c r="D352" t="inlineStr">
        <is>
          <t>打底裤</t>
        </is>
      </c>
      <c r="E352" t="inlineStr">
        <is>
          <t>6104620090</t>
        </is>
      </c>
      <c r="F352" t="inlineStr">
        <is>
          <t>无</t>
        </is>
      </c>
      <c r="G352" t="inlineStr">
        <is>
          <t>无</t>
        </is>
      </c>
      <c r="H352" t="inlineStr">
        <is>
          <t>聚酯纤维polyester</t>
        </is>
      </c>
      <c r="I352" t="inlineStr">
        <is>
          <t>穿着</t>
        </is>
      </c>
      <c r="J352" t="inlineStr">
        <is>
          <t>6.300</t>
        </is>
      </c>
      <c r="K352" t="n">
        <v>1</v>
      </c>
      <c r="L352" t="n">
        <v>20</v>
      </c>
      <c r="M352" t="n">
        <v>15.85</v>
      </c>
      <c r="O352" t="inlineStr">
        <is>
          <t>N</t>
        </is>
      </c>
      <c r="P352" t="inlineStr">
        <is>
          <t>不报关</t>
        </is>
      </c>
      <c r="Q352" t="inlineStr">
        <is>
          <t>https://www.amazon.de/-/en/TNNZEET-womens-thermal-leggings-1-black/dp/B0B4C8RW1H/ref=sr_1_1?crid=16GXZ9FGYCOKC&amp;keywords=Hotelvs+Pack+of+2+Lined+Women%27s+Leggings%2C+Thermal%2C+Winter%2C+Opaque%2C+Velvet%2C+Warm%2C+Black+%2B+Dark+Grey&amp;qid=1690357404&amp;sprefix=hotelvs+pack+of+2+lined+women%27s+leggings+thermal+winter+opaque+velvet+warm+black+%2B+dark+grey%2Caps%2C272&amp;sr=8-1</t>
        </is>
      </c>
    </row>
    <row r="353">
      <c r="A353" t="inlineStr">
        <is>
          <t>D913349</t>
        </is>
      </c>
      <c r="B353" t="inlineStr">
        <is>
          <t>FBA15H4W5LJCU000001</t>
        </is>
      </c>
      <c r="C353" t="inlineStr">
        <is>
          <t>leggings</t>
        </is>
      </c>
      <c r="D353" t="inlineStr">
        <is>
          <t>打底裤</t>
        </is>
      </c>
      <c r="E353" t="inlineStr">
        <is>
          <t>6104620090</t>
        </is>
      </c>
      <c r="F353" t="inlineStr">
        <is>
          <t>无</t>
        </is>
      </c>
      <c r="G353" t="inlineStr">
        <is>
          <t>无</t>
        </is>
      </c>
      <c r="H353" t="inlineStr">
        <is>
          <t>聚酯纤维polyester</t>
        </is>
      </c>
      <c r="I353" t="inlineStr">
        <is>
          <t>穿着</t>
        </is>
      </c>
      <c r="J353" t="inlineStr">
        <is>
          <t>5.700</t>
        </is>
      </c>
      <c r="K353" t="n">
        <v>1</v>
      </c>
      <c r="L353" t="n">
        <v>31</v>
      </c>
      <c r="M353" t="n">
        <v>15.85</v>
      </c>
      <c r="N353">
        <f>_xlfn.DISPIMG("ID_0C1D788B175B486B8C7A4087977A6839",1)</f>
        <v/>
      </c>
      <c r="O353" t="inlineStr">
        <is>
          <t>N</t>
        </is>
      </c>
      <c r="P353" t="inlineStr">
        <is>
          <t>不报关</t>
        </is>
      </c>
      <c r="Q353" t="inlineStr">
        <is>
          <t>https://www.amazon.de/-/en/Hltpro-Thermal-Leggings-Trousers-Running/dp/B096VP3G9G/ref=sr_1_fkmr0_2?crid=3I2S0SJFJZNSV&amp;keywords=Hotelvs+Women%27s+Thermal+Lined+Leggings+Winter+Opaque+Velvet+Leggings+Warm+-+Slim&amp;qid=1690890241&amp;sprefix=hotelvs+women%27s+thermal+lined+leggings+winter+opaque+velvet+leggings+warm+-+slim%2Caps%2C261&amp;sr=8-2-fkmr0</t>
        </is>
      </c>
    </row>
    <row r="354">
      <c r="A354" t="inlineStr">
        <is>
          <t>D913349</t>
        </is>
      </c>
      <c r="B354" t="inlineStr">
        <is>
          <t>FBA15H4W5LJCU000002</t>
        </is>
      </c>
      <c r="C354" t="inlineStr">
        <is>
          <t>leggings</t>
        </is>
      </c>
      <c r="D354" t="inlineStr">
        <is>
          <t>打底裤</t>
        </is>
      </c>
      <c r="E354" t="inlineStr">
        <is>
          <t>6104620090</t>
        </is>
      </c>
      <c r="F354" t="inlineStr">
        <is>
          <t>无</t>
        </is>
      </c>
      <c r="G354" t="inlineStr">
        <is>
          <t>无</t>
        </is>
      </c>
      <c r="H354" t="inlineStr">
        <is>
          <t>聚酯纤维polyester</t>
        </is>
      </c>
      <c r="I354" t="inlineStr">
        <is>
          <t>穿着</t>
        </is>
      </c>
      <c r="J354" t="inlineStr">
        <is>
          <t>5.700</t>
        </is>
      </c>
      <c r="K354" t="n">
        <v>1</v>
      </c>
      <c r="L354" t="n">
        <v>31</v>
      </c>
      <c r="M354" t="n">
        <v>15.85</v>
      </c>
      <c r="N354">
        <f>_xlfn.DISPIMG("ID_F5D787775BDF4E3AA9FDDA60C9F1D081",1)</f>
        <v/>
      </c>
      <c r="O354" t="inlineStr">
        <is>
          <t>N</t>
        </is>
      </c>
      <c r="P354" t="inlineStr">
        <is>
          <t>不报关</t>
        </is>
      </c>
      <c r="Q354" t="inlineStr">
        <is>
          <t>https://www.amazon.de/-/en/Hltpro-Thermal-Leggings-Trousers-Running/dp/B096VP3G9G/ref=sr_1_fkmr0_2?crid=3I2S0SJFJZNSV&amp;keywords=Hotelvs+Women%27s+Thermal+Lined+Leggings+Winter+Opaque+Velvet+Leggings+Warm+-+Slim&amp;qid=1690890241&amp;sprefix=hotelvs+women%27s+thermal+lined+leggings+winter+opaque+velvet+leggings+warm+-+slim%2Caps%2C261&amp;sr=8-2-fkmr0</t>
        </is>
      </c>
    </row>
    <row r="355">
      <c r="A355" t="inlineStr">
        <is>
          <t>D913349</t>
        </is>
      </c>
      <c r="B355" t="inlineStr">
        <is>
          <t>FBA15H4W5LJCU000003</t>
        </is>
      </c>
      <c r="C355" t="inlineStr">
        <is>
          <t>leggings</t>
        </is>
      </c>
      <c r="D355" t="inlineStr">
        <is>
          <t>打底裤</t>
        </is>
      </c>
      <c r="E355" t="inlineStr">
        <is>
          <t>6104620090</t>
        </is>
      </c>
      <c r="F355" t="inlineStr">
        <is>
          <t>无</t>
        </is>
      </c>
      <c r="G355" t="inlineStr">
        <is>
          <t>无</t>
        </is>
      </c>
      <c r="H355" t="inlineStr">
        <is>
          <t>聚酯纤维polyester</t>
        </is>
      </c>
      <c r="I355" t="inlineStr">
        <is>
          <t>穿着</t>
        </is>
      </c>
      <c r="J355" t="inlineStr">
        <is>
          <t>5.700</t>
        </is>
      </c>
      <c r="K355" t="n">
        <v>1</v>
      </c>
      <c r="L355" t="n">
        <v>31</v>
      </c>
      <c r="M355" t="n">
        <v>15.85</v>
      </c>
      <c r="O355" t="inlineStr">
        <is>
          <t>N</t>
        </is>
      </c>
      <c r="P355" t="inlineStr">
        <is>
          <t>不报关</t>
        </is>
      </c>
      <c r="Q355" t="inlineStr">
        <is>
          <t>https://www.amazon.de/-/en/Hltpro-Thermal-Leggings-Trousers-Running/dp/B096VP3G9G/ref=sr_1_fkmr0_2?crid=3I2S0SJFJZNSV&amp;keywords=Hotelvs+Women%27s+Thermal+Lined+Leggings+Winter+Opaque+Velvet+Leggings+Warm+-+Slim&amp;qid=1690890241&amp;sprefix=hotelvs+women%27s+thermal+lined+leggings+winter+opaque+velvet+leggings+warm+-+slim%2Caps%2C261&amp;sr=8-2-fkmr0</t>
        </is>
      </c>
    </row>
    <row r="356">
      <c r="A356" t="inlineStr">
        <is>
          <t>D913349</t>
        </is>
      </c>
      <c r="B356" t="inlineStr">
        <is>
          <t>FBA15H4W5LJCU000004</t>
        </is>
      </c>
      <c r="C356" t="inlineStr">
        <is>
          <t>leggings</t>
        </is>
      </c>
      <c r="D356" t="inlineStr">
        <is>
          <t>打底裤</t>
        </is>
      </c>
      <c r="E356" t="inlineStr">
        <is>
          <t>6104620090</t>
        </is>
      </c>
      <c r="F356" t="inlineStr">
        <is>
          <t>无</t>
        </is>
      </c>
      <c r="G356" t="inlineStr">
        <is>
          <t>无</t>
        </is>
      </c>
      <c r="H356" t="inlineStr">
        <is>
          <t>聚酯纤维polyester</t>
        </is>
      </c>
      <c r="I356" t="inlineStr">
        <is>
          <t>穿着</t>
        </is>
      </c>
      <c r="J356" t="inlineStr">
        <is>
          <t>5.700</t>
        </is>
      </c>
      <c r="K356" t="n">
        <v>1</v>
      </c>
      <c r="L356" t="n">
        <v>31</v>
      </c>
      <c r="M356" t="n">
        <v>15.85</v>
      </c>
      <c r="O356" t="inlineStr">
        <is>
          <t>N</t>
        </is>
      </c>
      <c r="P356" t="inlineStr">
        <is>
          <t>不报关</t>
        </is>
      </c>
      <c r="Q356" t="inlineStr">
        <is>
          <t>https://www.amazon.de/-/en/Hltpro-Thermal-Leggings-Trousers-Running/dp/B096VP3G9G/ref=sr_1_fkmr0_2?crid=3I2S0SJFJZNSV&amp;keywords=Hotelvs+Women%27s+Thermal+Lined+Leggings+Winter+Opaque+Velvet+Leggings+Warm+-+Slim&amp;qid=1690890241&amp;sprefix=hotelvs+women%27s+thermal+lined+leggings+winter+opaque+velvet+leggings+warm+-+slim%2Caps%2C261&amp;sr=8-2-fkmr0</t>
        </is>
      </c>
    </row>
    <row r="357">
      <c r="A357" t="inlineStr">
        <is>
          <t>D913349</t>
        </is>
      </c>
      <c r="B357" t="inlineStr">
        <is>
          <t>FBA15H4W5LJCU000005</t>
        </is>
      </c>
      <c r="C357" t="inlineStr">
        <is>
          <t>leggings</t>
        </is>
      </c>
      <c r="D357" t="inlineStr">
        <is>
          <t>打底裤</t>
        </is>
      </c>
      <c r="E357" t="inlineStr">
        <is>
          <t>6104620090</t>
        </is>
      </c>
      <c r="F357" t="inlineStr">
        <is>
          <t>无</t>
        </is>
      </c>
      <c r="G357" t="inlineStr">
        <is>
          <t>无</t>
        </is>
      </c>
      <c r="H357" t="inlineStr">
        <is>
          <t>聚酯纤维polyester</t>
        </is>
      </c>
      <c r="I357" t="inlineStr">
        <is>
          <t>穿着</t>
        </is>
      </c>
      <c r="J357" t="inlineStr">
        <is>
          <t>5.700</t>
        </is>
      </c>
      <c r="K357" t="n">
        <v>1</v>
      </c>
      <c r="L357" t="n">
        <v>32</v>
      </c>
      <c r="M357" t="n">
        <v>15.85</v>
      </c>
      <c r="O357" t="inlineStr">
        <is>
          <t>N</t>
        </is>
      </c>
      <c r="P357" t="inlineStr">
        <is>
          <t>不报关</t>
        </is>
      </c>
      <c r="Q357" t="inlineStr">
        <is>
          <t>https://www.amazon.de/-/en/Hltpro-Thermal-Leggings-Trousers-Running/dp/B096VP3G9G/ref=sr_1_fkmr0_2?crid=3I2S0SJFJZNSV&amp;keywords=Hotelvs+Women%27s+Thermal+Lined+Leggings+Winter+Opaque+Velvet+Leggings+Warm+-+Slim&amp;qid=1690890241&amp;sprefix=hotelvs+women%27s+thermal+lined+leggings+winter+opaque+velvet+leggings+warm+-+slim%2Caps%2C261&amp;sr=8-2-fkmr0</t>
        </is>
      </c>
    </row>
    <row r="358">
      <c r="A358" t="inlineStr">
        <is>
          <t>KY4000281118379</t>
        </is>
      </c>
      <c r="B358" t="inlineStr">
        <is>
          <t>1</t>
        </is>
      </c>
      <c r="C358" t="inlineStr">
        <is>
          <t>electric bike</t>
        </is>
      </c>
      <c r="D358" t="inlineStr">
        <is>
          <t>电动自行车</t>
        </is>
      </c>
      <c r="E358" t="inlineStr">
        <is>
          <t>8711600010</t>
        </is>
      </c>
      <c r="F358" t="inlineStr">
        <is>
          <t>无</t>
        </is>
      </c>
      <c r="G358" t="inlineStr">
        <is>
          <t>TDA35L</t>
        </is>
      </c>
      <c r="H358" t="inlineStr">
        <is>
          <t>Aluminium alloy</t>
        </is>
      </c>
      <c r="I358" t="inlineStr">
        <is>
          <t>riding</t>
        </is>
      </c>
      <c r="J358" t="inlineStr">
        <is>
          <t>2003.000</t>
        </is>
      </c>
      <c r="K358" t="n">
        <v>1</v>
      </c>
      <c r="L358" t="n">
        <v>1</v>
      </c>
      <c r="M358" t="n">
        <v>38</v>
      </c>
      <c r="N358">
        <f>_xlfn.DISPIMG("ID_D723739F9A1F444EA85561CFEF39032A",1)</f>
        <v/>
      </c>
      <c r="O358" t="inlineStr">
        <is>
          <t>Y</t>
        </is>
      </c>
      <c r="P358" t="inlineStr">
        <is>
          <t>不报关</t>
        </is>
      </c>
      <c r="Q358" t="inlineStr">
        <is>
          <t>/</t>
        </is>
      </c>
    </row>
    <row r="359">
      <c r="A359" t="inlineStr">
        <is>
          <t>90133396</t>
        </is>
      </c>
      <c r="B359" t="inlineStr">
        <is>
          <t>1</t>
        </is>
      </c>
      <c r="C359" t="inlineStr">
        <is>
          <t>plastic shell</t>
        </is>
      </c>
      <c r="D359" t="inlineStr">
        <is>
          <t>电池塑料壳</t>
        </is>
      </c>
      <c r="E359" t="inlineStr">
        <is>
          <t>3923900000</t>
        </is>
      </c>
      <c r="F359" t="inlineStr">
        <is>
          <t>无</t>
        </is>
      </c>
      <c r="G359" t="inlineStr">
        <is>
          <t>无</t>
        </is>
      </c>
      <c r="H359" t="inlineStr">
        <is>
          <t>plastics</t>
        </is>
      </c>
      <c r="I359" t="inlineStr">
        <is>
          <t>assemble</t>
        </is>
      </c>
      <c r="J359" t="inlineStr">
        <is>
          <t>32.000</t>
        </is>
      </c>
      <c r="K359" t="n">
        <v>1</v>
      </c>
      <c r="L359" t="n">
        <v>6</v>
      </c>
      <c r="M359" t="n">
        <v>18.35</v>
      </c>
      <c r="N359">
        <f>DISPIMG("ID_6661C3DFD95C4CECA2BD0724EBA4E8B3",1)</f>
        <v/>
      </c>
      <c r="O359" t="inlineStr">
        <is>
          <t>N</t>
        </is>
      </c>
      <c r="P359" t="inlineStr">
        <is>
          <t>不报关</t>
        </is>
      </c>
      <c r="Q359" t="inlineStr">
        <is>
          <t>无</t>
        </is>
      </c>
    </row>
    <row r="360">
      <c r="A360" t="inlineStr">
        <is>
          <t>90133396</t>
        </is>
      </c>
      <c r="B360" t="inlineStr">
        <is>
          <t>2</t>
        </is>
      </c>
      <c r="C360" t="inlineStr">
        <is>
          <t>plastic shell</t>
        </is>
      </c>
      <c r="D360" t="inlineStr">
        <is>
          <t>电池塑料壳</t>
        </is>
      </c>
      <c r="E360" t="inlineStr">
        <is>
          <t>3923900000</t>
        </is>
      </c>
      <c r="F360" t="inlineStr">
        <is>
          <t>无</t>
        </is>
      </c>
      <c r="G360" t="inlineStr">
        <is>
          <t>无</t>
        </is>
      </c>
      <c r="H360" t="inlineStr">
        <is>
          <t>plastics</t>
        </is>
      </c>
      <c r="I360" t="inlineStr">
        <is>
          <t>assemble</t>
        </is>
      </c>
      <c r="J360" t="inlineStr">
        <is>
          <t>32.000</t>
        </is>
      </c>
      <c r="K360" t="n">
        <v>1</v>
      </c>
      <c r="L360" t="n">
        <v>6</v>
      </c>
      <c r="M360" t="n">
        <v>18.15</v>
      </c>
      <c r="N360">
        <f>DISPIMG("ID_6661C3DFD95C4CECA2BD0724EBA4E8B3",1)</f>
        <v/>
      </c>
      <c r="O360" t="inlineStr">
        <is>
          <t>N</t>
        </is>
      </c>
      <c r="P360" t="inlineStr">
        <is>
          <t>不报关</t>
        </is>
      </c>
      <c r="Q360" t="inlineStr">
        <is>
          <t>无</t>
        </is>
      </c>
    </row>
    <row r="361">
      <c r="A361" t="inlineStr">
        <is>
          <t>90133396</t>
        </is>
      </c>
      <c r="B361" t="inlineStr">
        <is>
          <t>3</t>
        </is>
      </c>
      <c r="C361" t="inlineStr">
        <is>
          <t>plastic shell</t>
        </is>
      </c>
      <c r="D361" t="inlineStr">
        <is>
          <t>电池塑料壳</t>
        </is>
      </c>
      <c r="E361" t="inlineStr">
        <is>
          <t>3923900000</t>
        </is>
      </c>
      <c r="F361" t="inlineStr">
        <is>
          <t>无</t>
        </is>
      </c>
      <c r="G361" t="inlineStr">
        <is>
          <t>无</t>
        </is>
      </c>
      <c r="H361" t="inlineStr">
        <is>
          <t>plastics</t>
        </is>
      </c>
      <c r="I361" t="inlineStr">
        <is>
          <t>assemble</t>
        </is>
      </c>
      <c r="J361" t="inlineStr">
        <is>
          <t>32.000</t>
        </is>
      </c>
      <c r="K361" t="n">
        <v>1</v>
      </c>
      <c r="L361" t="n">
        <v>6</v>
      </c>
      <c r="M361" t="n">
        <v>6.7</v>
      </c>
      <c r="N361">
        <f>DISPIMG("ID_6661C3DFD95C4CECA2BD0724EBA4E8B3",1)</f>
        <v/>
      </c>
      <c r="O361" t="inlineStr">
        <is>
          <t>N</t>
        </is>
      </c>
      <c r="P361" t="inlineStr">
        <is>
          <t>不报关</t>
        </is>
      </c>
      <c r="Q361" t="inlineStr">
        <is>
          <t>无</t>
        </is>
      </c>
    </row>
    <row r="362">
      <c r="A362" t="inlineStr">
        <is>
          <t>90133396</t>
        </is>
      </c>
      <c r="B362" t="inlineStr">
        <is>
          <t>4</t>
        </is>
      </c>
      <c r="C362" t="inlineStr">
        <is>
          <t>plastic shell</t>
        </is>
      </c>
      <c r="D362" t="inlineStr">
        <is>
          <t>电池塑料壳</t>
        </is>
      </c>
      <c r="E362" t="inlineStr">
        <is>
          <t>3923900000</t>
        </is>
      </c>
      <c r="F362" t="inlineStr">
        <is>
          <t>无</t>
        </is>
      </c>
      <c r="G362" t="inlineStr">
        <is>
          <t>无</t>
        </is>
      </c>
      <c r="H362" t="inlineStr">
        <is>
          <t>plastics</t>
        </is>
      </c>
      <c r="I362" t="inlineStr">
        <is>
          <t>assemble</t>
        </is>
      </c>
      <c r="J362" t="inlineStr">
        <is>
          <t>32.000</t>
        </is>
      </c>
      <c r="K362" t="n">
        <v>1</v>
      </c>
      <c r="L362" t="n">
        <v>6</v>
      </c>
      <c r="M362" t="n">
        <v>15.75</v>
      </c>
      <c r="N362">
        <f>DISPIMG("ID_6661C3DFD95C4CECA2BD0724EBA4E8B3",1)</f>
        <v/>
      </c>
      <c r="O362" t="inlineStr">
        <is>
          <t>N</t>
        </is>
      </c>
      <c r="P362" t="inlineStr">
        <is>
          <t>不报关</t>
        </is>
      </c>
      <c r="Q362" t="inlineStr">
        <is>
          <t>无</t>
        </is>
      </c>
    </row>
    <row r="363">
      <c r="A363" t="inlineStr">
        <is>
          <t>D913360</t>
        </is>
      </c>
      <c r="B363" t="inlineStr">
        <is>
          <t>FBA15H4V7CZ3U000001</t>
        </is>
      </c>
      <c r="C363" t="inlineStr">
        <is>
          <t>Sealing Strip</t>
        </is>
      </c>
      <c r="D363" t="inlineStr">
        <is>
          <t>门窗密封条</t>
        </is>
      </c>
      <c r="E363" t="inlineStr">
        <is>
          <t>4016939000</t>
        </is>
      </c>
      <c r="F363" t="inlineStr">
        <is>
          <t>无</t>
        </is>
      </c>
      <c r="G363" t="inlineStr">
        <is>
          <t>无</t>
        </is>
      </c>
      <c r="H363" t="inlineStr">
        <is>
          <t>EPDM</t>
        </is>
      </c>
      <c r="I363" t="inlineStr">
        <is>
          <t>密封门窗Sealed door and window</t>
        </is>
      </c>
      <c r="J363" t="inlineStr">
        <is>
          <t>4.800</t>
        </is>
      </c>
      <c r="K363" t="n">
        <v>1</v>
      </c>
      <c r="L363" t="n">
        <v>35</v>
      </c>
      <c r="M363" t="n">
        <v>18.1</v>
      </c>
      <c r="N363">
        <f>_xlfn.DISPIMG("ID_F648A7C2810F44449A3B5FC4CBB6B52C",1)</f>
        <v/>
      </c>
      <c r="O363" t="inlineStr">
        <is>
          <t>N</t>
        </is>
      </c>
      <c r="P363" t="inlineStr">
        <is>
          <t>不报关</t>
        </is>
      </c>
      <c r="Q363" t="inlineStr">
        <is>
          <t>https://www.amazon.de/2021-01QIAN-4-8067-RATEL-Rubber-Weather-Strip/dp/B07KF5CM94/ref=sr_1_2_sspa?keywords=RATEL+Rubber+Weather+Strip&amp;qid=1690977561&amp;s=diy&amp;sr=1-2-spons&amp;sp_csd=d2lkZ2V0TmFtZT1zcF9hdGY&amp;psc=1</t>
        </is>
      </c>
    </row>
    <row r="364">
      <c r="A364" t="inlineStr">
        <is>
          <t>D913360</t>
        </is>
      </c>
      <c r="B364" t="inlineStr">
        <is>
          <t>FBA15H4V7CZ3U000002</t>
        </is>
      </c>
      <c r="C364" t="inlineStr">
        <is>
          <t>Sealing Strip</t>
        </is>
      </c>
      <c r="D364" t="inlineStr">
        <is>
          <t>门窗密封条</t>
        </is>
      </c>
      <c r="E364" t="inlineStr">
        <is>
          <t>4016939000</t>
        </is>
      </c>
      <c r="F364" t="inlineStr">
        <is>
          <t>无</t>
        </is>
      </c>
      <c r="G364" t="inlineStr">
        <is>
          <t>无</t>
        </is>
      </c>
      <c r="H364" t="inlineStr">
        <is>
          <t>EPDM</t>
        </is>
      </c>
      <c r="I364" t="inlineStr">
        <is>
          <t>密封门窗Sealed door and window</t>
        </is>
      </c>
      <c r="J364" t="inlineStr">
        <is>
          <t>4.800</t>
        </is>
      </c>
      <c r="K364" t="n">
        <v>1</v>
      </c>
      <c r="L364" t="n">
        <v>36</v>
      </c>
      <c r="M364" t="n">
        <v>18.1</v>
      </c>
      <c r="N364">
        <f>_xlfn.DISPIMG("ID_60C2A2D6666C40C495CAC30BEA501272",1)</f>
        <v/>
      </c>
      <c r="O364" t="inlineStr">
        <is>
          <t>N</t>
        </is>
      </c>
      <c r="P364" t="inlineStr">
        <is>
          <t>不报关</t>
        </is>
      </c>
      <c r="Q364" t="inlineStr">
        <is>
          <t>https://www.amazon.de/2021-01QIAN-4-8067-RATEL-Rubber-Weather-Strip/dp/B07KF5CM94/ref=sr_1_2_sspa?keywords=RATEL+Rubber+Weather+Strip&amp;qid=1690977561&amp;s=diy&amp;sr=1-2-spons&amp;sp_csd=d2lkZ2V0TmFtZT1zcF9hdGY&amp;psc=1</t>
        </is>
      </c>
    </row>
    <row r="365">
      <c r="A365" t="inlineStr">
        <is>
          <t>D913360</t>
        </is>
      </c>
      <c r="B365" t="inlineStr">
        <is>
          <t>FBA15H4V7CZ3U000003</t>
        </is>
      </c>
      <c r="C365" t="inlineStr">
        <is>
          <t>Sealing Strip</t>
        </is>
      </c>
      <c r="D365" t="inlineStr">
        <is>
          <t>门窗密封条</t>
        </is>
      </c>
      <c r="E365" t="inlineStr">
        <is>
          <t>4016939000</t>
        </is>
      </c>
      <c r="F365" t="inlineStr">
        <is>
          <t>无</t>
        </is>
      </c>
      <c r="G365" t="inlineStr">
        <is>
          <t>无</t>
        </is>
      </c>
      <c r="H365" t="inlineStr">
        <is>
          <t>EPDM</t>
        </is>
      </c>
      <c r="I365" t="inlineStr">
        <is>
          <t>密封门窗Sealed door and window</t>
        </is>
      </c>
      <c r="J365" t="inlineStr">
        <is>
          <t>4.800</t>
        </is>
      </c>
      <c r="K365" t="n">
        <v>1</v>
      </c>
      <c r="L365" t="n">
        <v>36</v>
      </c>
      <c r="M365" t="n">
        <v>18.1</v>
      </c>
      <c r="N365">
        <f>_xlfn.DISPIMG("ID_7106AC83EA614ED8BA0DB9E722098B42",1)</f>
        <v/>
      </c>
      <c r="O365" t="inlineStr">
        <is>
          <t>N</t>
        </is>
      </c>
      <c r="P365" t="inlineStr">
        <is>
          <t>不报关</t>
        </is>
      </c>
      <c r="Q365" t="inlineStr">
        <is>
          <t>https://www.amazon.de/2021-01QIAN-4-8067-RATEL-Rubber-Weather-Strip/dp/B07KF5CM94/ref=sr_1_2_sspa?keywords=RATEL+Rubber+Weather+Strip&amp;qid=1690977561&amp;s=diy&amp;sr=1-2-spons&amp;sp_csd=d2lkZ2V0TmFtZT1zcF9hdGY&amp;psc=1</t>
        </is>
      </c>
    </row>
    <row r="366">
      <c r="A366" t="inlineStr">
        <is>
          <t>D913360</t>
        </is>
      </c>
      <c r="B366" t="inlineStr">
        <is>
          <t>FBA15H4V7CZ3U000004</t>
        </is>
      </c>
      <c r="C366" t="inlineStr">
        <is>
          <t>Sealing Strip</t>
        </is>
      </c>
      <c r="D366" t="inlineStr">
        <is>
          <t>门窗密封条</t>
        </is>
      </c>
      <c r="E366" t="inlineStr">
        <is>
          <t>4016939000</t>
        </is>
      </c>
      <c r="F366" t="inlineStr">
        <is>
          <t>无</t>
        </is>
      </c>
      <c r="G366" t="inlineStr">
        <is>
          <t>无</t>
        </is>
      </c>
      <c r="H366" t="inlineStr">
        <is>
          <t>EPDM</t>
        </is>
      </c>
      <c r="I366" t="inlineStr">
        <is>
          <t>密封门窗Sealed door and window</t>
        </is>
      </c>
      <c r="J366" t="inlineStr">
        <is>
          <t>4.800</t>
        </is>
      </c>
      <c r="K366" t="n">
        <v>1</v>
      </c>
      <c r="L366" t="n">
        <v>36</v>
      </c>
      <c r="M366" t="n">
        <v>18.1</v>
      </c>
      <c r="O366" t="inlineStr">
        <is>
          <t>N</t>
        </is>
      </c>
      <c r="P366" t="inlineStr">
        <is>
          <t>不报关</t>
        </is>
      </c>
      <c r="Q366" t="inlineStr">
        <is>
          <t>https://www.amazon.de/2021-01QIAN-4-8067-RATEL-Rubber-Weather-Strip/dp/B07KF5CM94/ref=sr_1_2_sspa?keywords=RATEL+Rubber+Weather+Strip&amp;qid=1690977561&amp;s=diy&amp;sr=1-2-spons&amp;sp_csd=d2lkZ2V0TmFtZT1zcF9hdGY&amp;psc=1</t>
        </is>
      </c>
    </row>
    <row r="367">
      <c r="A367" t="inlineStr">
        <is>
          <t>D913360</t>
        </is>
      </c>
      <c r="B367" t="inlineStr">
        <is>
          <t>FBA15H4V7CZ3U000005</t>
        </is>
      </c>
      <c r="C367" t="inlineStr">
        <is>
          <t>Sealing Strip</t>
        </is>
      </c>
      <c r="D367" t="inlineStr">
        <is>
          <t>门窗密封条</t>
        </is>
      </c>
      <c r="E367" t="inlineStr">
        <is>
          <t>4016939000</t>
        </is>
      </c>
      <c r="F367" t="inlineStr">
        <is>
          <t>无</t>
        </is>
      </c>
      <c r="G367" t="inlineStr">
        <is>
          <t>无</t>
        </is>
      </c>
      <c r="H367" t="inlineStr">
        <is>
          <t>EPDM</t>
        </is>
      </c>
      <c r="I367" t="inlineStr">
        <is>
          <t>密封门窗Sealed door and window</t>
        </is>
      </c>
      <c r="J367" t="inlineStr">
        <is>
          <t>4.800</t>
        </is>
      </c>
      <c r="K367" t="n">
        <v>1</v>
      </c>
      <c r="L367" t="n">
        <v>36</v>
      </c>
      <c r="M367" t="n">
        <v>18.1</v>
      </c>
      <c r="O367" t="inlineStr">
        <is>
          <t>N</t>
        </is>
      </c>
      <c r="P367" t="inlineStr">
        <is>
          <t>不报关</t>
        </is>
      </c>
      <c r="Q367" t="inlineStr">
        <is>
          <t>https://www.amazon.de/2021-01QIAN-4-8067-RATEL-Rubber-Weather-Strip/dp/B07KF5CM94/ref=sr_1_2_sspa?keywords=RATEL+Rubber+Weather+Strip&amp;qid=1690977561&amp;s=diy&amp;sr=1-2-spons&amp;sp_csd=d2lkZ2V0TmFtZT1zcF9hdGY&amp;psc=1</t>
        </is>
      </c>
    </row>
    <row r="368">
      <c r="A368" t="inlineStr">
        <is>
          <t>D913360</t>
        </is>
      </c>
      <c r="B368" t="inlineStr">
        <is>
          <t>FBA15H4V7CZ3U000006</t>
        </is>
      </c>
      <c r="C368" t="inlineStr">
        <is>
          <t>Sealing Strip</t>
        </is>
      </c>
      <c r="D368" t="inlineStr">
        <is>
          <t>门窗密封条</t>
        </is>
      </c>
      <c r="E368" t="inlineStr">
        <is>
          <t>4016939000</t>
        </is>
      </c>
      <c r="F368" t="inlineStr">
        <is>
          <t>无</t>
        </is>
      </c>
      <c r="G368" t="inlineStr">
        <is>
          <t>无</t>
        </is>
      </c>
      <c r="H368" t="inlineStr">
        <is>
          <t>EPDM</t>
        </is>
      </c>
      <c r="I368" t="inlineStr">
        <is>
          <t>密封门窗Sealed door and window</t>
        </is>
      </c>
      <c r="J368" t="inlineStr">
        <is>
          <t>4.800</t>
        </is>
      </c>
      <c r="K368" t="n">
        <v>1</v>
      </c>
      <c r="L368" t="n">
        <v>36</v>
      </c>
      <c r="M368" t="n">
        <v>18.1</v>
      </c>
      <c r="O368" t="inlineStr">
        <is>
          <t>N</t>
        </is>
      </c>
      <c r="P368" t="inlineStr">
        <is>
          <t>不报关</t>
        </is>
      </c>
      <c r="Q368" t="inlineStr">
        <is>
          <t>https://www.amazon.de/2021-01QIAN-4-8067-RATEL-Rubber-Weather-Strip/dp/B07KF5CM94/ref=sr_1_2_sspa?keywords=RATEL+Rubber+Weather+Strip&amp;qid=1690977561&amp;s=diy&amp;sr=1-2-spons&amp;sp_csd=d2lkZ2V0TmFtZT1zcF9hdGY&amp;psc=1</t>
        </is>
      </c>
    </row>
    <row r="369">
      <c r="A369" t="inlineStr">
        <is>
          <t>D913360</t>
        </is>
      </c>
      <c r="B369" t="inlineStr">
        <is>
          <t>FBA15H4V7CZ3U000007</t>
        </is>
      </c>
      <c r="C369" t="inlineStr">
        <is>
          <t>Sealing Strip</t>
        </is>
      </c>
      <c r="D369" t="inlineStr">
        <is>
          <t>门窗密封条</t>
        </is>
      </c>
      <c r="E369" t="inlineStr">
        <is>
          <t>4016939000</t>
        </is>
      </c>
      <c r="F369" t="inlineStr">
        <is>
          <t>无</t>
        </is>
      </c>
      <c r="G369" t="inlineStr">
        <is>
          <t>无</t>
        </is>
      </c>
      <c r="H369" t="inlineStr">
        <is>
          <t>EPDM</t>
        </is>
      </c>
      <c r="I369" t="inlineStr">
        <is>
          <t>密封门窗Sealed door and window</t>
        </is>
      </c>
      <c r="J369" t="inlineStr">
        <is>
          <t>4.800</t>
        </is>
      </c>
      <c r="K369" t="n">
        <v>1</v>
      </c>
      <c r="L369" t="n">
        <v>36</v>
      </c>
      <c r="M369" t="n">
        <v>18.1</v>
      </c>
      <c r="O369" t="inlineStr">
        <is>
          <t>N</t>
        </is>
      </c>
      <c r="P369" t="inlineStr">
        <is>
          <t>不报关</t>
        </is>
      </c>
      <c r="Q369" t="inlineStr">
        <is>
          <t>https://www.amazon.de/2021-01QIAN-4-8067-RATEL-Rubber-Weather-Strip/dp/B07KF5CM94/ref=sr_1_2_sspa?keywords=RATEL+Rubber+Weather+Strip&amp;qid=1690977561&amp;s=diy&amp;sr=1-2-spons&amp;sp_csd=d2lkZ2V0TmFtZT1zcF9hdGY&amp;psc=1</t>
        </is>
      </c>
    </row>
    <row r="370">
      <c r="A370" t="inlineStr">
        <is>
          <t>D913360</t>
        </is>
      </c>
      <c r="B370" t="inlineStr">
        <is>
          <t>FBA15H4V7CZ3U000008</t>
        </is>
      </c>
      <c r="C370" t="inlineStr">
        <is>
          <t>Sealing Strip</t>
        </is>
      </c>
      <c r="D370" t="inlineStr">
        <is>
          <t>门窗密封条</t>
        </is>
      </c>
      <c r="E370" t="inlineStr">
        <is>
          <t>4016939000</t>
        </is>
      </c>
      <c r="F370" t="inlineStr">
        <is>
          <t>无</t>
        </is>
      </c>
      <c r="G370" t="inlineStr">
        <is>
          <t>无</t>
        </is>
      </c>
      <c r="H370" t="inlineStr">
        <is>
          <t>EPDM</t>
        </is>
      </c>
      <c r="I370" t="inlineStr">
        <is>
          <t>密封门窗Sealed door and window</t>
        </is>
      </c>
      <c r="J370" t="inlineStr">
        <is>
          <t>4.800</t>
        </is>
      </c>
      <c r="K370" t="n">
        <v>1</v>
      </c>
      <c r="L370" t="n">
        <v>36</v>
      </c>
      <c r="M370" t="n">
        <v>18.1</v>
      </c>
      <c r="O370" t="inlineStr">
        <is>
          <t>N</t>
        </is>
      </c>
      <c r="P370" t="inlineStr">
        <is>
          <t>不报关</t>
        </is>
      </c>
      <c r="Q370" t="inlineStr">
        <is>
          <t>https://www.amazon.de/2021-01QIAN-4-8067-RATEL-Rubber-Weather-Strip/dp/B07KF5CM94/ref=sr_1_2_sspa?keywords=RATEL+Rubber+Weather+Strip&amp;qid=1690977561&amp;s=diy&amp;sr=1-2-spons&amp;sp_csd=d2lkZ2V0TmFtZT1zcF9hdGY&amp;psc=1</t>
        </is>
      </c>
    </row>
    <row r="371">
      <c r="A371" t="inlineStr">
        <is>
          <t>D913360</t>
        </is>
      </c>
      <c r="B371" t="inlineStr">
        <is>
          <t>FBA15H4V7CZ3U000009</t>
        </is>
      </c>
      <c r="C371" t="inlineStr">
        <is>
          <t>Sealing Strip</t>
        </is>
      </c>
      <c r="D371" t="inlineStr">
        <is>
          <t>门窗密封条</t>
        </is>
      </c>
      <c r="E371" t="inlineStr">
        <is>
          <t>4016939000</t>
        </is>
      </c>
      <c r="F371" t="inlineStr">
        <is>
          <t>无</t>
        </is>
      </c>
      <c r="G371" t="inlineStr">
        <is>
          <t>无</t>
        </is>
      </c>
      <c r="H371" t="inlineStr">
        <is>
          <t>EPDM</t>
        </is>
      </c>
      <c r="I371" t="inlineStr">
        <is>
          <t>密封门窗Sealed door and window</t>
        </is>
      </c>
      <c r="J371" t="inlineStr">
        <is>
          <t>4.800</t>
        </is>
      </c>
      <c r="K371" t="n">
        <v>1</v>
      </c>
      <c r="L371" t="n">
        <v>36</v>
      </c>
      <c r="M371" t="n">
        <v>18.1</v>
      </c>
      <c r="O371" t="inlineStr">
        <is>
          <t>N</t>
        </is>
      </c>
      <c r="P371" t="inlineStr">
        <is>
          <t>不报关</t>
        </is>
      </c>
      <c r="Q371" t="inlineStr">
        <is>
          <t>https://www.amazon.de/2021-01QIAN-4-8067-RATEL-Rubber-Weather-Strip/dp/B07KF5CM94/ref=sr_1_2_sspa?keywords=RATEL+Rubber+Weather+Strip&amp;qid=1690977561&amp;s=diy&amp;sr=1-2-spons&amp;sp_csd=d2lkZ2V0TmFtZT1zcF9hdGY&amp;psc=1</t>
        </is>
      </c>
    </row>
    <row r="372">
      <c r="A372" t="inlineStr">
        <is>
          <t>D913360</t>
        </is>
      </c>
      <c r="B372" t="inlineStr">
        <is>
          <t>FBA15H4V7CZ3U000010</t>
        </is>
      </c>
      <c r="C372" t="inlineStr">
        <is>
          <t>Sealing Strip</t>
        </is>
      </c>
      <c r="D372" t="inlineStr">
        <is>
          <t>门窗密封条</t>
        </is>
      </c>
      <c r="E372" t="inlineStr">
        <is>
          <t>4016939000</t>
        </is>
      </c>
      <c r="F372" t="inlineStr">
        <is>
          <t>无</t>
        </is>
      </c>
      <c r="G372" t="inlineStr">
        <is>
          <t>无</t>
        </is>
      </c>
      <c r="H372" t="inlineStr">
        <is>
          <t>EPDM</t>
        </is>
      </c>
      <c r="I372" t="inlineStr">
        <is>
          <t>密封门窗Sealed door and window</t>
        </is>
      </c>
      <c r="J372" t="inlineStr">
        <is>
          <t>4.800</t>
        </is>
      </c>
      <c r="K372" t="n">
        <v>1</v>
      </c>
      <c r="L372" t="n">
        <v>36</v>
      </c>
      <c r="M372" t="n">
        <v>18.1</v>
      </c>
      <c r="O372" t="inlineStr">
        <is>
          <t>N</t>
        </is>
      </c>
      <c r="P372" t="inlineStr">
        <is>
          <t>不报关</t>
        </is>
      </c>
      <c r="Q372" t="inlineStr">
        <is>
          <t>https://www.amazon.de/2021-01QIAN-4-8067-RATEL-Rubber-Weather-Strip/dp/B07KF5CM94/ref=sr_1_2_sspa?keywords=RATEL+Rubber+Weather+Strip&amp;qid=1690977561&amp;s=diy&amp;sr=1-2-spons&amp;sp_csd=d2lkZ2V0TmFtZT1zcF9hdGY&amp;psc=1</t>
        </is>
      </c>
    </row>
    <row r="373">
      <c r="A373" t="inlineStr">
        <is>
          <t>90131796</t>
        </is>
      </c>
      <c r="B373" t="inlineStr">
        <is>
          <t>FBA15H4GYHGTU000001</t>
        </is>
      </c>
      <c r="C373" t="inlineStr">
        <is>
          <t>Light bulb</t>
        </is>
      </c>
      <c r="D373" t="inlineStr">
        <is>
          <t>灯泡</t>
        </is>
      </c>
      <c r="E373" t="inlineStr">
        <is>
          <t>85392290</t>
        </is>
      </c>
      <c r="F373" t="inlineStr">
        <is>
          <t>无</t>
        </is>
      </c>
      <c r="G373" t="inlineStr">
        <is>
          <t>无</t>
        </is>
      </c>
      <c r="H373" t="inlineStr">
        <is>
          <t>quartz glass</t>
        </is>
      </c>
      <c r="I373" t="inlineStr">
        <is>
          <t>照明</t>
        </is>
      </c>
      <c r="J373" t="inlineStr">
        <is>
          <t>5.000</t>
        </is>
      </c>
      <c r="K373" t="n">
        <v>1</v>
      </c>
      <c r="L373" t="n">
        <v>61</v>
      </c>
      <c r="M373" t="n">
        <v>6.96</v>
      </c>
      <c r="N373">
        <f>_xlfn.DISPIMG("ID_361B2476FBA84C1EB0F1A3BF3FC7D825",1)</f>
        <v/>
      </c>
      <c r="O373" t="inlineStr">
        <is>
          <t>N</t>
        </is>
      </c>
      <c r="P373" t="inlineStr">
        <is>
          <t>不报关</t>
        </is>
      </c>
      <c r="Q373" t="inlineStr">
        <is>
          <t>http://www.amazon.de/dp/B0868N7PFK</t>
        </is>
      </c>
    </row>
    <row r="374">
      <c r="A374" t="inlineStr">
        <is>
          <t>90131796</t>
        </is>
      </c>
      <c r="B374" t="inlineStr">
        <is>
          <t>FBA15H4GYHGTU000001</t>
        </is>
      </c>
      <c r="C374" t="inlineStr">
        <is>
          <t>silicone soft spoon</t>
        </is>
      </c>
      <c r="D374" t="inlineStr">
        <is>
          <t>硅胶软勺</t>
        </is>
      </c>
      <c r="E374" t="inlineStr">
        <is>
          <t>3924100000</t>
        </is>
      </c>
      <c r="F374" t="inlineStr">
        <is>
          <t>无</t>
        </is>
      </c>
      <c r="G374" t="inlineStr">
        <is>
          <t>无</t>
        </is>
      </c>
      <c r="H374" t="inlineStr">
        <is>
          <t>硅胶</t>
        </is>
      </c>
      <c r="I374" t="inlineStr">
        <is>
          <t>吃饭</t>
        </is>
      </c>
      <c r="J374" t="inlineStr">
        <is>
          <t>5.000</t>
        </is>
      </c>
      <c r="K374" t="n">
        <v>1</v>
      </c>
      <c r="L374" t="n">
        <v>110</v>
      </c>
      <c r="M374" t="n">
        <v>12.54</v>
      </c>
      <c r="N374">
        <f>_xlfn.DISPIMG("ID_F782EE4DC7A740378821F92BBF681D91",1)</f>
        <v/>
      </c>
      <c r="O374" t="inlineStr">
        <is>
          <t>N</t>
        </is>
      </c>
      <c r="P374" t="inlineStr">
        <is>
          <t>不报关</t>
        </is>
      </c>
      <c r="Q374" t="inlineStr">
        <is>
          <t>http://www.amazon.de/dp/B09H6S765F</t>
        </is>
      </c>
    </row>
    <row r="375">
      <c r="A375" t="inlineStr">
        <is>
          <t>90131796</t>
        </is>
      </c>
      <c r="B375" t="inlineStr">
        <is>
          <t>FBA15H4GYHGTU000002</t>
        </is>
      </c>
      <c r="C375" t="inlineStr">
        <is>
          <t>Light bulb</t>
        </is>
      </c>
      <c r="D375" t="inlineStr">
        <is>
          <t>灯泡</t>
        </is>
      </c>
      <c r="E375" t="inlineStr">
        <is>
          <t>85392290</t>
        </is>
      </c>
      <c r="F375" t="inlineStr">
        <is>
          <t>无</t>
        </is>
      </c>
      <c r="G375" t="inlineStr">
        <is>
          <t>无</t>
        </is>
      </c>
      <c r="H375" t="inlineStr">
        <is>
          <t>quartz glass</t>
        </is>
      </c>
      <c r="I375" t="inlineStr">
        <is>
          <t>照明</t>
        </is>
      </c>
      <c r="J375" t="inlineStr">
        <is>
          <t>5.000</t>
        </is>
      </c>
      <c r="K375" t="n">
        <v>1</v>
      </c>
      <c r="L375" t="n">
        <v>39</v>
      </c>
      <c r="M375" t="n">
        <v>3.3</v>
      </c>
      <c r="N375">
        <f>_xlfn.DISPIMG("ID_E4B8EF8566784A558DF994F606FDCC4B",1)</f>
        <v/>
      </c>
      <c r="O375" t="inlineStr">
        <is>
          <t>N</t>
        </is>
      </c>
      <c r="P375" t="inlineStr">
        <is>
          <t>不报关</t>
        </is>
      </c>
      <c r="Q375" t="inlineStr">
        <is>
          <t>http://www.amazon.de/dp/B0868N7PFK</t>
        </is>
      </c>
    </row>
    <row r="376">
      <c r="A376" t="inlineStr">
        <is>
          <t>90131796</t>
        </is>
      </c>
      <c r="B376" t="inlineStr">
        <is>
          <t>FBA15H4GYHGTU000002</t>
        </is>
      </c>
      <c r="C376" t="inlineStr">
        <is>
          <t>silicone soft spoon</t>
        </is>
      </c>
      <c r="D376" t="inlineStr">
        <is>
          <t>硅胶软勺</t>
        </is>
      </c>
      <c r="E376" t="inlineStr">
        <is>
          <t>3924100000</t>
        </is>
      </c>
      <c r="F376" t="inlineStr">
        <is>
          <t>无</t>
        </is>
      </c>
      <c r="G376" t="inlineStr">
        <is>
          <t>无</t>
        </is>
      </c>
      <c r="H376" t="inlineStr">
        <is>
          <t>硅胶</t>
        </is>
      </c>
      <c r="I376" t="inlineStr">
        <is>
          <t>吃饭</t>
        </is>
      </c>
      <c r="J376" t="inlineStr">
        <is>
          <t>5.000</t>
        </is>
      </c>
      <c r="K376" t="n">
        <v>1</v>
      </c>
      <c r="L376" t="n">
        <v>190</v>
      </c>
      <c r="M376" t="n">
        <v>16.05</v>
      </c>
      <c r="N376">
        <f>_xlfn.DISPIMG("ID_2D058A2EE3884294832887641C9B99C1",1)</f>
        <v/>
      </c>
      <c r="O376" t="inlineStr">
        <is>
          <t>N</t>
        </is>
      </c>
      <c r="P376" t="inlineStr">
        <is>
          <t>不报关</t>
        </is>
      </c>
      <c r="Q376" t="inlineStr">
        <is>
          <t>http://www.amazon.de/dp/B09H6S765F</t>
        </is>
      </c>
    </row>
    <row r="377">
      <c r="A377" t="inlineStr">
        <is>
          <t>90131796</t>
        </is>
      </c>
      <c r="B377" t="inlineStr">
        <is>
          <t>FBA15H4GYHGTU000003</t>
        </is>
      </c>
      <c r="C377" t="inlineStr">
        <is>
          <t>silicone soft spoon</t>
        </is>
      </c>
      <c r="D377" t="inlineStr">
        <is>
          <t>硅胶软勺</t>
        </is>
      </c>
      <c r="E377" t="inlineStr">
        <is>
          <t>3924100000</t>
        </is>
      </c>
      <c r="F377" t="inlineStr">
        <is>
          <t>无</t>
        </is>
      </c>
      <c r="G377" t="inlineStr">
        <is>
          <t>无</t>
        </is>
      </c>
      <c r="H377" t="inlineStr">
        <is>
          <t>硅胶</t>
        </is>
      </c>
      <c r="I377" t="inlineStr">
        <is>
          <t>吃饭</t>
        </is>
      </c>
      <c r="J377" t="inlineStr">
        <is>
          <t>5.000</t>
        </is>
      </c>
      <c r="K377" t="n">
        <v>1</v>
      </c>
      <c r="L377" t="n">
        <v>20</v>
      </c>
      <c r="M377" t="n">
        <v>3.23</v>
      </c>
      <c r="N377">
        <f>_xlfn.DISPIMG("ID_3B38D22A67C54A6E8828E5F1748C2E77",1)</f>
        <v/>
      </c>
      <c r="O377" t="inlineStr">
        <is>
          <t>N</t>
        </is>
      </c>
      <c r="P377" t="inlineStr">
        <is>
          <t>不报关</t>
        </is>
      </c>
      <c r="Q377" t="inlineStr">
        <is>
          <t>http://www.amazon.de/dp/B0BN37GWN9</t>
        </is>
      </c>
    </row>
    <row r="378">
      <c r="A378" t="inlineStr">
        <is>
          <t>90131796</t>
        </is>
      </c>
      <c r="B378" t="inlineStr">
        <is>
          <t>FBA15H4GYHGTU000003</t>
        </is>
      </c>
      <c r="C378" t="inlineStr">
        <is>
          <t>baby swaddle</t>
        </is>
      </c>
      <c r="D378" t="inlineStr">
        <is>
          <t>婴儿襁褓袋</t>
        </is>
      </c>
      <c r="E378" t="inlineStr">
        <is>
          <t>6209200000</t>
        </is>
      </c>
      <c r="F378" t="inlineStr">
        <is>
          <t>无</t>
        </is>
      </c>
      <c r="G378" t="inlineStr">
        <is>
          <t>无</t>
        </is>
      </c>
      <c r="H378" t="inlineStr">
        <is>
          <t>棉</t>
        </is>
      </c>
      <c r="I378" t="inlineStr">
        <is>
          <t>睡觉</t>
        </is>
      </c>
      <c r="J378" t="inlineStr">
        <is>
          <t>5.000</t>
        </is>
      </c>
      <c r="K378" t="n">
        <v>1</v>
      </c>
      <c r="L378" t="n">
        <v>100</v>
      </c>
      <c r="M378" t="n">
        <v>16.17</v>
      </c>
      <c r="N378">
        <f>_xlfn.DISPIMG("ID_C93AADA885354B79AE510A0409BDECA6",1)</f>
        <v/>
      </c>
      <c r="O378" t="inlineStr">
        <is>
          <t>N</t>
        </is>
      </c>
      <c r="P378" t="inlineStr">
        <is>
          <t>不报关</t>
        </is>
      </c>
      <c r="Q378" t="inlineStr">
        <is>
          <t>http://www.amazon.de/dp/B08RP3HG2W</t>
        </is>
      </c>
    </row>
    <row r="379">
      <c r="A379" t="inlineStr">
        <is>
          <t>90131796</t>
        </is>
      </c>
      <c r="B379" t="inlineStr">
        <is>
          <t>FBA15H4GYHGTU000004</t>
        </is>
      </c>
      <c r="C379" t="inlineStr">
        <is>
          <t>silicone soft spoon</t>
        </is>
      </c>
      <c r="D379" t="inlineStr">
        <is>
          <t>硅胶软勺</t>
        </is>
      </c>
      <c r="E379" t="inlineStr">
        <is>
          <t>3924100000</t>
        </is>
      </c>
      <c r="F379" t="inlineStr">
        <is>
          <t>无</t>
        </is>
      </c>
      <c r="G379" t="inlineStr">
        <is>
          <t>无</t>
        </is>
      </c>
      <c r="H379" t="inlineStr">
        <is>
          <t>硅胶</t>
        </is>
      </c>
      <c r="I379" t="inlineStr">
        <is>
          <t>吃饭</t>
        </is>
      </c>
      <c r="J379" t="inlineStr">
        <is>
          <t>5.000</t>
        </is>
      </c>
      <c r="K379" t="n">
        <v>1</v>
      </c>
      <c r="L379" t="n">
        <v>30</v>
      </c>
      <c r="M379" t="n">
        <v>7.15</v>
      </c>
      <c r="N379">
        <f>_xlfn.DISPIMG("ID_0E38699CF9B74BB299BC221AD6EC8EA8",1)</f>
        <v/>
      </c>
      <c r="O379" t="inlineStr">
        <is>
          <t>N</t>
        </is>
      </c>
      <c r="P379" t="inlineStr">
        <is>
          <t>不报关</t>
        </is>
      </c>
      <c r="Q379" t="inlineStr">
        <is>
          <t>http://www.amazon.de/dp/B0BN37GWN9</t>
        </is>
      </c>
    </row>
    <row r="380">
      <c r="A380" t="inlineStr">
        <is>
          <t>90131796</t>
        </is>
      </c>
      <c r="B380" t="inlineStr">
        <is>
          <t>FBA15H4GYHGTU000004</t>
        </is>
      </c>
      <c r="C380" t="inlineStr">
        <is>
          <t>LED bulb</t>
        </is>
      </c>
      <c r="D380" t="inlineStr">
        <is>
          <t>LED玉米灯</t>
        </is>
      </c>
      <c r="E380" t="inlineStr">
        <is>
          <t>9405409000</t>
        </is>
      </c>
      <c r="F380" t="inlineStr">
        <is>
          <t>无</t>
        </is>
      </c>
      <c r="G380" t="inlineStr">
        <is>
          <t>无</t>
        </is>
      </c>
      <c r="H380" t="inlineStr">
        <is>
          <t>塑料金属</t>
        </is>
      </c>
      <c r="I380" t="inlineStr">
        <is>
          <t>照明</t>
        </is>
      </c>
      <c r="J380" t="inlineStr">
        <is>
          <t>5.000</t>
        </is>
      </c>
      <c r="K380" t="n">
        <v>1</v>
      </c>
      <c r="L380" t="n">
        <v>45</v>
      </c>
      <c r="M380" t="n">
        <v>10.72</v>
      </c>
      <c r="N380">
        <f>_xlfn.DISPIMG("ID_9778889E61C34F1FB3EBA0626F3B0378",1)</f>
        <v/>
      </c>
      <c r="O380" t="inlineStr">
        <is>
          <t>N</t>
        </is>
      </c>
      <c r="P380" t="inlineStr">
        <is>
          <t>不报关</t>
        </is>
      </c>
      <c r="Q380" t="inlineStr">
        <is>
          <t>http://www.amazon.de/dp/B08SBQJV3K</t>
        </is>
      </c>
    </row>
    <row r="381">
      <c r="A381" t="inlineStr">
        <is>
          <t>90131796</t>
        </is>
      </c>
      <c r="B381" t="inlineStr">
        <is>
          <t>FBA15H4GYHGTU000004</t>
        </is>
      </c>
      <c r="C381" t="inlineStr">
        <is>
          <t>Storage bag</t>
        </is>
      </c>
      <c r="D381" t="inlineStr">
        <is>
          <t>可重复使用储物袋</t>
        </is>
      </c>
      <c r="E381" t="inlineStr">
        <is>
          <t>3923210000</t>
        </is>
      </c>
      <c r="F381" t="inlineStr">
        <is>
          <t>无</t>
        </is>
      </c>
      <c r="G381" t="inlineStr">
        <is>
          <t>无</t>
        </is>
      </c>
      <c r="H381" t="inlineStr">
        <is>
          <t>PEVA</t>
        </is>
      </c>
      <c r="I381" t="inlineStr">
        <is>
          <t>储存</t>
        </is>
      </c>
      <c r="J381" t="inlineStr">
        <is>
          <t>5.000</t>
        </is>
      </c>
      <c r="K381" t="n">
        <v>1</v>
      </c>
      <c r="L381" t="n">
        <v>6</v>
      </c>
      <c r="M381" t="n">
        <v>1.43</v>
      </c>
      <c r="N381">
        <f>_xlfn.DISPIMG("ID_9ECFC6B88B1A4EF587FA3F69EE0E93F2",1)</f>
        <v/>
      </c>
      <c r="O381" t="inlineStr">
        <is>
          <t>N</t>
        </is>
      </c>
      <c r="P381" t="inlineStr">
        <is>
          <t>不报关</t>
        </is>
      </c>
      <c r="Q381" t="inlineStr">
        <is>
          <t>http://www.amazon.de/dp/B08L7V81HD</t>
        </is>
      </c>
    </row>
    <row r="382">
      <c r="A382" t="inlineStr">
        <is>
          <t>90131796</t>
        </is>
      </c>
      <c r="B382" t="inlineStr">
        <is>
          <t>FBA15H4GYHGTU000005</t>
        </is>
      </c>
      <c r="C382" t="inlineStr">
        <is>
          <t>Travel Storage Bags</t>
        </is>
      </c>
      <c r="D382" t="inlineStr">
        <is>
          <t>旅行收纳袋</t>
        </is>
      </c>
      <c r="E382" t="inlineStr">
        <is>
          <t>6307900090</t>
        </is>
      </c>
      <c r="F382" t="inlineStr">
        <is>
          <t>无</t>
        </is>
      </c>
      <c r="G382" t="inlineStr">
        <is>
          <t>无</t>
        </is>
      </c>
      <c r="H382" t="inlineStr">
        <is>
          <t>Oxford cloth</t>
        </is>
      </c>
      <c r="I382" t="inlineStr">
        <is>
          <t>Travel storage</t>
        </is>
      </c>
      <c r="J382" t="inlineStr">
        <is>
          <t>5.000</t>
        </is>
      </c>
      <c r="K382" t="n">
        <v>1</v>
      </c>
      <c r="L382" t="n">
        <v>70</v>
      </c>
      <c r="M382" t="n">
        <v>19.25</v>
      </c>
      <c r="N382">
        <f>_xlfn.DISPIMG("ID_B569DD32D5984D0B92A6A9F179C2722A",1)</f>
        <v/>
      </c>
      <c r="O382" t="inlineStr">
        <is>
          <t>N</t>
        </is>
      </c>
      <c r="P382" t="inlineStr">
        <is>
          <t>不报关</t>
        </is>
      </c>
      <c r="Q382" t="inlineStr">
        <is>
          <t>http://www.amazon.de/dp/B07WGM5PSL</t>
        </is>
      </c>
    </row>
    <row r="383">
      <c r="A383" t="inlineStr">
        <is>
          <t>90131796</t>
        </is>
      </c>
      <c r="B383" t="inlineStr">
        <is>
          <t>FBA15H4GYHGTU000006</t>
        </is>
      </c>
      <c r="C383" t="inlineStr">
        <is>
          <t>Travel Storage Bags</t>
        </is>
      </c>
      <c r="D383" t="inlineStr">
        <is>
          <t>旅行收纳袋</t>
        </is>
      </c>
      <c r="E383" t="inlineStr">
        <is>
          <t>6307900090</t>
        </is>
      </c>
      <c r="F383" t="inlineStr">
        <is>
          <t>无</t>
        </is>
      </c>
      <c r="G383" t="inlineStr">
        <is>
          <t>无</t>
        </is>
      </c>
      <c r="H383" t="inlineStr">
        <is>
          <t>Oxford cloth</t>
        </is>
      </c>
      <c r="I383" t="inlineStr">
        <is>
          <t>Travel storage</t>
        </is>
      </c>
      <c r="J383" t="inlineStr">
        <is>
          <t>5.000</t>
        </is>
      </c>
      <c r="K383" t="n">
        <v>1</v>
      </c>
      <c r="L383" t="n">
        <v>70</v>
      </c>
      <c r="M383" t="n">
        <v>19.15</v>
      </c>
      <c r="N383">
        <f>_xlfn.DISPIMG("ID_D9F853509E7946458A0AFC7104AEDAD4",1)</f>
        <v/>
      </c>
      <c r="O383" t="inlineStr">
        <is>
          <t>N</t>
        </is>
      </c>
      <c r="P383" t="inlineStr">
        <is>
          <t>不报关</t>
        </is>
      </c>
      <c r="Q383" t="inlineStr">
        <is>
          <t>http://www.amazon.de/dp/B07WGM5PSL</t>
        </is>
      </c>
    </row>
    <row r="384">
      <c r="A384" t="inlineStr">
        <is>
          <t>90131796</t>
        </is>
      </c>
      <c r="B384" t="inlineStr">
        <is>
          <t>FBA15H4GYHGTU000007</t>
        </is>
      </c>
      <c r="C384" t="inlineStr">
        <is>
          <t>Travel Storage Bags</t>
        </is>
      </c>
      <c r="D384" t="inlineStr">
        <is>
          <t>旅行收纳袋</t>
        </is>
      </c>
      <c r="E384" t="inlineStr">
        <is>
          <t>6307900090</t>
        </is>
      </c>
      <c r="F384" t="inlineStr">
        <is>
          <t>无</t>
        </is>
      </c>
      <c r="G384" t="inlineStr">
        <is>
          <t>无</t>
        </is>
      </c>
      <c r="H384" t="inlineStr">
        <is>
          <t>Oxford cloth</t>
        </is>
      </c>
      <c r="I384" t="inlineStr">
        <is>
          <t>Travel storage</t>
        </is>
      </c>
      <c r="J384" t="inlineStr">
        <is>
          <t>5.000</t>
        </is>
      </c>
      <c r="K384" t="n">
        <v>1</v>
      </c>
      <c r="L384" t="n">
        <v>70</v>
      </c>
      <c r="M384" t="n">
        <v>19.15</v>
      </c>
      <c r="N384">
        <f>_xlfn.DISPIMG("ID_D2473E542EA84369B58AD3F441F77DBA",1)</f>
        <v/>
      </c>
      <c r="O384" t="inlineStr">
        <is>
          <t>N</t>
        </is>
      </c>
      <c r="P384" t="inlineStr">
        <is>
          <t>不报关</t>
        </is>
      </c>
      <c r="Q384" t="inlineStr">
        <is>
          <t>http://www.amazon.de/dp/B0B7D41Q48</t>
        </is>
      </c>
    </row>
    <row r="385">
      <c r="A385" t="inlineStr">
        <is>
          <t>90131796</t>
        </is>
      </c>
      <c r="B385" t="inlineStr">
        <is>
          <t>FBA15H4GYHGTU000008</t>
        </is>
      </c>
      <c r="C385" t="inlineStr">
        <is>
          <t>Travel Storage Bags</t>
        </is>
      </c>
      <c r="D385" t="inlineStr">
        <is>
          <t>旅行收纳袋</t>
        </is>
      </c>
      <c r="E385" t="inlineStr">
        <is>
          <t>6307900090</t>
        </is>
      </c>
      <c r="F385" t="inlineStr">
        <is>
          <t>无</t>
        </is>
      </c>
      <c r="G385" t="inlineStr">
        <is>
          <t>无</t>
        </is>
      </c>
      <c r="H385" t="inlineStr">
        <is>
          <t>Oxford cloth</t>
        </is>
      </c>
      <c r="I385" t="inlineStr">
        <is>
          <t>Travel storage</t>
        </is>
      </c>
      <c r="J385" t="inlineStr">
        <is>
          <t>5.000</t>
        </is>
      </c>
      <c r="K385" t="n">
        <v>1</v>
      </c>
      <c r="L385" t="n">
        <v>70</v>
      </c>
      <c r="M385" t="n">
        <v>19.4</v>
      </c>
      <c r="N385">
        <f>_xlfn.DISPIMG("ID_EF8039659DD34D48912FE43B7BE463DC",1)</f>
        <v/>
      </c>
      <c r="O385" t="inlineStr">
        <is>
          <t>N</t>
        </is>
      </c>
      <c r="P385" t="inlineStr">
        <is>
          <t>不报关</t>
        </is>
      </c>
      <c r="Q385" t="inlineStr">
        <is>
          <t>http://www.amazon.de/dp/B07WHPB1Q5</t>
        </is>
      </c>
    </row>
    <row r="386">
      <c r="A386" t="inlineStr">
        <is>
          <t>90131796</t>
        </is>
      </c>
      <c r="B386" t="inlineStr">
        <is>
          <t>FBA15H4GYHGTU000009</t>
        </is>
      </c>
      <c r="C386" t="inlineStr">
        <is>
          <t>Travel Storage Bags</t>
        </is>
      </c>
      <c r="D386" t="inlineStr">
        <is>
          <t>旅行收纳袋</t>
        </is>
      </c>
      <c r="E386" t="inlineStr">
        <is>
          <t>6307900090</t>
        </is>
      </c>
      <c r="F386" t="inlineStr">
        <is>
          <t>无</t>
        </is>
      </c>
      <c r="G386" t="inlineStr">
        <is>
          <t>无</t>
        </is>
      </c>
      <c r="H386" t="inlineStr">
        <is>
          <t>cotton</t>
        </is>
      </c>
      <c r="I386" t="inlineStr">
        <is>
          <t>travel bag</t>
        </is>
      </c>
      <c r="J386" t="inlineStr">
        <is>
          <t>5.000</t>
        </is>
      </c>
      <c r="K386" t="n">
        <v>1</v>
      </c>
      <c r="L386" t="n">
        <v>10</v>
      </c>
      <c r="M386" t="n">
        <v>2.81</v>
      </c>
      <c r="N386">
        <f>_xlfn.DISPIMG("ID_8A9B68CF8A9147AB88BAEE1D36766ED6",1)</f>
        <v/>
      </c>
      <c r="O386" t="inlineStr">
        <is>
          <t>N</t>
        </is>
      </c>
      <c r="P386" t="inlineStr">
        <is>
          <t>不报关</t>
        </is>
      </c>
      <c r="Q386" t="inlineStr">
        <is>
          <t>http://www.amazon.de/dp/B07WGKVYQ7</t>
        </is>
      </c>
    </row>
    <row r="387">
      <c r="A387" t="inlineStr">
        <is>
          <t>90131796</t>
        </is>
      </c>
      <c r="B387" t="inlineStr">
        <is>
          <t>FBA15H4GYHGTU000009</t>
        </is>
      </c>
      <c r="C387" t="inlineStr">
        <is>
          <t>Travel Storage Bags</t>
        </is>
      </c>
      <c r="D387" t="inlineStr">
        <is>
          <t>旅行收纳袋</t>
        </is>
      </c>
      <c r="E387" t="inlineStr">
        <is>
          <t>6307900090</t>
        </is>
      </c>
      <c r="F387" t="inlineStr">
        <is>
          <t>无</t>
        </is>
      </c>
      <c r="G387" t="inlineStr">
        <is>
          <t>无</t>
        </is>
      </c>
      <c r="H387" t="inlineStr">
        <is>
          <t>Oxford cloth</t>
        </is>
      </c>
      <c r="I387" t="inlineStr">
        <is>
          <t>Travel storage</t>
        </is>
      </c>
      <c r="J387" t="inlineStr">
        <is>
          <t>5.000</t>
        </is>
      </c>
      <c r="K387" t="n">
        <v>1</v>
      </c>
      <c r="L387" t="n">
        <v>60</v>
      </c>
      <c r="M387" t="n">
        <v>16.89</v>
      </c>
      <c r="N387">
        <f>_xlfn.DISPIMG("ID_1014B94FD99341C7BAEE04F0FB092A30",1)</f>
        <v/>
      </c>
      <c r="O387" t="inlineStr">
        <is>
          <t>N</t>
        </is>
      </c>
      <c r="P387" t="inlineStr">
        <is>
          <t>不报关</t>
        </is>
      </c>
      <c r="Q387" t="inlineStr">
        <is>
          <t>http://www.amazon.de/dp/B07WGM5PSL</t>
        </is>
      </c>
    </row>
    <row r="388">
      <c r="A388" t="inlineStr">
        <is>
          <t>90131796</t>
        </is>
      </c>
      <c r="B388" t="inlineStr">
        <is>
          <t>FBA15H4GYHGTU000010</t>
        </is>
      </c>
      <c r="C388" t="inlineStr">
        <is>
          <t>Travel Storage Bags</t>
        </is>
      </c>
      <c r="D388" t="inlineStr">
        <is>
          <t>旅行收纳袋</t>
        </is>
      </c>
      <c r="E388" t="inlineStr">
        <is>
          <t>6307900090</t>
        </is>
      </c>
      <c r="F388" t="inlineStr">
        <is>
          <t>无</t>
        </is>
      </c>
      <c r="G388" t="inlineStr">
        <is>
          <t>无</t>
        </is>
      </c>
      <c r="H388" t="inlineStr">
        <is>
          <t>Oxford cloth</t>
        </is>
      </c>
      <c r="I388" t="inlineStr">
        <is>
          <t>Travel storage</t>
        </is>
      </c>
      <c r="J388" t="inlineStr">
        <is>
          <t>5.000</t>
        </is>
      </c>
      <c r="K388" t="n">
        <v>1</v>
      </c>
      <c r="L388" t="n">
        <v>30</v>
      </c>
      <c r="M388" t="n">
        <v>8.31</v>
      </c>
      <c r="N388">
        <f>_xlfn.DISPIMG("ID_DE16A323A099490B9D7EE365C52E1131",1)</f>
        <v/>
      </c>
      <c r="O388" t="inlineStr">
        <is>
          <t>N</t>
        </is>
      </c>
      <c r="P388" t="inlineStr">
        <is>
          <t>不报关</t>
        </is>
      </c>
      <c r="Q388" t="inlineStr">
        <is>
          <t>http://www.amazon.de/dp/B07WHPB1Q5</t>
        </is>
      </c>
    </row>
    <row r="389">
      <c r="A389" t="inlineStr">
        <is>
          <t>90131796</t>
        </is>
      </c>
      <c r="B389" t="inlineStr">
        <is>
          <t>FBA15H4GYHGTU000010</t>
        </is>
      </c>
      <c r="C389" t="inlineStr">
        <is>
          <t>Travel Storage Bags</t>
        </is>
      </c>
      <c r="D389" t="inlineStr">
        <is>
          <t>旅行收纳袋</t>
        </is>
      </c>
      <c r="E389" t="inlineStr">
        <is>
          <t>6307900090</t>
        </is>
      </c>
      <c r="F389" t="inlineStr">
        <is>
          <t>无</t>
        </is>
      </c>
      <c r="G389" t="inlineStr">
        <is>
          <t>无</t>
        </is>
      </c>
      <c r="H389" t="inlineStr">
        <is>
          <t>cotton</t>
        </is>
      </c>
      <c r="I389" t="inlineStr">
        <is>
          <t>travel bag</t>
        </is>
      </c>
      <c r="J389" t="inlineStr">
        <is>
          <t>5.000</t>
        </is>
      </c>
      <c r="K389" t="n">
        <v>1</v>
      </c>
      <c r="L389" t="n">
        <v>40</v>
      </c>
      <c r="M389" t="n">
        <v>11.09</v>
      </c>
      <c r="N389">
        <f>_xlfn.DISPIMG("ID_1EEF29C22766452496BE2E9143DEDCE5",1)</f>
        <v/>
      </c>
      <c r="O389" t="inlineStr">
        <is>
          <t>N</t>
        </is>
      </c>
      <c r="P389" t="inlineStr">
        <is>
          <t>不报关</t>
        </is>
      </c>
      <c r="Q389" t="inlineStr">
        <is>
          <t>http://www.amazon.de/dp/B07WGKVYQ7</t>
        </is>
      </c>
    </row>
    <row r="390">
      <c r="A390" t="inlineStr">
        <is>
          <t>90131796</t>
        </is>
      </c>
      <c r="B390" t="inlineStr">
        <is>
          <t>FBA15H4GYHGTU000011</t>
        </is>
      </c>
      <c r="C390" t="inlineStr">
        <is>
          <t>Travel Storage Bags</t>
        </is>
      </c>
      <c r="D390" t="inlineStr">
        <is>
          <t>旅行收纳袋</t>
        </is>
      </c>
      <c r="E390" t="inlineStr">
        <is>
          <t>6307900090</t>
        </is>
      </c>
      <c r="F390" t="inlineStr">
        <is>
          <t>无</t>
        </is>
      </c>
      <c r="G390" t="inlineStr">
        <is>
          <t>无</t>
        </is>
      </c>
      <c r="H390" t="inlineStr">
        <is>
          <t>Oxford cloth</t>
        </is>
      </c>
      <c r="I390" t="inlineStr">
        <is>
          <t>Travel storage</t>
        </is>
      </c>
      <c r="J390" t="inlineStr">
        <is>
          <t>5.000</t>
        </is>
      </c>
      <c r="K390" t="n">
        <v>1</v>
      </c>
      <c r="L390" t="n">
        <v>30</v>
      </c>
      <c r="M390" t="n">
        <v>9.19</v>
      </c>
      <c r="N390">
        <f>_xlfn.DISPIMG("ID_3FAABED32E424ACDACAA24DA82027753",1)</f>
        <v/>
      </c>
      <c r="O390" t="inlineStr">
        <is>
          <t>N</t>
        </is>
      </c>
      <c r="P390" t="inlineStr">
        <is>
          <t>不报关</t>
        </is>
      </c>
      <c r="Q390" t="inlineStr">
        <is>
          <t>http://www.amazon.de/dp/B0B7D41Q48</t>
        </is>
      </c>
    </row>
    <row r="391">
      <c r="A391" t="inlineStr">
        <is>
          <t>90131796</t>
        </is>
      </c>
      <c r="B391" t="inlineStr">
        <is>
          <t>FBA15H4GYHGTU000011</t>
        </is>
      </c>
      <c r="C391" t="inlineStr">
        <is>
          <t>Travel Storage Bags</t>
        </is>
      </c>
      <c r="D391" t="inlineStr">
        <is>
          <t>旅行收纳袋</t>
        </is>
      </c>
      <c r="E391" t="inlineStr">
        <is>
          <t>6307900090</t>
        </is>
      </c>
      <c r="F391" t="inlineStr">
        <is>
          <t>无</t>
        </is>
      </c>
      <c r="G391" t="inlineStr">
        <is>
          <t>无</t>
        </is>
      </c>
      <c r="H391" t="inlineStr">
        <is>
          <t>cotton</t>
        </is>
      </c>
      <c r="I391" t="inlineStr">
        <is>
          <t>travel bag</t>
        </is>
      </c>
      <c r="J391" t="inlineStr">
        <is>
          <t>5.000</t>
        </is>
      </c>
      <c r="K391" t="n">
        <v>1</v>
      </c>
      <c r="L391" t="n">
        <v>40</v>
      </c>
      <c r="M391" t="n">
        <v>12.26</v>
      </c>
      <c r="N391">
        <f>_xlfn.DISPIMG("ID_67E277B38F144553832D02FC53272895",1)</f>
        <v/>
      </c>
      <c r="O391" t="inlineStr">
        <is>
          <t>N</t>
        </is>
      </c>
      <c r="P391" t="inlineStr">
        <is>
          <t>不报关</t>
        </is>
      </c>
      <c r="Q391" t="inlineStr">
        <is>
          <t>http://www.amazon.de/dp/B07WGKVYQ7</t>
        </is>
      </c>
    </row>
    <row r="392">
      <c r="A392" t="inlineStr">
        <is>
          <t>90131796</t>
        </is>
      </c>
      <c r="B392" t="inlineStr">
        <is>
          <t>FBA15H4GYHGTU000012</t>
        </is>
      </c>
      <c r="C392" t="inlineStr">
        <is>
          <t>Travel Storage Bags</t>
        </is>
      </c>
      <c r="D392" t="inlineStr">
        <is>
          <t>旅行收纳袋</t>
        </is>
      </c>
      <c r="E392" t="inlineStr">
        <is>
          <t>6307900090</t>
        </is>
      </c>
      <c r="F392" t="inlineStr">
        <is>
          <t>无</t>
        </is>
      </c>
      <c r="G392" t="inlineStr">
        <is>
          <t>无</t>
        </is>
      </c>
      <c r="H392" t="inlineStr">
        <is>
          <t>cotton</t>
        </is>
      </c>
      <c r="I392" t="inlineStr">
        <is>
          <t>travel bag</t>
        </is>
      </c>
      <c r="J392" t="inlineStr">
        <is>
          <t>5.000</t>
        </is>
      </c>
      <c r="K392" t="n">
        <v>1</v>
      </c>
      <c r="L392" t="n">
        <v>70</v>
      </c>
      <c r="M392" t="n">
        <v>15.25</v>
      </c>
      <c r="N392">
        <f>_xlfn.DISPIMG("ID_E7ACC09B99BF40E8B4741E495DF88484",1)</f>
        <v/>
      </c>
      <c r="O392" t="inlineStr">
        <is>
          <t>N</t>
        </is>
      </c>
      <c r="P392" t="inlineStr">
        <is>
          <t>不报关</t>
        </is>
      </c>
      <c r="Q392" t="inlineStr">
        <is>
          <t>http://www.amazon.de/dp/B07WGKVYQ7</t>
        </is>
      </c>
    </row>
    <row r="393">
      <c r="A393" t="inlineStr">
        <is>
          <t>90131796</t>
        </is>
      </c>
      <c r="B393" t="inlineStr">
        <is>
          <t>FBA15H4GYHGTU000013</t>
        </is>
      </c>
      <c r="C393" t="inlineStr">
        <is>
          <t>Travel Storage Bags</t>
        </is>
      </c>
      <c r="D393" t="inlineStr">
        <is>
          <t>旅行收纳袋</t>
        </is>
      </c>
      <c r="E393" t="inlineStr">
        <is>
          <t>6307900090</t>
        </is>
      </c>
      <c r="F393" t="inlineStr">
        <is>
          <t>无</t>
        </is>
      </c>
      <c r="G393" t="inlineStr">
        <is>
          <t>无</t>
        </is>
      </c>
      <c r="H393" t="inlineStr">
        <is>
          <t>cotton</t>
        </is>
      </c>
      <c r="I393" t="inlineStr">
        <is>
          <t>travel bag</t>
        </is>
      </c>
      <c r="J393" t="inlineStr">
        <is>
          <t>5.000</t>
        </is>
      </c>
      <c r="K393" t="n">
        <v>1</v>
      </c>
      <c r="L393" t="n">
        <v>70</v>
      </c>
      <c r="M393" t="n">
        <v>15.45</v>
      </c>
      <c r="N393">
        <f>_xlfn.DISPIMG("ID_A4E2D2DD1DEC4FFBB198FFBF1B6ABA1C",1)</f>
        <v/>
      </c>
      <c r="O393" t="inlineStr">
        <is>
          <t>N</t>
        </is>
      </c>
      <c r="P393" t="inlineStr">
        <is>
          <t>不报关</t>
        </is>
      </c>
      <c r="Q393" t="inlineStr">
        <is>
          <t>http://www.amazon.de/dp/B07WGKVYQ7</t>
        </is>
      </c>
    </row>
    <row r="394">
      <c r="A394" t="inlineStr">
        <is>
          <t>90131796</t>
        </is>
      </c>
      <c r="B394" t="inlineStr">
        <is>
          <t>FBA15H4GYHGTU000014</t>
        </is>
      </c>
      <c r="C394" t="inlineStr">
        <is>
          <t>Travel Storage Bags</t>
        </is>
      </c>
      <c r="D394" t="inlineStr">
        <is>
          <t>旅行收纳袋</t>
        </is>
      </c>
      <c r="E394" t="inlineStr">
        <is>
          <t>6307900090</t>
        </is>
      </c>
      <c r="F394" t="inlineStr">
        <is>
          <t>无</t>
        </is>
      </c>
      <c r="G394" t="inlineStr">
        <is>
          <t>无</t>
        </is>
      </c>
      <c r="H394" t="inlineStr">
        <is>
          <t>cotton</t>
        </is>
      </c>
      <c r="I394" t="inlineStr">
        <is>
          <t>travel bag</t>
        </is>
      </c>
      <c r="J394" t="inlineStr">
        <is>
          <t>5.000</t>
        </is>
      </c>
      <c r="K394" t="n">
        <v>1</v>
      </c>
      <c r="L394" t="n">
        <v>70</v>
      </c>
      <c r="M394" t="n">
        <v>21.45</v>
      </c>
      <c r="N394">
        <f>_xlfn.DISPIMG("ID_DDCF7F18F73C4442BC1DA8CE0573D6D3",1)</f>
        <v/>
      </c>
      <c r="O394" t="inlineStr">
        <is>
          <t>N</t>
        </is>
      </c>
      <c r="P394" t="inlineStr">
        <is>
          <t>不报关</t>
        </is>
      </c>
      <c r="Q394" t="inlineStr">
        <is>
          <t>http://www.amazon.de/dp/B07WGKVYQ7</t>
        </is>
      </c>
    </row>
    <row r="395">
      <c r="A395" t="inlineStr">
        <is>
          <t>90131796</t>
        </is>
      </c>
      <c r="B395" t="inlineStr">
        <is>
          <t>FBA15H4GYHGTU000015</t>
        </is>
      </c>
      <c r="C395" t="inlineStr">
        <is>
          <t>Travel Storage Bags</t>
        </is>
      </c>
      <c r="D395" t="inlineStr">
        <is>
          <t>旅行收纳袋</t>
        </is>
      </c>
      <c r="E395" t="inlineStr">
        <is>
          <t>6307900090</t>
        </is>
      </c>
      <c r="F395" t="inlineStr">
        <is>
          <t>无</t>
        </is>
      </c>
      <c r="G395" t="inlineStr">
        <is>
          <t>无</t>
        </is>
      </c>
      <c r="H395" t="inlineStr">
        <is>
          <t>Oxford cloth</t>
        </is>
      </c>
      <c r="I395" t="inlineStr">
        <is>
          <t>Storage</t>
        </is>
      </c>
      <c r="J395" t="inlineStr">
        <is>
          <t>5.000</t>
        </is>
      </c>
      <c r="K395" t="n">
        <v>1</v>
      </c>
      <c r="L395" t="n">
        <v>65</v>
      </c>
      <c r="M395" t="n">
        <v>18.5</v>
      </c>
      <c r="N395">
        <f>_xlfn.DISPIMG("ID_54C7EC0222344056A9CAD1FB487249CB",1)</f>
        <v/>
      </c>
      <c r="O395" t="inlineStr">
        <is>
          <t>N</t>
        </is>
      </c>
      <c r="P395" t="inlineStr">
        <is>
          <t>不报关</t>
        </is>
      </c>
      <c r="Q395" t="inlineStr">
        <is>
          <t>http://www.amazon.de/dp/B0755CVLZY</t>
        </is>
      </c>
    </row>
    <row r="396">
      <c r="A396" t="inlineStr">
        <is>
          <t>90131796</t>
        </is>
      </c>
      <c r="B396" t="inlineStr">
        <is>
          <t>FBA15H4GYHGTU000016</t>
        </is>
      </c>
      <c r="C396" t="inlineStr">
        <is>
          <t>Travel Storage Bags</t>
        </is>
      </c>
      <c r="D396" t="inlineStr">
        <is>
          <t>旅行收纳袋</t>
        </is>
      </c>
      <c r="E396" t="inlineStr">
        <is>
          <t>6307900090</t>
        </is>
      </c>
      <c r="F396" t="inlineStr">
        <is>
          <t>无</t>
        </is>
      </c>
      <c r="G396" t="inlineStr">
        <is>
          <t>无</t>
        </is>
      </c>
      <c r="H396" t="inlineStr">
        <is>
          <t>Oxford cloth</t>
        </is>
      </c>
      <c r="I396" t="inlineStr">
        <is>
          <t>Storage</t>
        </is>
      </c>
      <c r="J396" t="inlineStr">
        <is>
          <t>5.000</t>
        </is>
      </c>
      <c r="K396" t="n">
        <v>1</v>
      </c>
      <c r="L396" t="n">
        <v>65</v>
      </c>
      <c r="M396" t="n">
        <v>21.55</v>
      </c>
      <c r="N396">
        <f>_xlfn.DISPIMG("ID_D4F43FE58F9B4544A15D25FED86E6323",1)</f>
        <v/>
      </c>
      <c r="O396" t="inlineStr">
        <is>
          <t>N</t>
        </is>
      </c>
      <c r="P396" t="inlineStr">
        <is>
          <t>不报关</t>
        </is>
      </c>
      <c r="Q396" t="inlineStr">
        <is>
          <t>http://www.amazon.de/dp/B0755CVLZY</t>
        </is>
      </c>
    </row>
    <row r="397">
      <c r="A397" t="inlineStr">
        <is>
          <t>90131796</t>
        </is>
      </c>
      <c r="B397" t="inlineStr">
        <is>
          <t>FBA15H4GYHGTU000017</t>
        </is>
      </c>
      <c r="C397" t="inlineStr">
        <is>
          <t>Travel Storage Bags</t>
        </is>
      </c>
      <c r="D397" t="inlineStr">
        <is>
          <t>旅行收纳袋</t>
        </is>
      </c>
      <c r="E397" t="inlineStr">
        <is>
          <t>6307900090</t>
        </is>
      </c>
      <c r="F397" t="inlineStr">
        <is>
          <t>无</t>
        </is>
      </c>
      <c r="G397" t="inlineStr">
        <is>
          <t>无</t>
        </is>
      </c>
      <c r="H397" t="inlineStr">
        <is>
          <t>Oxford cloth</t>
        </is>
      </c>
      <c r="I397" t="inlineStr">
        <is>
          <t>Storage</t>
        </is>
      </c>
      <c r="J397" t="inlineStr">
        <is>
          <t>5.000</t>
        </is>
      </c>
      <c r="K397" t="n">
        <v>1</v>
      </c>
      <c r="L397" t="n">
        <v>65</v>
      </c>
      <c r="M397" t="n">
        <v>22.05</v>
      </c>
      <c r="N397">
        <f>_xlfn.DISPIMG("ID_29597DB0B53548BFA8281F3AE1184EC2",1)</f>
        <v/>
      </c>
      <c r="O397" t="inlineStr">
        <is>
          <t>N</t>
        </is>
      </c>
      <c r="P397" t="inlineStr">
        <is>
          <t>不报关</t>
        </is>
      </c>
      <c r="Q397" t="inlineStr">
        <is>
          <t>http://www.amazon.de/dp/B0755CVLZY</t>
        </is>
      </c>
    </row>
    <row r="398">
      <c r="A398" t="inlineStr">
        <is>
          <t>90131796</t>
        </is>
      </c>
      <c r="B398" t="inlineStr">
        <is>
          <t>FBA15H4GYHGTU000018</t>
        </is>
      </c>
      <c r="C398" t="inlineStr">
        <is>
          <t>Storage bag</t>
        </is>
      </c>
      <c r="D398" t="inlineStr">
        <is>
          <t>可重复使用储物袋</t>
        </is>
      </c>
      <c r="E398" t="inlineStr">
        <is>
          <t>3923210000</t>
        </is>
      </c>
      <c r="F398" t="inlineStr">
        <is>
          <t>无</t>
        </is>
      </c>
      <c r="G398" t="inlineStr">
        <is>
          <t>无</t>
        </is>
      </c>
      <c r="H398" t="inlineStr">
        <is>
          <t>PEVA</t>
        </is>
      </c>
      <c r="I398" t="inlineStr">
        <is>
          <t>储存</t>
        </is>
      </c>
      <c r="J398" t="inlineStr">
        <is>
          <t>5.000</t>
        </is>
      </c>
      <c r="K398" t="n">
        <v>1</v>
      </c>
      <c r="L398" t="n">
        <v>44</v>
      </c>
      <c r="M398" t="n">
        <v>19.58</v>
      </c>
      <c r="N398">
        <f>_xlfn.DISPIMG("ID_50FE44728918446983AA647CA0B25809",1)</f>
        <v/>
      </c>
      <c r="O398" t="inlineStr">
        <is>
          <t>N</t>
        </is>
      </c>
      <c r="P398" t="inlineStr">
        <is>
          <t>不报关</t>
        </is>
      </c>
      <c r="Q398" t="inlineStr">
        <is>
          <t>http://www.amazon.de/dp/B08L7V81HD</t>
        </is>
      </c>
    </row>
    <row r="399">
      <c r="A399" t="inlineStr">
        <is>
          <t>90131796</t>
        </is>
      </c>
      <c r="B399" t="inlineStr">
        <is>
          <t>FBA15H4GYHGTU000018</t>
        </is>
      </c>
      <c r="C399" t="inlineStr">
        <is>
          <t>Travel Storage Bags</t>
        </is>
      </c>
      <c r="D399" t="inlineStr">
        <is>
          <t>旅行收纳袋</t>
        </is>
      </c>
      <c r="E399" t="inlineStr">
        <is>
          <t>6307900090</t>
        </is>
      </c>
      <c r="F399" t="inlineStr">
        <is>
          <t>无</t>
        </is>
      </c>
      <c r="G399" t="inlineStr">
        <is>
          <t>无</t>
        </is>
      </c>
      <c r="H399" t="inlineStr">
        <is>
          <t>Oxford cloth</t>
        </is>
      </c>
      <c r="I399" t="inlineStr">
        <is>
          <t>Storage</t>
        </is>
      </c>
      <c r="J399" t="inlineStr">
        <is>
          <t>5.000</t>
        </is>
      </c>
      <c r="K399" t="n">
        <v>1</v>
      </c>
      <c r="L399" t="n">
        <v>5</v>
      </c>
      <c r="M399" t="n">
        <v>2.22</v>
      </c>
      <c r="N399">
        <f>_xlfn.DISPIMG("ID_76C7F6B7D4FB4DCAA6B9205B6924BA05",1)</f>
        <v/>
      </c>
      <c r="O399" t="inlineStr">
        <is>
          <t>N</t>
        </is>
      </c>
      <c r="P399" t="inlineStr">
        <is>
          <t>不报关</t>
        </is>
      </c>
      <c r="Q399" t="inlineStr">
        <is>
          <t>http://www.amazon.de/dp/B0755CVLZY</t>
        </is>
      </c>
    </row>
    <row r="400">
      <c r="A400" t="inlineStr">
        <is>
          <t>90131789</t>
        </is>
      </c>
      <c r="B400" t="inlineStr">
        <is>
          <t>FBA15H4V3VYRU000001</t>
        </is>
      </c>
      <c r="C400" t="inlineStr">
        <is>
          <t>Bean Bag</t>
        </is>
      </c>
      <c r="D400" t="inlineStr">
        <is>
          <t>豆袋</t>
        </is>
      </c>
      <c r="E400" t="inlineStr">
        <is>
          <t>9508100010</t>
        </is>
      </c>
      <c r="F400" t="inlineStr">
        <is>
          <t>无</t>
        </is>
      </c>
      <c r="G400" t="inlineStr">
        <is>
          <t>无</t>
        </is>
      </c>
      <c r="H400" t="inlineStr">
        <is>
          <t>钢圈</t>
        </is>
      </c>
      <c r="I400" t="inlineStr">
        <is>
          <t>玩</t>
        </is>
      </c>
      <c r="J400" t="inlineStr">
        <is>
          <t>5.000</t>
        </is>
      </c>
      <c r="K400" t="n">
        <v>1</v>
      </c>
      <c r="L400" t="n">
        <v>21</v>
      </c>
      <c r="M400" t="n">
        <v>7.55</v>
      </c>
      <c r="N400">
        <f>_xlfn.DISPIMG("ID_C4FC65610EBB41A39F76C567BE4629A7",1)</f>
        <v/>
      </c>
      <c r="O400" t="inlineStr">
        <is>
          <t>N</t>
        </is>
      </c>
      <c r="P400" t="inlineStr">
        <is>
          <t>不报关</t>
        </is>
      </c>
      <c r="Q400" t="inlineStr">
        <is>
          <t>http://www.amazon.de/dp/B0C23NFZWS</t>
        </is>
      </c>
    </row>
    <row r="401">
      <c r="A401" t="inlineStr">
        <is>
          <t>90131789</t>
        </is>
      </c>
      <c r="B401" t="inlineStr">
        <is>
          <t>FBA15H4V3VYRU000002</t>
        </is>
      </c>
      <c r="C401" t="inlineStr">
        <is>
          <t>Bean Bag</t>
        </is>
      </c>
      <c r="D401" t="inlineStr">
        <is>
          <t>豆袋</t>
        </is>
      </c>
      <c r="E401" t="inlineStr">
        <is>
          <t>9508100010</t>
        </is>
      </c>
      <c r="F401" t="inlineStr">
        <is>
          <t>无</t>
        </is>
      </c>
      <c r="G401" t="inlineStr">
        <is>
          <t>无</t>
        </is>
      </c>
      <c r="H401" t="inlineStr">
        <is>
          <t>钢圈</t>
        </is>
      </c>
      <c r="I401" t="inlineStr">
        <is>
          <t>玩</t>
        </is>
      </c>
      <c r="J401" t="inlineStr">
        <is>
          <t>5.000</t>
        </is>
      </c>
      <c r="K401" t="n">
        <v>1</v>
      </c>
      <c r="L401" t="n">
        <v>21</v>
      </c>
      <c r="M401" t="n">
        <v>7.55</v>
      </c>
      <c r="N401">
        <f>_xlfn.DISPIMG("ID_99E98007E47B4AAC9F2C556383695BAC",1)</f>
        <v/>
      </c>
      <c r="O401" t="inlineStr">
        <is>
          <t>N</t>
        </is>
      </c>
      <c r="P401" t="inlineStr">
        <is>
          <t>不报关</t>
        </is>
      </c>
      <c r="Q401" t="inlineStr">
        <is>
          <t>http://www.amazon.de/dp/B0C23NFZWS</t>
        </is>
      </c>
    </row>
    <row r="402">
      <c r="A402" t="inlineStr">
        <is>
          <t>90131789</t>
        </is>
      </c>
      <c r="B402" t="inlineStr">
        <is>
          <t>FBA15H4V3VYRU000003</t>
        </is>
      </c>
      <c r="C402" t="inlineStr">
        <is>
          <t>Bean Bag</t>
        </is>
      </c>
      <c r="D402" t="inlineStr">
        <is>
          <t>豆袋</t>
        </is>
      </c>
      <c r="E402" t="inlineStr">
        <is>
          <t>9508100010</t>
        </is>
      </c>
      <c r="F402" t="inlineStr">
        <is>
          <t>无</t>
        </is>
      </c>
      <c r="G402" t="inlineStr">
        <is>
          <t>无</t>
        </is>
      </c>
      <c r="H402" t="inlineStr">
        <is>
          <t>钢圈</t>
        </is>
      </c>
      <c r="I402" t="inlineStr">
        <is>
          <t>玩</t>
        </is>
      </c>
      <c r="J402" t="inlineStr">
        <is>
          <t>5.000</t>
        </is>
      </c>
      <c r="K402" t="n">
        <v>1</v>
      </c>
      <c r="L402" t="n">
        <v>21</v>
      </c>
      <c r="M402" t="n">
        <v>20.35</v>
      </c>
      <c r="N402">
        <f>_xlfn.DISPIMG("ID_F2261E596899462E9740E3C4B8AEFC6C",1)</f>
        <v/>
      </c>
      <c r="O402" t="inlineStr">
        <is>
          <t>N</t>
        </is>
      </c>
      <c r="P402" t="inlineStr">
        <is>
          <t>不报关</t>
        </is>
      </c>
      <c r="Q402" t="inlineStr">
        <is>
          <t>http://www.amazon.de/dp/B0C23NFZWS</t>
        </is>
      </c>
    </row>
    <row r="403">
      <c r="A403" t="inlineStr">
        <is>
          <t>90131789</t>
        </is>
      </c>
      <c r="B403" t="inlineStr">
        <is>
          <t>FBA15H4V3VYRU000004</t>
        </is>
      </c>
      <c r="C403" t="inlineStr">
        <is>
          <t>paper pom poms decorations</t>
        </is>
      </c>
      <c r="D403" t="inlineStr">
        <is>
          <t>纸花</t>
        </is>
      </c>
      <c r="E403" t="n">
        <v>4823909000</v>
      </c>
      <c r="F403" t="inlineStr">
        <is>
          <t>无</t>
        </is>
      </c>
      <c r="G403" t="inlineStr">
        <is>
          <t>无</t>
        </is>
      </c>
      <c r="H403" t="inlineStr">
        <is>
          <t>纸类</t>
        </is>
      </c>
      <c r="I403" t="inlineStr">
        <is>
          <t>装饰</t>
        </is>
      </c>
      <c r="J403" t="inlineStr">
        <is>
          <t>5.000</t>
        </is>
      </c>
      <c r="K403" t="n">
        <v>1</v>
      </c>
      <c r="L403" t="n">
        <v>38</v>
      </c>
      <c r="M403" t="n">
        <v>7.55</v>
      </c>
      <c r="N403">
        <f>_xlfn.DISPIMG("ID_1F2495B2EE6C4A6084E8594743899E34",1)</f>
        <v/>
      </c>
      <c r="O403" t="inlineStr">
        <is>
          <t>N</t>
        </is>
      </c>
      <c r="P403" t="inlineStr">
        <is>
          <t>不报关</t>
        </is>
      </c>
      <c r="Q403" t="inlineStr">
        <is>
          <t>http://www.amazon.de/dp/B0B7NK6L5R</t>
        </is>
      </c>
    </row>
    <row r="404">
      <c r="A404" t="inlineStr">
        <is>
          <t>90131789</t>
        </is>
      </c>
      <c r="B404" t="inlineStr">
        <is>
          <t>FBA15H4V3VYRU000005</t>
        </is>
      </c>
      <c r="C404" t="inlineStr">
        <is>
          <t>paper pom poms decorations</t>
        </is>
      </c>
      <c r="D404" t="inlineStr">
        <is>
          <t>纸花</t>
        </is>
      </c>
      <c r="E404" t="inlineStr">
        <is>
          <t>4823909000</t>
        </is>
      </c>
      <c r="F404" t="inlineStr">
        <is>
          <t>无</t>
        </is>
      </c>
      <c r="G404" t="inlineStr">
        <is>
          <t>无</t>
        </is>
      </c>
      <c r="H404" t="inlineStr">
        <is>
          <t>纸类</t>
        </is>
      </c>
      <c r="I404" t="inlineStr">
        <is>
          <t>装饰</t>
        </is>
      </c>
      <c r="J404" t="inlineStr">
        <is>
          <t>5.000</t>
        </is>
      </c>
      <c r="K404" t="n">
        <v>1</v>
      </c>
      <c r="L404" t="n">
        <v>38</v>
      </c>
      <c r="M404" t="n">
        <v>14</v>
      </c>
      <c r="N404">
        <f>_xlfn.DISPIMG("ID_6A61D1FF5ED24C7B85B4A31D67BA7313",1)</f>
        <v/>
      </c>
      <c r="O404" t="inlineStr">
        <is>
          <t>N</t>
        </is>
      </c>
      <c r="P404" t="inlineStr">
        <is>
          <t>不报关</t>
        </is>
      </c>
      <c r="Q404" t="inlineStr">
        <is>
          <t>http://www.amazon.de/dp/B0B7NK6L5R</t>
        </is>
      </c>
    </row>
    <row r="405">
      <c r="A405" t="inlineStr">
        <is>
          <t>90131789</t>
        </is>
      </c>
      <c r="B405" t="inlineStr">
        <is>
          <t>FBA15H4V3VYRU000006</t>
        </is>
      </c>
      <c r="C405" t="inlineStr">
        <is>
          <t>paper pom poms decorations</t>
        </is>
      </c>
      <c r="D405" t="inlineStr">
        <is>
          <t>纸花</t>
        </is>
      </c>
      <c r="E405" t="inlineStr">
        <is>
          <t>4823909000</t>
        </is>
      </c>
      <c r="F405" t="inlineStr">
        <is>
          <t>无</t>
        </is>
      </c>
      <c r="G405" t="inlineStr">
        <is>
          <t>无</t>
        </is>
      </c>
      <c r="H405" t="inlineStr">
        <is>
          <t>纸类</t>
        </is>
      </c>
      <c r="I405" t="inlineStr">
        <is>
          <t>装饰</t>
        </is>
      </c>
      <c r="J405" t="inlineStr">
        <is>
          <t>5.000</t>
        </is>
      </c>
      <c r="K405" t="n">
        <v>1</v>
      </c>
      <c r="L405" t="n">
        <v>24</v>
      </c>
      <c r="M405" t="n">
        <v>7.55</v>
      </c>
      <c r="N405">
        <f>_xlfn.DISPIMG("ID_42F13E51D7DD4057A9A6C26D547FA72E",1)</f>
        <v/>
      </c>
      <c r="O405" t="inlineStr">
        <is>
          <t>N</t>
        </is>
      </c>
      <c r="P405" t="inlineStr">
        <is>
          <t>不报关</t>
        </is>
      </c>
      <c r="Q405" t="inlineStr">
        <is>
          <t>http://www.amazon.de/dp/B0B7NK6L5R</t>
        </is>
      </c>
    </row>
    <row r="406">
      <c r="A406" t="inlineStr">
        <is>
          <t>90131789</t>
        </is>
      </c>
      <c r="B406" t="inlineStr">
        <is>
          <t>FBA15H4V3VYRU000007</t>
        </is>
      </c>
      <c r="C406" t="inlineStr">
        <is>
          <t>soil testing kit</t>
        </is>
      </c>
      <c r="D406" t="inlineStr">
        <is>
          <t>土壤测试器</t>
        </is>
      </c>
      <c r="E406" t="inlineStr">
        <is>
          <t>9031809090</t>
        </is>
      </c>
      <c r="F406" t="inlineStr">
        <is>
          <t>无</t>
        </is>
      </c>
      <c r="G406" t="inlineStr">
        <is>
          <t>无</t>
        </is>
      </c>
      <c r="H406" t="inlineStr">
        <is>
          <t>ABS+不锈钢</t>
        </is>
      </c>
      <c r="I406" t="inlineStr">
        <is>
          <t>土壤测试</t>
        </is>
      </c>
      <c r="J406" t="inlineStr">
        <is>
          <t>5.000</t>
        </is>
      </c>
      <c r="K406" t="n">
        <v>1</v>
      </c>
      <c r="L406" t="n">
        <v>42</v>
      </c>
      <c r="M406" t="n">
        <v>6.14</v>
      </c>
      <c r="N406">
        <f>_xlfn.DISPIMG("ID_23E93622A32C443B85F857166A6C80F2",1)</f>
        <v/>
      </c>
      <c r="O406" t="inlineStr">
        <is>
          <t>N</t>
        </is>
      </c>
      <c r="P406" t="inlineStr">
        <is>
          <t>不报关</t>
        </is>
      </c>
      <c r="Q406" t="inlineStr">
        <is>
          <t>http://www.amazon.de/dp/B0C61XT12V</t>
        </is>
      </c>
    </row>
    <row r="407">
      <c r="A407" t="inlineStr">
        <is>
          <t>90131789</t>
        </is>
      </c>
      <c r="B407" t="inlineStr">
        <is>
          <t>FBA15H4V3VYRU000007</t>
        </is>
      </c>
      <c r="C407" t="inlineStr">
        <is>
          <t>Yoga Stretch Straps</t>
        </is>
      </c>
      <c r="D407" t="inlineStr">
        <is>
          <t>瑜伽伸展带</t>
        </is>
      </c>
      <c r="E407" t="inlineStr">
        <is>
          <t>9506919000</t>
        </is>
      </c>
      <c r="F407" t="inlineStr">
        <is>
          <t>无</t>
        </is>
      </c>
      <c r="G407" t="inlineStr">
        <is>
          <t>无</t>
        </is>
      </c>
      <c r="H407" t="inlineStr">
        <is>
          <t>乳胶丝</t>
        </is>
      </c>
      <c r="I407" t="inlineStr">
        <is>
          <t>瑜伽伸展带</t>
        </is>
      </c>
      <c r="J407" t="inlineStr">
        <is>
          <t>5.000</t>
        </is>
      </c>
      <c r="K407" t="n">
        <v>1</v>
      </c>
      <c r="L407" t="n">
        <v>40</v>
      </c>
      <c r="M407" t="n">
        <v>5.85</v>
      </c>
      <c r="N407">
        <f>_xlfn.DISPIMG("ID_7A940B7703FB47F9A22115BC1FA6C1DC",1)</f>
        <v/>
      </c>
      <c r="O407" t="inlineStr">
        <is>
          <t>N</t>
        </is>
      </c>
      <c r="P407" t="inlineStr">
        <is>
          <t>不报关</t>
        </is>
      </c>
      <c r="Q407" t="inlineStr">
        <is>
          <t>http://www.amazon.de/dp/B0C2Z14B1S</t>
        </is>
      </c>
    </row>
    <row r="408">
      <c r="A408" t="inlineStr">
        <is>
          <t>90131789</t>
        </is>
      </c>
      <c r="B408" t="inlineStr">
        <is>
          <t>FBA15H4V3VYRU000007</t>
        </is>
      </c>
      <c r="C408" t="inlineStr">
        <is>
          <t>photo album</t>
        </is>
      </c>
      <c r="D408" t="inlineStr">
        <is>
          <t>相册</t>
        </is>
      </c>
      <c r="E408" t="inlineStr">
        <is>
          <t>3926400000</t>
        </is>
      </c>
      <c r="F408" t="inlineStr">
        <is>
          <t>无</t>
        </is>
      </c>
      <c r="G408" t="inlineStr">
        <is>
          <t>无</t>
        </is>
      </c>
      <c r="H408" t="inlineStr">
        <is>
          <t>PP material</t>
        </is>
      </c>
      <c r="I408" t="inlineStr">
        <is>
          <t>storage</t>
        </is>
      </c>
      <c r="J408" t="inlineStr">
        <is>
          <t>5.000</t>
        </is>
      </c>
      <c r="K408" t="n">
        <v>1</v>
      </c>
      <c r="L408" t="n">
        <v>12</v>
      </c>
      <c r="M408" t="n">
        <v>1.76</v>
      </c>
      <c r="N408">
        <f>_xlfn.DISPIMG("ID_0D8BC73FE07348FC9EC4CFDBCEE488FA",1)</f>
        <v/>
      </c>
      <c r="O408" t="inlineStr">
        <is>
          <t>N</t>
        </is>
      </c>
      <c r="P408" t="inlineStr">
        <is>
          <t>不报关</t>
        </is>
      </c>
      <c r="Q408" t="inlineStr">
        <is>
          <t>http://www.amazon.de/dp/B09ZKNMMQM</t>
        </is>
      </c>
    </row>
    <row r="409">
      <c r="A409" t="inlineStr">
        <is>
          <t>90131789</t>
        </is>
      </c>
      <c r="B409" t="inlineStr">
        <is>
          <t>FBA15H4V3VYRU000008</t>
        </is>
      </c>
      <c r="C409" t="inlineStr">
        <is>
          <t>Children's protective gear</t>
        </is>
      </c>
      <c r="D409" t="inlineStr">
        <is>
          <t>儿童护具</t>
        </is>
      </c>
      <c r="E409" t="inlineStr">
        <is>
          <t>9506919000</t>
        </is>
      </c>
      <c r="F409" t="inlineStr">
        <is>
          <t>无</t>
        </is>
      </c>
      <c r="G409" t="inlineStr">
        <is>
          <t>无</t>
        </is>
      </c>
      <c r="H409" t="inlineStr">
        <is>
          <t>Polyester</t>
        </is>
      </c>
      <c r="I409" t="inlineStr">
        <is>
          <t>protection</t>
        </is>
      </c>
      <c r="J409" t="inlineStr">
        <is>
          <t>5.000</t>
        </is>
      </c>
      <c r="K409" t="n">
        <v>1</v>
      </c>
      <c r="L409" t="n">
        <v>30</v>
      </c>
      <c r="M409" t="n">
        <v>16.22</v>
      </c>
      <c r="N409">
        <f>_xlfn.DISPIMG("ID_1210E2CDD42048168E8544AAF7ACD8DD",1)</f>
        <v/>
      </c>
      <c r="O409" t="inlineStr">
        <is>
          <t>N</t>
        </is>
      </c>
      <c r="P409" t="inlineStr">
        <is>
          <t>不报关</t>
        </is>
      </c>
      <c r="Q409" t="inlineStr">
        <is>
          <t>http://www.amazon.de/dp/B0C78B15D5</t>
        </is>
      </c>
    </row>
    <row r="410">
      <c r="A410" t="inlineStr">
        <is>
          <t>90131789</t>
        </is>
      </c>
      <c r="B410" t="inlineStr">
        <is>
          <t>FBA15H4V3VYRU000008</t>
        </is>
      </c>
      <c r="C410" t="inlineStr">
        <is>
          <t>photo album</t>
        </is>
      </c>
      <c r="D410" t="inlineStr">
        <is>
          <t>相册</t>
        </is>
      </c>
      <c r="E410" t="inlineStr">
        <is>
          <t>3926400000</t>
        </is>
      </c>
      <c r="F410" t="inlineStr">
        <is>
          <t>无</t>
        </is>
      </c>
      <c r="G410" t="inlineStr">
        <is>
          <t>无</t>
        </is>
      </c>
      <c r="H410" t="inlineStr">
        <is>
          <t>PP material</t>
        </is>
      </c>
      <c r="I410" t="inlineStr">
        <is>
          <t>storage</t>
        </is>
      </c>
      <c r="J410" t="inlineStr">
        <is>
          <t>5.000</t>
        </is>
      </c>
      <c r="K410" t="n">
        <v>1</v>
      </c>
      <c r="L410" t="n">
        <v>8</v>
      </c>
      <c r="M410" t="n">
        <v>4.33</v>
      </c>
      <c r="N410">
        <f>_xlfn.DISPIMG("ID_CF161595EF134192BD37C0C797C42437",1)</f>
        <v/>
      </c>
      <c r="O410" t="inlineStr">
        <is>
          <t>N</t>
        </is>
      </c>
      <c r="P410" t="inlineStr">
        <is>
          <t>不报关</t>
        </is>
      </c>
      <c r="Q410" t="inlineStr">
        <is>
          <t>http://www.amazon.de/dp/B09ZKNMMQM</t>
        </is>
      </c>
    </row>
    <row r="411">
      <c r="A411" t="inlineStr">
        <is>
          <t>90131789</t>
        </is>
      </c>
      <c r="B411" t="inlineStr">
        <is>
          <t>FBA15H4V3VYRU000009</t>
        </is>
      </c>
      <c r="C411" t="inlineStr">
        <is>
          <t>Children's protective gear</t>
        </is>
      </c>
      <c r="D411" t="inlineStr">
        <is>
          <t>儿童护具</t>
        </is>
      </c>
      <c r="E411" t="inlineStr">
        <is>
          <t>9506919000</t>
        </is>
      </c>
      <c r="F411" t="inlineStr">
        <is>
          <t>无</t>
        </is>
      </c>
      <c r="G411" t="inlineStr">
        <is>
          <t>无</t>
        </is>
      </c>
      <c r="H411" t="inlineStr">
        <is>
          <t>Polyester</t>
        </is>
      </c>
      <c r="I411" t="inlineStr">
        <is>
          <t>protection</t>
        </is>
      </c>
      <c r="J411" t="inlineStr">
        <is>
          <t>5.000</t>
        </is>
      </c>
      <c r="K411" t="n">
        <v>1</v>
      </c>
      <c r="L411" t="n">
        <v>25</v>
      </c>
      <c r="M411" t="n">
        <v>4.19</v>
      </c>
      <c r="N411">
        <f>_xlfn.DISPIMG("ID_1AF63D8AE331445184A5B835A66714A6",1)</f>
        <v/>
      </c>
      <c r="O411" t="inlineStr">
        <is>
          <t>N</t>
        </is>
      </c>
      <c r="P411" t="inlineStr">
        <is>
          <t>不报关</t>
        </is>
      </c>
      <c r="Q411" t="inlineStr">
        <is>
          <t>http://www.amazon.de/dp/B0C6Y9W2GZ</t>
        </is>
      </c>
    </row>
    <row r="412">
      <c r="A412" t="inlineStr">
        <is>
          <t>90131789</t>
        </is>
      </c>
      <c r="B412" t="inlineStr">
        <is>
          <t>FBA15H4V3VYRU000009</t>
        </is>
      </c>
      <c r="C412" t="inlineStr">
        <is>
          <t>Silicone Drain Protector</t>
        </is>
      </c>
      <c r="D412" t="inlineStr">
        <is>
          <t>厨房水槽垫过滤器</t>
        </is>
      </c>
      <c r="E412" t="inlineStr">
        <is>
          <t>3924100000</t>
        </is>
      </c>
      <c r="F412" t="inlineStr">
        <is>
          <t>无</t>
        </is>
      </c>
      <c r="G412" t="inlineStr">
        <is>
          <t>无</t>
        </is>
      </c>
      <c r="H412" t="inlineStr">
        <is>
          <t>硅胶</t>
        </is>
      </c>
      <c r="I412" t="inlineStr">
        <is>
          <t>过滤</t>
        </is>
      </c>
      <c r="J412" t="inlineStr">
        <is>
          <t>5.000</t>
        </is>
      </c>
      <c r="K412" t="n">
        <v>1</v>
      </c>
      <c r="L412" t="n">
        <v>25</v>
      </c>
      <c r="M412" t="n">
        <v>4.19</v>
      </c>
      <c r="N412">
        <f>_xlfn.DISPIMG("ID_D2BD0188372F4857A052D0CC6E4D1765",1)</f>
        <v/>
      </c>
      <c r="O412" t="inlineStr">
        <is>
          <t>N</t>
        </is>
      </c>
      <c r="P412" t="inlineStr">
        <is>
          <t>不报关</t>
        </is>
      </c>
      <c r="Q412" t="inlineStr">
        <is>
          <t>http://www.amazon.de/dp/B0BKQMRLML</t>
        </is>
      </c>
    </row>
    <row r="413">
      <c r="A413" t="inlineStr">
        <is>
          <t>90131789</t>
        </is>
      </c>
      <c r="B413" t="inlineStr">
        <is>
          <t>FBA15H4V3VYRU000009</t>
        </is>
      </c>
      <c r="C413" t="inlineStr">
        <is>
          <t>medal</t>
        </is>
      </c>
      <c r="D413" t="inlineStr">
        <is>
          <t>塑料奖牌</t>
        </is>
      </c>
      <c r="E413" t="inlineStr">
        <is>
          <t>3926400000</t>
        </is>
      </c>
      <c r="F413" t="inlineStr">
        <is>
          <t>无</t>
        </is>
      </c>
      <c r="G413" t="inlineStr">
        <is>
          <t>无</t>
        </is>
      </c>
      <c r="H413" t="inlineStr">
        <is>
          <t>塑料</t>
        </is>
      </c>
      <c r="I413" t="inlineStr">
        <is>
          <t>装饰</t>
        </is>
      </c>
      <c r="J413" t="inlineStr">
        <is>
          <t>5.000</t>
        </is>
      </c>
      <c r="K413" t="n">
        <v>1</v>
      </c>
      <c r="L413" t="n">
        <v>50</v>
      </c>
      <c r="M413" t="n">
        <v>8.380000000000001</v>
      </c>
      <c r="N413">
        <f>_xlfn.DISPIMG("ID_333886D9170F477886CFE78F0F6A368B",1)</f>
        <v/>
      </c>
      <c r="O413" t="inlineStr">
        <is>
          <t>N</t>
        </is>
      </c>
      <c r="P413" t="inlineStr">
        <is>
          <t>不报关</t>
        </is>
      </c>
      <c r="Q413" t="inlineStr">
        <is>
          <t>http://www.amazon.de/dp/B0BDLZR8M2</t>
        </is>
      </c>
    </row>
    <row r="414">
      <c r="A414" t="inlineStr">
        <is>
          <t>90131789</t>
        </is>
      </c>
      <c r="B414" t="inlineStr">
        <is>
          <t>FBA15H4V3VYRU000010</t>
        </is>
      </c>
      <c r="C414" t="inlineStr">
        <is>
          <t>Children's protective gear</t>
        </is>
      </c>
      <c r="D414" t="inlineStr">
        <is>
          <t>儿童护具</t>
        </is>
      </c>
      <c r="E414" t="inlineStr">
        <is>
          <t>9506919000</t>
        </is>
      </c>
      <c r="F414" t="inlineStr">
        <is>
          <t>无</t>
        </is>
      </c>
      <c r="G414" t="inlineStr">
        <is>
          <t>无</t>
        </is>
      </c>
      <c r="H414" t="inlineStr">
        <is>
          <t>Polyester</t>
        </is>
      </c>
      <c r="I414" t="inlineStr">
        <is>
          <t>protection</t>
        </is>
      </c>
      <c r="J414" t="inlineStr">
        <is>
          <t>5.000</t>
        </is>
      </c>
      <c r="K414" t="n">
        <v>1</v>
      </c>
      <c r="L414" t="n">
        <v>25</v>
      </c>
      <c r="M414" t="n">
        <v>4.11</v>
      </c>
      <c r="N414">
        <f>_xlfn.DISPIMG("ID_53191CE49EB245E38D328ABEBA601A97",1)</f>
        <v/>
      </c>
      <c r="O414" t="inlineStr">
        <is>
          <t>N</t>
        </is>
      </c>
      <c r="P414" t="inlineStr">
        <is>
          <t>不报关</t>
        </is>
      </c>
      <c r="Q414" t="inlineStr">
        <is>
          <t>http://www.amazon.de/dp/B0C6Y9W2GZ</t>
        </is>
      </c>
    </row>
    <row r="415">
      <c r="A415" t="inlineStr">
        <is>
          <t>90131789</t>
        </is>
      </c>
      <c r="B415" t="inlineStr">
        <is>
          <t>FBA15H4V3VYRU000010</t>
        </is>
      </c>
      <c r="C415" t="inlineStr">
        <is>
          <t>Silicone Drain Protector</t>
        </is>
      </c>
      <c r="D415" t="inlineStr">
        <is>
          <t>厨房水槽垫过滤器</t>
        </is>
      </c>
      <c r="E415" t="inlineStr">
        <is>
          <t>3924100000</t>
        </is>
      </c>
      <c r="F415" t="inlineStr">
        <is>
          <t>无</t>
        </is>
      </c>
      <c r="G415" t="inlineStr">
        <is>
          <t>无</t>
        </is>
      </c>
      <c r="H415" t="inlineStr">
        <is>
          <t>硅胶</t>
        </is>
      </c>
      <c r="I415" t="inlineStr">
        <is>
          <t>过滤</t>
        </is>
      </c>
      <c r="J415" t="inlineStr">
        <is>
          <t>5.000</t>
        </is>
      </c>
      <c r="K415" t="n">
        <v>1</v>
      </c>
      <c r="L415" t="n">
        <v>25</v>
      </c>
      <c r="M415" t="n">
        <v>4.11</v>
      </c>
      <c r="N415">
        <f>_xlfn.DISPIMG("ID_AA2C7781C5C94896AE8A47F010F50850",1)</f>
        <v/>
      </c>
      <c r="O415" t="inlineStr">
        <is>
          <t>N</t>
        </is>
      </c>
      <c r="P415" t="inlineStr">
        <is>
          <t>不报关</t>
        </is>
      </c>
      <c r="Q415" t="inlineStr">
        <is>
          <t>http://www.amazon.de/dp/B0BKQMRLML</t>
        </is>
      </c>
    </row>
    <row r="416">
      <c r="A416" t="inlineStr">
        <is>
          <t>90131789</t>
        </is>
      </c>
      <c r="B416" t="inlineStr">
        <is>
          <t>FBA15H4V3VYRU000010</t>
        </is>
      </c>
      <c r="C416" t="inlineStr">
        <is>
          <t>medal</t>
        </is>
      </c>
      <c r="D416" t="inlineStr">
        <is>
          <t>塑料奖牌</t>
        </is>
      </c>
      <c r="E416" t="inlineStr">
        <is>
          <t>3926400000</t>
        </is>
      </c>
      <c r="F416" t="inlineStr">
        <is>
          <t>无</t>
        </is>
      </c>
      <c r="G416" t="inlineStr">
        <is>
          <t>无</t>
        </is>
      </c>
      <c r="H416" t="inlineStr">
        <is>
          <t>塑料</t>
        </is>
      </c>
      <c r="I416" t="inlineStr">
        <is>
          <t>装饰</t>
        </is>
      </c>
      <c r="J416" t="inlineStr">
        <is>
          <t>5.000</t>
        </is>
      </c>
      <c r="K416" t="n">
        <v>1</v>
      </c>
      <c r="L416" t="n">
        <v>50</v>
      </c>
      <c r="M416" t="n">
        <v>8.220000000000001</v>
      </c>
      <c r="N416">
        <f>_xlfn.DISPIMG("ID_3BF67E4965FE4B81AFF50D71C6D7FC5C",1)</f>
        <v/>
      </c>
      <c r="O416" t="inlineStr">
        <is>
          <t>N</t>
        </is>
      </c>
      <c r="P416" t="inlineStr">
        <is>
          <t>不报关</t>
        </is>
      </c>
      <c r="Q416" t="inlineStr">
        <is>
          <t>http://www.amazon.de/dp/B0BDLZR8M2</t>
        </is>
      </c>
    </row>
    <row r="417">
      <c r="A417" t="inlineStr">
        <is>
          <t>90131789</t>
        </is>
      </c>
      <c r="B417" t="inlineStr">
        <is>
          <t>FBA15H4V3VYRU000011</t>
        </is>
      </c>
      <c r="C417" t="inlineStr">
        <is>
          <t>photo album</t>
        </is>
      </c>
      <c r="D417" t="inlineStr">
        <is>
          <t>相册</t>
        </is>
      </c>
      <c r="E417" t="inlineStr">
        <is>
          <t>3926400000</t>
        </is>
      </c>
      <c r="F417" t="inlineStr">
        <is>
          <t>无</t>
        </is>
      </c>
      <c r="G417" t="inlineStr">
        <is>
          <t>无</t>
        </is>
      </c>
      <c r="H417" t="inlineStr">
        <is>
          <t>PP material</t>
        </is>
      </c>
      <c r="I417" t="inlineStr">
        <is>
          <t>storage</t>
        </is>
      </c>
      <c r="J417" t="inlineStr">
        <is>
          <t>5.000</t>
        </is>
      </c>
      <c r="K417" t="n">
        <v>1</v>
      </c>
      <c r="L417" t="n">
        <v>90</v>
      </c>
      <c r="M417" t="n">
        <v>7.6</v>
      </c>
      <c r="N417">
        <f>_xlfn.DISPIMG("ID_0CD914AB31924CA7ABCDAF9C4DB0F450",1)</f>
        <v/>
      </c>
      <c r="O417" t="inlineStr">
        <is>
          <t>N</t>
        </is>
      </c>
      <c r="P417" t="inlineStr">
        <is>
          <t>不报关</t>
        </is>
      </c>
      <c r="Q417" t="inlineStr">
        <is>
          <t>http://www.amazon.de/dp/B09ZKLC2R6</t>
        </is>
      </c>
    </row>
    <row r="418">
      <c r="A418" t="inlineStr">
        <is>
          <t>90131789</t>
        </is>
      </c>
      <c r="B418" t="inlineStr">
        <is>
          <t>FBA15H4V3VYRU000012</t>
        </is>
      </c>
      <c r="C418" t="inlineStr">
        <is>
          <t>Silicone Drain Protector</t>
        </is>
      </c>
      <c r="D418" t="inlineStr">
        <is>
          <t>厨房水槽垫过滤器</t>
        </is>
      </c>
      <c r="E418" t="inlineStr">
        <is>
          <t>3924100000</t>
        </is>
      </c>
      <c r="F418" t="inlineStr">
        <is>
          <t>无</t>
        </is>
      </c>
      <c r="G418" t="inlineStr">
        <is>
          <t>无</t>
        </is>
      </c>
      <c r="H418" t="inlineStr">
        <is>
          <t>硅胶</t>
        </is>
      </c>
      <c r="I418" t="inlineStr">
        <is>
          <t>过滤</t>
        </is>
      </c>
      <c r="J418" t="inlineStr">
        <is>
          <t>5.000</t>
        </is>
      </c>
      <c r="K418" t="n">
        <v>1</v>
      </c>
      <c r="L418" t="n">
        <v>140</v>
      </c>
      <c r="M418" t="n">
        <v>14.45</v>
      </c>
      <c r="N418">
        <f>_xlfn.DISPIMG("ID_FD4B43C491B04A28A2C6F795C74FAE33",1)</f>
        <v/>
      </c>
      <c r="O418" t="inlineStr">
        <is>
          <t>N</t>
        </is>
      </c>
      <c r="P418" t="inlineStr">
        <is>
          <t>不报关</t>
        </is>
      </c>
      <c r="Q418" t="inlineStr">
        <is>
          <t>http://www.amazon.de/dp/B09SKGVRT9</t>
        </is>
      </c>
    </row>
    <row r="419">
      <c r="A419" t="inlineStr">
        <is>
          <t>90131789</t>
        </is>
      </c>
      <c r="B419" t="inlineStr">
        <is>
          <t>FBA15H4V3VYRU000013</t>
        </is>
      </c>
      <c r="C419" t="inlineStr">
        <is>
          <t>Yoga Stretch Straps</t>
        </is>
      </c>
      <c r="D419" t="inlineStr">
        <is>
          <t>瑜伽伸展带</t>
        </is>
      </c>
      <c r="E419" t="inlineStr">
        <is>
          <t>9506919000</t>
        </is>
      </c>
      <c r="F419" t="inlineStr">
        <is>
          <t>无</t>
        </is>
      </c>
      <c r="G419" t="inlineStr">
        <is>
          <t>无</t>
        </is>
      </c>
      <c r="H419" t="inlineStr">
        <is>
          <t>乳胶丝</t>
        </is>
      </c>
      <c r="I419" t="inlineStr">
        <is>
          <t>瑜伽伸展带</t>
        </is>
      </c>
      <c r="J419" t="inlineStr">
        <is>
          <t>5.000</t>
        </is>
      </c>
      <c r="K419" t="n">
        <v>1</v>
      </c>
      <c r="L419" t="n">
        <v>10</v>
      </c>
      <c r="M419" t="n">
        <v>2.88</v>
      </c>
      <c r="N419">
        <f>_xlfn.DISPIMG("ID_445F8B9EF9004A5AA244D5EB96D74C26",1)</f>
        <v/>
      </c>
      <c r="O419" t="inlineStr">
        <is>
          <t>N</t>
        </is>
      </c>
      <c r="P419" t="inlineStr">
        <is>
          <t>不报关</t>
        </is>
      </c>
      <c r="Q419" t="inlineStr">
        <is>
          <t>http://www.amazon.de/dp/B0C2Z14B1S</t>
        </is>
      </c>
    </row>
    <row r="420">
      <c r="A420" t="inlineStr">
        <is>
          <t>90131789</t>
        </is>
      </c>
      <c r="B420" t="inlineStr">
        <is>
          <t>FBA15H4V3VYRU000013</t>
        </is>
      </c>
      <c r="C420" t="inlineStr">
        <is>
          <t>photo album</t>
        </is>
      </c>
      <c r="D420" t="inlineStr">
        <is>
          <t>相册</t>
        </is>
      </c>
      <c r="E420" t="inlineStr">
        <is>
          <t>3926400000</t>
        </is>
      </c>
      <c r="F420" t="inlineStr">
        <is>
          <t>无</t>
        </is>
      </c>
      <c r="G420" t="inlineStr">
        <is>
          <t>无</t>
        </is>
      </c>
      <c r="H420" t="inlineStr">
        <is>
          <t>PP material</t>
        </is>
      </c>
      <c r="I420" t="inlineStr">
        <is>
          <t>storage</t>
        </is>
      </c>
      <c r="J420" t="inlineStr">
        <is>
          <t>5.000</t>
        </is>
      </c>
      <c r="K420" t="n">
        <v>1</v>
      </c>
      <c r="L420" t="n">
        <v>4</v>
      </c>
      <c r="M420" t="n">
        <v>1.15</v>
      </c>
      <c r="N420">
        <f>_xlfn.DISPIMG("ID_513ACE4CF3B4450796E07C8BCD8F0C1F",1)</f>
        <v/>
      </c>
      <c r="O420" t="inlineStr">
        <is>
          <t>N</t>
        </is>
      </c>
      <c r="P420" t="inlineStr">
        <is>
          <t>不报关</t>
        </is>
      </c>
      <c r="Q420" t="inlineStr">
        <is>
          <t>http://www.amazon.de/dp/B09ZKLC2R6</t>
        </is>
      </c>
    </row>
    <row r="421">
      <c r="A421" t="inlineStr">
        <is>
          <t>90131789</t>
        </is>
      </c>
      <c r="B421" t="inlineStr">
        <is>
          <t>FBA15H4V3VYRU000013</t>
        </is>
      </c>
      <c r="C421" t="inlineStr">
        <is>
          <t>Bean Bag</t>
        </is>
      </c>
      <c r="D421" t="inlineStr">
        <is>
          <t>豆袋</t>
        </is>
      </c>
      <c r="E421" t="inlineStr">
        <is>
          <t>9508100010</t>
        </is>
      </c>
      <c r="F421" t="inlineStr">
        <is>
          <t>无</t>
        </is>
      </c>
      <c r="G421" t="inlineStr">
        <is>
          <t>无</t>
        </is>
      </c>
      <c r="H421" t="inlineStr">
        <is>
          <t>钢圈</t>
        </is>
      </c>
      <c r="I421" t="inlineStr">
        <is>
          <t>玩</t>
        </is>
      </c>
      <c r="J421" t="inlineStr">
        <is>
          <t>5.000</t>
        </is>
      </c>
      <c r="K421" t="n">
        <v>1</v>
      </c>
      <c r="L421" t="n">
        <v>4</v>
      </c>
      <c r="M421" t="n">
        <v>1.15</v>
      </c>
      <c r="N421">
        <f>_xlfn.DISPIMG("ID_BCFF484A04CF46999021F85BC2DBE737",1)</f>
        <v/>
      </c>
      <c r="O421" t="inlineStr">
        <is>
          <t>N</t>
        </is>
      </c>
      <c r="P421" t="inlineStr">
        <is>
          <t>不报关</t>
        </is>
      </c>
      <c r="Q421" t="inlineStr">
        <is>
          <t>http://www.amazon.de/dp/B0C23NFZWS</t>
        </is>
      </c>
    </row>
    <row r="422">
      <c r="A422" t="inlineStr">
        <is>
          <t>90131789</t>
        </is>
      </c>
      <c r="B422" t="inlineStr">
        <is>
          <t>FBA15H4V3VYRU000013</t>
        </is>
      </c>
      <c r="C422" t="inlineStr">
        <is>
          <t>soil testing kit</t>
        </is>
      </c>
      <c r="D422" t="inlineStr">
        <is>
          <t>土壤测试器</t>
        </is>
      </c>
      <c r="E422" t="inlineStr">
        <is>
          <t>9031809090</t>
        </is>
      </c>
      <c r="F422" t="inlineStr">
        <is>
          <t>无</t>
        </is>
      </c>
      <c r="G422" t="inlineStr">
        <is>
          <t>无</t>
        </is>
      </c>
      <c r="H422" t="inlineStr">
        <is>
          <t>ABS+不锈钢</t>
        </is>
      </c>
      <c r="I422" t="inlineStr">
        <is>
          <t>土壤测试</t>
        </is>
      </c>
      <c r="J422" t="inlineStr">
        <is>
          <t>5.000</t>
        </is>
      </c>
      <c r="K422" t="n">
        <v>1</v>
      </c>
      <c r="L422" t="n">
        <v>8</v>
      </c>
      <c r="M422" t="n">
        <v>2.31</v>
      </c>
      <c r="N422">
        <f>_xlfn.DISPIMG("ID_ACEC2DCEA3054B67B0A4356C684DBAE0",1)</f>
        <v/>
      </c>
      <c r="O422" t="inlineStr">
        <is>
          <t>N</t>
        </is>
      </c>
      <c r="P422" t="inlineStr">
        <is>
          <t>不报关</t>
        </is>
      </c>
      <c r="Q422" t="inlineStr">
        <is>
          <t>http://www.amazon.de/dp/B0C61XT12V</t>
        </is>
      </c>
    </row>
    <row r="423">
      <c r="A423" t="inlineStr">
        <is>
          <t>90131789</t>
        </is>
      </c>
      <c r="B423" t="inlineStr">
        <is>
          <t>FBA15H4V3VYRU000013</t>
        </is>
      </c>
      <c r="C423" t="inlineStr">
        <is>
          <t>selfie stick iphone</t>
        </is>
      </c>
      <c r="D423" t="inlineStr">
        <is>
          <t>自拍杆</t>
        </is>
      </c>
      <c r="E423" t="inlineStr">
        <is>
          <t>6602000090</t>
        </is>
      </c>
      <c r="F423" t="inlineStr">
        <is>
          <t>无</t>
        </is>
      </c>
      <c r="G423" t="inlineStr">
        <is>
          <t>无</t>
        </is>
      </c>
      <c r="H423" t="inlineStr">
        <is>
          <t>ABS</t>
        </is>
      </c>
      <c r="I423" t="inlineStr">
        <is>
          <t>自拍杆</t>
        </is>
      </c>
      <c r="J423" t="inlineStr">
        <is>
          <t>5.000</t>
        </is>
      </c>
      <c r="K423" t="n">
        <v>1</v>
      </c>
      <c r="L423" t="n">
        <v>50</v>
      </c>
      <c r="M423" t="n">
        <v>14.41</v>
      </c>
      <c r="N423">
        <f>_xlfn.DISPIMG("ID_60C551B11A5746D78AAAFAFA48C163CE",1)</f>
        <v/>
      </c>
      <c r="O423" t="inlineStr">
        <is>
          <t>Y</t>
        </is>
      </c>
      <c r="P423" t="inlineStr">
        <is>
          <t>不报关</t>
        </is>
      </c>
      <c r="Q423" t="inlineStr">
        <is>
          <t>http://www.amazon.de/dp/B0C4L6VDZ7</t>
        </is>
      </c>
    </row>
    <row r="424">
      <c r="A424" t="inlineStr">
        <is>
          <t>90131789</t>
        </is>
      </c>
      <c r="B424" t="inlineStr">
        <is>
          <t>FBA15H4V3VYRU000014</t>
        </is>
      </c>
      <c r="C424" t="inlineStr">
        <is>
          <t>Silicone Drain Protector</t>
        </is>
      </c>
      <c r="D424" t="inlineStr">
        <is>
          <t>厨房水槽垫过滤器</t>
        </is>
      </c>
      <c r="E424" t="inlineStr">
        <is>
          <t>3924100000</t>
        </is>
      </c>
      <c r="F424" t="inlineStr">
        <is>
          <t>无</t>
        </is>
      </c>
      <c r="G424" t="inlineStr">
        <is>
          <t>无</t>
        </is>
      </c>
      <c r="H424" t="inlineStr">
        <is>
          <t>硅胶</t>
        </is>
      </c>
      <c r="I424" t="inlineStr">
        <is>
          <t>过滤</t>
        </is>
      </c>
      <c r="J424" t="inlineStr">
        <is>
          <t>5.000</t>
        </is>
      </c>
      <c r="K424" t="n">
        <v>1</v>
      </c>
      <c r="L424" t="n">
        <v>30</v>
      </c>
      <c r="M424" t="n">
        <v>11.66</v>
      </c>
      <c r="N424">
        <f>_xlfn.DISPIMG("ID_D9E2B4EBE7784FB8A0EB31EB48CA5221",1)</f>
        <v/>
      </c>
      <c r="O424" t="inlineStr">
        <is>
          <t>N</t>
        </is>
      </c>
      <c r="P424" t="inlineStr">
        <is>
          <t>不报关</t>
        </is>
      </c>
      <c r="Q424" t="inlineStr">
        <is>
          <t>http://www.amazon.de/dp/B09SKGVRT9</t>
        </is>
      </c>
    </row>
    <row r="425">
      <c r="A425" t="inlineStr">
        <is>
          <t>90131789</t>
        </is>
      </c>
      <c r="B425" t="inlineStr">
        <is>
          <t>FBA15H4V3VYRU000014</t>
        </is>
      </c>
      <c r="C425" t="inlineStr">
        <is>
          <t>photo album</t>
        </is>
      </c>
      <c r="D425" t="inlineStr">
        <is>
          <t>相册</t>
        </is>
      </c>
      <c r="E425" t="inlineStr">
        <is>
          <t>3926400000</t>
        </is>
      </c>
      <c r="F425" t="inlineStr">
        <is>
          <t>无</t>
        </is>
      </c>
      <c r="G425" t="inlineStr">
        <is>
          <t>无</t>
        </is>
      </c>
      <c r="H425" t="inlineStr">
        <is>
          <t>PP</t>
        </is>
      </c>
      <c r="I425" t="inlineStr">
        <is>
          <t>storage</t>
        </is>
      </c>
      <c r="J425" t="inlineStr">
        <is>
          <t>5.000</t>
        </is>
      </c>
      <c r="K425" t="n">
        <v>1</v>
      </c>
      <c r="L425" t="n">
        <v>15</v>
      </c>
      <c r="M425" t="n">
        <v>5.83</v>
      </c>
      <c r="N425">
        <f>_xlfn.DISPIMG("ID_E3F5369CECA14DCD971C0DC85C0807C8",1)</f>
        <v/>
      </c>
      <c r="O425" t="inlineStr">
        <is>
          <t>N</t>
        </is>
      </c>
      <c r="P425" t="inlineStr">
        <is>
          <t>不报关</t>
        </is>
      </c>
      <c r="Q425" t="inlineStr">
        <is>
          <t>http://www.amazon.de/dp/B09ZKNMMQM</t>
        </is>
      </c>
    </row>
    <row r="426">
      <c r="A426" t="inlineStr">
        <is>
          <t>90131789</t>
        </is>
      </c>
      <c r="B426" t="inlineStr">
        <is>
          <t>FBA15H4V3VYRU000014</t>
        </is>
      </c>
      <c r="C426" t="inlineStr">
        <is>
          <t>photo album</t>
        </is>
      </c>
      <c r="D426" t="inlineStr">
        <is>
          <t>相册</t>
        </is>
      </c>
      <c r="E426" t="inlineStr">
        <is>
          <t>3926400000</t>
        </is>
      </c>
      <c r="F426" t="inlineStr">
        <is>
          <t>无</t>
        </is>
      </c>
      <c r="G426" t="inlineStr">
        <is>
          <t>无</t>
        </is>
      </c>
      <c r="H426" t="inlineStr">
        <is>
          <t>PP</t>
        </is>
      </c>
      <c r="I426" t="inlineStr">
        <is>
          <t>storage</t>
        </is>
      </c>
      <c r="J426" t="inlineStr">
        <is>
          <t>5.000</t>
        </is>
      </c>
      <c r="K426" t="n">
        <v>1</v>
      </c>
      <c r="L426" t="n">
        <v>3</v>
      </c>
      <c r="M426" t="n">
        <v>1.17</v>
      </c>
      <c r="N426">
        <f>_xlfn.DISPIMG("ID_2E06F3114C1940C8A5EDEF60D65CA45F",1)</f>
        <v/>
      </c>
      <c r="O426" t="inlineStr">
        <is>
          <t>N</t>
        </is>
      </c>
      <c r="P426" t="inlineStr">
        <is>
          <t>不报关</t>
        </is>
      </c>
      <c r="Q426" t="inlineStr">
        <is>
          <t>http://www.amazon.de/dp/B09ZKLC2R6</t>
        </is>
      </c>
    </row>
    <row r="427">
      <c r="A427" t="inlineStr">
        <is>
          <t>90131789</t>
        </is>
      </c>
      <c r="B427" t="inlineStr">
        <is>
          <t>FBA15H4V3VYRU000015</t>
        </is>
      </c>
      <c r="C427" t="inlineStr">
        <is>
          <t>photo album</t>
        </is>
      </c>
      <c r="D427" t="inlineStr">
        <is>
          <t>相册</t>
        </is>
      </c>
      <c r="E427" t="inlineStr">
        <is>
          <t>3926400000</t>
        </is>
      </c>
      <c r="F427" t="inlineStr">
        <is>
          <t>无</t>
        </is>
      </c>
      <c r="G427" t="inlineStr">
        <is>
          <t>无</t>
        </is>
      </c>
      <c r="H427" t="inlineStr">
        <is>
          <t>PP material</t>
        </is>
      </c>
      <c r="I427" t="inlineStr">
        <is>
          <t>storage</t>
        </is>
      </c>
      <c r="J427" t="inlineStr">
        <is>
          <t>5.000</t>
        </is>
      </c>
      <c r="K427" t="n">
        <v>1</v>
      </c>
      <c r="L427" t="n">
        <v>15</v>
      </c>
      <c r="M427" t="n">
        <v>6.52</v>
      </c>
      <c r="N427">
        <f>_xlfn.DISPIMG("ID_C3316CDB32E04CF0B90FC0C8A81593A2",1)</f>
        <v/>
      </c>
      <c r="O427" t="inlineStr">
        <is>
          <t>N</t>
        </is>
      </c>
      <c r="P427" t="inlineStr">
        <is>
          <t>不报关</t>
        </is>
      </c>
      <c r="Q427" t="inlineStr">
        <is>
          <t>http://www.amazon.de/dp/B09ZKNMMQM</t>
        </is>
      </c>
    </row>
    <row r="428">
      <c r="A428" t="inlineStr">
        <is>
          <t>90131789</t>
        </is>
      </c>
      <c r="B428" t="inlineStr">
        <is>
          <t>FBA15H4V3VYRU000015</t>
        </is>
      </c>
      <c r="C428" t="inlineStr">
        <is>
          <t>photo album</t>
        </is>
      </c>
      <c r="D428" t="inlineStr">
        <is>
          <t>相册</t>
        </is>
      </c>
      <c r="E428" t="inlineStr">
        <is>
          <t>3926400000</t>
        </is>
      </c>
      <c r="F428" t="inlineStr">
        <is>
          <t>无</t>
        </is>
      </c>
      <c r="G428" t="inlineStr">
        <is>
          <t>无</t>
        </is>
      </c>
      <c r="H428" t="inlineStr">
        <is>
          <t>PP material</t>
        </is>
      </c>
      <c r="I428" t="inlineStr">
        <is>
          <t>storage</t>
        </is>
      </c>
      <c r="J428" t="inlineStr">
        <is>
          <t>5.000</t>
        </is>
      </c>
      <c r="K428" t="n">
        <v>1</v>
      </c>
      <c r="L428" t="n">
        <v>3</v>
      </c>
      <c r="M428" t="n">
        <v>1.3</v>
      </c>
      <c r="N428">
        <f>_xlfn.DISPIMG("ID_D8DB924AC8DC419FAAA6D68A488E114C",1)</f>
        <v/>
      </c>
      <c r="O428" t="inlineStr">
        <is>
          <t>N</t>
        </is>
      </c>
      <c r="P428" t="inlineStr">
        <is>
          <t>不报关</t>
        </is>
      </c>
      <c r="Q428" t="inlineStr">
        <is>
          <t>http://www.amazon.de/dp/B09ZKLC2R6</t>
        </is>
      </c>
    </row>
    <row r="429">
      <c r="A429" t="inlineStr">
        <is>
          <t>90131789</t>
        </is>
      </c>
      <c r="B429" t="inlineStr">
        <is>
          <t>FBA15H4V3VYRU000015</t>
        </is>
      </c>
      <c r="C429" t="inlineStr">
        <is>
          <t>Silicone Drain Protector</t>
        </is>
      </c>
      <c r="D429" t="inlineStr">
        <is>
          <t>厨房水槽垫过滤器</t>
        </is>
      </c>
      <c r="E429" t="inlineStr">
        <is>
          <t>3924100000</t>
        </is>
      </c>
      <c r="F429" t="inlineStr">
        <is>
          <t>无</t>
        </is>
      </c>
      <c r="G429" t="inlineStr">
        <is>
          <t>无</t>
        </is>
      </c>
      <c r="H429" t="inlineStr">
        <is>
          <t>硅胶</t>
        </is>
      </c>
      <c r="I429" t="inlineStr">
        <is>
          <t>过滤</t>
        </is>
      </c>
      <c r="J429" t="inlineStr">
        <is>
          <t>5.000</t>
        </is>
      </c>
      <c r="K429" t="n">
        <v>1</v>
      </c>
      <c r="L429" t="n">
        <v>30</v>
      </c>
      <c r="M429" t="n">
        <v>13.03</v>
      </c>
      <c r="N429">
        <f>_xlfn.DISPIMG("ID_EB6FF39885C841A4A056E226301B14F4",1)</f>
        <v/>
      </c>
      <c r="O429" t="inlineStr">
        <is>
          <t>N</t>
        </is>
      </c>
      <c r="P429" t="inlineStr">
        <is>
          <t>不报关</t>
        </is>
      </c>
      <c r="Q429" t="inlineStr">
        <is>
          <t>http://www.amazon.de/dp/B09SKGVRT9</t>
        </is>
      </c>
    </row>
    <row r="430">
      <c r="A430" t="inlineStr">
        <is>
          <t>90131789</t>
        </is>
      </c>
      <c r="B430" t="inlineStr">
        <is>
          <t>FBA15H4RY01GU000001</t>
        </is>
      </c>
      <c r="C430" t="inlineStr">
        <is>
          <t>no nails hooks</t>
        </is>
      </c>
      <c r="D430" t="inlineStr">
        <is>
          <t>挂钩</t>
        </is>
      </c>
      <c r="E430" t="inlineStr">
        <is>
          <t>3919109900</t>
        </is>
      </c>
      <c r="F430" t="inlineStr">
        <is>
          <t>无</t>
        </is>
      </c>
      <c r="G430" t="inlineStr">
        <is>
          <t>无</t>
        </is>
      </c>
      <c r="H430" t="inlineStr">
        <is>
          <t>PVC</t>
        </is>
      </c>
      <c r="I430" t="inlineStr">
        <is>
          <t>无痕相框贴挂钩</t>
        </is>
      </c>
      <c r="J430" t="inlineStr">
        <is>
          <t>5.000</t>
        </is>
      </c>
      <c r="K430" t="n">
        <v>1</v>
      </c>
      <c r="L430" t="n">
        <v>150</v>
      </c>
      <c r="M430" t="n">
        <v>14.04</v>
      </c>
      <c r="N430">
        <f>_xlfn.DISPIMG("ID_F735EEAFA41645F6B95342798521B7D2",1)</f>
        <v/>
      </c>
      <c r="O430" t="inlineStr">
        <is>
          <t>N</t>
        </is>
      </c>
      <c r="P430" t="inlineStr">
        <is>
          <t>不报关</t>
        </is>
      </c>
      <c r="Q430" t="inlineStr">
        <is>
          <t>http://www.amazon.de/dp/B0BS3GPPGC</t>
        </is>
      </c>
    </row>
    <row r="431">
      <c r="A431" t="inlineStr">
        <is>
          <t>90131789</t>
        </is>
      </c>
      <c r="B431" t="inlineStr">
        <is>
          <t>FBA15H4RY01GU000001</t>
        </is>
      </c>
      <c r="C431" t="inlineStr">
        <is>
          <t>Submersible pump</t>
        </is>
      </c>
      <c r="D431" t="inlineStr">
        <is>
          <t>潜水泵</t>
        </is>
      </c>
      <c r="E431" t="inlineStr">
        <is>
          <t>6302910010</t>
        </is>
      </c>
      <c r="F431" t="inlineStr">
        <is>
          <t>无</t>
        </is>
      </c>
      <c r="G431" t="inlineStr">
        <is>
          <t>无</t>
        </is>
      </c>
      <c r="H431" t="inlineStr">
        <is>
          <t>Plastic</t>
        </is>
      </c>
      <c r="I431" t="inlineStr">
        <is>
          <t>过滤器</t>
        </is>
      </c>
      <c r="J431" t="inlineStr">
        <is>
          <t>5.000</t>
        </is>
      </c>
      <c r="K431" t="n">
        <v>1</v>
      </c>
      <c r="L431" t="n">
        <v>21</v>
      </c>
      <c r="M431" t="n">
        <v>1.96</v>
      </c>
      <c r="N431">
        <f>_xlfn.DISPIMG("ID_2453F50251F04C108A5F65634F62D23C",1)</f>
        <v/>
      </c>
      <c r="O431" t="inlineStr">
        <is>
          <t>N</t>
        </is>
      </c>
      <c r="P431" t="inlineStr">
        <is>
          <t>不报关</t>
        </is>
      </c>
      <c r="Q431" t="inlineStr">
        <is>
          <t>http://www.amazon.de/dp/B0C6K8B88T</t>
        </is>
      </c>
    </row>
    <row r="432">
      <c r="A432" t="inlineStr">
        <is>
          <t>90131789</t>
        </is>
      </c>
      <c r="B432" t="inlineStr">
        <is>
          <t>FBA15H4RY01GU000002</t>
        </is>
      </c>
      <c r="C432" t="inlineStr">
        <is>
          <t>Submersible pump</t>
        </is>
      </c>
      <c r="D432" t="inlineStr">
        <is>
          <t>潜水泵</t>
        </is>
      </c>
      <c r="E432" t="inlineStr">
        <is>
          <t>6302910010</t>
        </is>
      </c>
      <c r="F432" t="inlineStr">
        <is>
          <t>无</t>
        </is>
      </c>
      <c r="G432" t="inlineStr">
        <is>
          <t>无</t>
        </is>
      </c>
      <c r="H432" t="inlineStr">
        <is>
          <t>Plastic</t>
        </is>
      </c>
      <c r="I432" t="inlineStr">
        <is>
          <t>过滤器</t>
        </is>
      </c>
      <c r="J432" t="inlineStr">
        <is>
          <t>5.000</t>
        </is>
      </c>
      <c r="K432" t="n">
        <v>1</v>
      </c>
      <c r="L432" t="n">
        <v>112</v>
      </c>
      <c r="M432" t="n">
        <v>16</v>
      </c>
      <c r="N432">
        <f>_xlfn.DISPIMG("ID_B9546057E6D2463995B0692BCB4F4188",1)</f>
        <v/>
      </c>
      <c r="O432" t="inlineStr">
        <is>
          <t>N</t>
        </is>
      </c>
      <c r="P432" t="inlineStr">
        <is>
          <t>不报关</t>
        </is>
      </c>
      <c r="Q432" t="inlineStr">
        <is>
          <t>http://www.amazon.de/dp/B0C6K8B88T</t>
        </is>
      </c>
    </row>
    <row r="433">
      <c r="A433" t="inlineStr">
        <is>
          <t>90131789</t>
        </is>
      </c>
      <c r="B433" t="inlineStr">
        <is>
          <t>FBA15H4RY01GU000003</t>
        </is>
      </c>
      <c r="C433" t="inlineStr">
        <is>
          <t>Submersible pump</t>
        </is>
      </c>
      <c r="D433" t="inlineStr">
        <is>
          <t>潜水泵</t>
        </is>
      </c>
      <c r="E433" t="inlineStr">
        <is>
          <t>6302910010</t>
        </is>
      </c>
      <c r="F433" t="inlineStr">
        <is>
          <t>无</t>
        </is>
      </c>
      <c r="G433" t="inlineStr">
        <is>
          <t>无</t>
        </is>
      </c>
      <c r="H433" t="inlineStr">
        <is>
          <t>Plastic</t>
        </is>
      </c>
      <c r="I433" t="inlineStr">
        <is>
          <t>过滤器</t>
        </is>
      </c>
      <c r="J433" t="inlineStr">
        <is>
          <t>5.000</t>
        </is>
      </c>
      <c r="K433" t="n">
        <v>1</v>
      </c>
      <c r="L433" t="n">
        <v>45</v>
      </c>
      <c r="M433" t="n">
        <v>6.43</v>
      </c>
      <c r="N433">
        <f>_xlfn.DISPIMG("ID_AB2C0B1E2157427AB0F71D7853B1B56C",1)</f>
        <v/>
      </c>
      <c r="O433" t="inlineStr">
        <is>
          <t>N</t>
        </is>
      </c>
      <c r="P433" t="inlineStr">
        <is>
          <t>不报关</t>
        </is>
      </c>
      <c r="Q433" t="inlineStr">
        <is>
          <t>http://www.amazon.de/dp/B0C6K8MB4H</t>
        </is>
      </c>
    </row>
    <row r="434">
      <c r="A434" t="inlineStr">
        <is>
          <t>90131789</t>
        </is>
      </c>
      <c r="B434" t="inlineStr">
        <is>
          <t>FBA15H4RY01GU000003</t>
        </is>
      </c>
      <c r="C434" t="inlineStr">
        <is>
          <t>Submersible pump</t>
        </is>
      </c>
      <c r="D434" t="inlineStr">
        <is>
          <t>潜水泵</t>
        </is>
      </c>
      <c r="E434" t="inlineStr">
        <is>
          <t>6302910010</t>
        </is>
      </c>
      <c r="F434" t="inlineStr">
        <is>
          <t>无</t>
        </is>
      </c>
      <c r="G434" t="inlineStr">
        <is>
          <t>无</t>
        </is>
      </c>
      <c r="H434" t="inlineStr">
        <is>
          <t>Plastic</t>
        </is>
      </c>
      <c r="I434" t="inlineStr">
        <is>
          <t>过滤器</t>
        </is>
      </c>
      <c r="J434" t="inlineStr">
        <is>
          <t>5.000</t>
        </is>
      </c>
      <c r="K434" t="n">
        <v>1</v>
      </c>
      <c r="L434" t="n">
        <v>67</v>
      </c>
      <c r="M434" t="n">
        <v>9.57</v>
      </c>
      <c r="N434">
        <f>_xlfn.DISPIMG("ID_DCC14A2EFE5A4E3DACED7284EF6442A5",1)</f>
        <v/>
      </c>
      <c r="O434" t="inlineStr">
        <is>
          <t>N</t>
        </is>
      </c>
      <c r="P434" t="inlineStr">
        <is>
          <t>不报关</t>
        </is>
      </c>
      <c r="Q434" t="inlineStr">
        <is>
          <t>http://www.amazon.de/dp/B0C6K8B88T</t>
        </is>
      </c>
    </row>
    <row r="435">
      <c r="A435" t="inlineStr">
        <is>
          <t>90131789</t>
        </is>
      </c>
      <c r="B435" t="inlineStr">
        <is>
          <t>FBA15H4RY01GU000004</t>
        </is>
      </c>
      <c r="C435" t="inlineStr">
        <is>
          <t>no nails hooks</t>
        </is>
      </c>
      <c r="D435" t="inlineStr">
        <is>
          <t>挂钩</t>
        </is>
      </c>
      <c r="E435" t="n">
        <v>7326909000</v>
      </c>
      <c r="F435" t="inlineStr">
        <is>
          <t>无</t>
        </is>
      </c>
      <c r="G435" t="inlineStr">
        <is>
          <t>无</t>
        </is>
      </c>
      <c r="H435" t="inlineStr">
        <is>
          <t>金属</t>
        </is>
      </c>
      <c r="I435" t="inlineStr">
        <is>
          <t>挂东西</t>
        </is>
      </c>
      <c r="J435" t="inlineStr">
        <is>
          <t>5.000</t>
        </is>
      </c>
      <c r="K435" t="n">
        <v>1</v>
      </c>
      <c r="L435" t="n">
        <v>65</v>
      </c>
      <c r="M435" t="n">
        <v>7.53</v>
      </c>
      <c r="N435">
        <f>_xlfn.DISPIMG("ID_3E981C912F7D4E9C9A38A436EB411D73",1)</f>
        <v/>
      </c>
      <c r="O435" t="inlineStr">
        <is>
          <t>N</t>
        </is>
      </c>
      <c r="P435" t="inlineStr">
        <is>
          <t>不报关</t>
        </is>
      </c>
      <c r="Q435" t="inlineStr">
        <is>
          <t>http://www.amazon.de/dp/B0BW8NR193</t>
        </is>
      </c>
    </row>
    <row r="436">
      <c r="A436" t="inlineStr">
        <is>
          <t>90131789</t>
        </is>
      </c>
      <c r="B436" t="inlineStr">
        <is>
          <t>FBA15H4RY01GU000004</t>
        </is>
      </c>
      <c r="C436" t="inlineStr">
        <is>
          <t>Submersible pump</t>
        </is>
      </c>
      <c r="D436" t="inlineStr">
        <is>
          <t>潜水泵</t>
        </is>
      </c>
      <c r="E436" t="inlineStr">
        <is>
          <t>6302910010</t>
        </is>
      </c>
      <c r="F436" t="inlineStr">
        <is>
          <t>无</t>
        </is>
      </c>
      <c r="G436" t="inlineStr">
        <is>
          <t>无</t>
        </is>
      </c>
      <c r="H436" t="inlineStr">
        <is>
          <t>Plastic</t>
        </is>
      </c>
      <c r="I436" t="inlineStr">
        <is>
          <t>过滤器</t>
        </is>
      </c>
      <c r="J436" t="inlineStr">
        <is>
          <t>5.000</t>
        </is>
      </c>
      <c r="K436" t="n">
        <v>1</v>
      </c>
      <c r="L436" t="n">
        <v>55</v>
      </c>
      <c r="M436" t="n">
        <v>6.37</v>
      </c>
      <c r="N436">
        <f>_xlfn.DISPIMG("ID_61B616CFEA31430283D10BABDE295408",1)</f>
        <v/>
      </c>
      <c r="O436" t="inlineStr">
        <is>
          <t>N</t>
        </is>
      </c>
      <c r="P436" t="inlineStr">
        <is>
          <t>不报关</t>
        </is>
      </c>
      <c r="Q436" t="inlineStr">
        <is>
          <t>http://www.amazon.de/dp/B0C6K8MB4H</t>
        </is>
      </c>
    </row>
    <row r="437">
      <c r="A437" t="inlineStr">
        <is>
          <t>90131789</t>
        </is>
      </c>
      <c r="B437" t="inlineStr">
        <is>
          <t>FBA15H4RY01GU000005</t>
        </is>
      </c>
      <c r="C437" t="inlineStr">
        <is>
          <t>Three drill bits</t>
        </is>
      </c>
      <c r="D437" t="inlineStr">
        <is>
          <t>钻头套装</t>
        </is>
      </c>
      <c r="E437" t="inlineStr">
        <is>
          <t>8207501000</t>
        </is>
      </c>
      <c r="F437" t="inlineStr">
        <is>
          <t>无</t>
        </is>
      </c>
      <c r="G437" t="inlineStr">
        <is>
          <t>无</t>
        </is>
      </c>
      <c r="H437" t="inlineStr">
        <is>
          <t>alloy steel</t>
        </is>
      </c>
      <c r="I437" t="inlineStr">
        <is>
          <t>Woodworking tools</t>
        </is>
      </c>
      <c r="J437" t="inlineStr">
        <is>
          <t>5.000</t>
        </is>
      </c>
      <c r="K437" t="n">
        <v>1</v>
      </c>
      <c r="L437" t="n">
        <v>50</v>
      </c>
      <c r="M437" t="n">
        <v>4.83</v>
      </c>
      <c r="N437">
        <f>_xlfn.DISPIMG("ID_366E7EF059FC40B09163A5095AD6D9E2",1)</f>
        <v/>
      </c>
      <c r="O437" t="inlineStr">
        <is>
          <t>N</t>
        </is>
      </c>
      <c r="P437" t="inlineStr">
        <is>
          <t>不报关</t>
        </is>
      </c>
      <c r="Q437" t="inlineStr">
        <is>
          <t>http://www.amazon.de/dp/B088WV6D4B</t>
        </is>
      </c>
    </row>
    <row r="438">
      <c r="A438" t="inlineStr">
        <is>
          <t>90131789</t>
        </is>
      </c>
      <c r="B438" t="inlineStr">
        <is>
          <t>FBA15H4RY01GU000005</t>
        </is>
      </c>
      <c r="C438" t="inlineStr">
        <is>
          <t>no nails hooks</t>
        </is>
      </c>
      <c r="D438" t="inlineStr">
        <is>
          <t>挂钩</t>
        </is>
      </c>
      <c r="E438" t="inlineStr">
        <is>
          <t>7326909000</t>
        </is>
      </c>
      <c r="F438" t="inlineStr">
        <is>
          <t>无</t>
        </is>
      </c>
      <c r="G438" t="inlineStr">
        <is>
          <t>无</t>
        </is>
      </c>
      <c r="H438" t="inlineStr">
        <is>
          <t>金属</t>
        </is>
      </c>
      <c r="I438" t="inlineStr">
        <is>
          <t>挂东西</t>
        </is>
      </c>
      <c r="J438" t="inlineStr">
        <is>
          <t>5.000</t>
        </is>
      </c>
      <c r="K438" t="n">
        <v>1</v>
      </c>
      <c r="L438" t="n">
        <v>35</v>
      </c>
      <c r="M438" t="n">
        <v>3.38</v>
      </c>
      <c r="N438">
        <f>_xlfn.DISPIMG("ID_B71BAF2880C34804911B6E520FACF7E2",1)</f>
        <v/>
      </c>
      <c r="O438" t="inlineStr">
        <is>
          <t>N</t>
        </is>
      </c>
      <c r="P438" t="inlineStr">
        <is>
          <t>不报关</t>
        </is>
      </c>
      <c r="Q438" t="inlineStr">
        <is>
          <t>http://www.amazon.de/dp/B0BW8NR193</t>
        </is>
      </c>
    </row>
    <row r="439">
      <c r="A439" t="inlineStr">
        <is>
          <t>90131789</t>
        </is>
      </c>
      <c r="B439" t="inlineStr">
        <is>
          <t>FBA15H4RY01GU000005</t>
        </is>
      </c>
      <c r="C439" t="inlineStr">
        <is>
          <t>door bottom seal</t>
        </is>
      </c>
      <c r="D439" t="inlineStr">
        <is>
          <t>门底密封条</t>
        </is>
      </c>
      <c r="E439" t="inlineStr">
        <is>
          <t>3926909090</t>
        </is>
      </c>
      <c r="F439" t="inlineStr">
        <is>
          <t>无</t>
        </is>
      </c>
      <c r="G439" t="inlineStr">
        <is>
          <t>无</t>
        </is>
      </c>
      <c r="H439" t="inlineStr">
        <is>
          <t>PET plastic</t>
        </is>
      </c>
      <c r="I439" t="inlineStr">
        <is>
          <t>seal</t>
        </is>
      </c>
      <c r="J439" t="inlineStr">
        <is>
          <t>5.000</t>
        </is>
      </c>
      <c r="K439" t="n">
        <v>1</v>
      </c>
      <c r="L439" t="n">
        <v>80</v>
      </c>
      <c r="M439" t="n">
        <v>7.73</v>
      </c>
      <c r="N439">
        <f>_xlfn.DISPIMG("ID_BEEAA6882E5142778D8AB40DE05C9EF5",1)</f>
        <v/>
      </c>
      <c r="O439" t="inlineStr">
        <is>
          <t>N</t>
        </is>
      </c>
      <c r="P439" t="inlineStr">
        <is>
          <t>不报关</t>
        </is>
      </c>
      <c r="Q439" t="inlineStr">
        <is>
          <t>http://www.amazon.de/dp/B0BR5L94J3</t>
        </is>
      </c>
    </row>
    <row r="440">
      <c r="A440" t="inlineStr">
        <is>
          <t>90131789</t>
        </is>
      </c>
      <c r="B440" t="inlineStr">
        <is>
          <t>FBA15H4RY01GU000006</t>
        </is>
      </c>
      <c r="C440" t="inlineStr">
        <is>
          <t>Woodworking hole opener</t>
        </is>
      </c>
      <c r="D440" t="inlineStr">
        <is>
          <t>木工开孔器</t>
        </is>
      </c>
      <c r="E440" t="inlineStr">
        <is>
          <t>8205100000</t>
        </is>
      </c>
      <c r="F440" t="inlineStr">
        <is>
          <t>无</t>
        </is>
      </c>
      <c r="G440" t="inlineStr">
        <is>
          <t>无</t>
        </is>
      </c>
      <c r="H440" t="inlineStr">
        <is>
          <t>Cemented carbide</t>
        </is>
      </c>
      <c r="I440" t="inlineStr">
        <is>
          <t>Drill hole opener</t>
        </is>
      </c>
      <c r="J440" t="inlineStr">
        <is>
          <t>5.000</t>
        </is>
      </c>
      <c r="K440" t="n">
        <v>1</v>
      </c>
      <c r="L440" t="n">
        <v>35</v>
      </c>
      <c r="M440" t="n">
        <v>3.61</v>
      </c>
      <c r="N440">
        <f>_xlfn.DISPIMG("ID_B4DE11AFC9E447FE959CAAD2A0045BF2",1)</f>
        <v/>
      </c>
      <c r="O440" t="inlineStr">
        <is>
          <t>N</t>
        </is>
      </c>
      <c r="P440" t="inlineStr">
        <is>
          <t>不报关</t>
        </is>
      </c>
      <c r="Q440" t="inlineStr">
        <is>
          <t>http://www.amazon.de/dp/B07VXR4ZGB</t>
        </is>
      </c>
    </row>
    <row r="441">
      <c r="A441" t="inlineStr">
        <is>
          <t>90131789</t>
        </is>
      </c>
      <c r="B441" t="inlineStr">
        <is>
          <t>FBA15H4RY01GU000006</t>
        </is>
      </c>
      <c r="C441" t="inlineStr">
        <is>
          <t>door bottom seal</t>
        </is>
      </c>
      <c r="D441" t="inlineStr">
        <is>
          <t>门底密封条</t>
        </is>
      </c>
      <c r="E441" t="inlineStr">
        <is>
          <t>3926909090</t>
        </is>
      </c>
      <c r="F441" t="inlineStr">
        <is>
          <t>无</t>
        </is>
      </c>
      <c r="G441" t="inlineStr">
        <is>
          <t>无</t>
        </is>
      </c>
      <c r="H441" t="inlineStr">
        <is>
          <t>PET plastic</t>
        </is>
      </c>
      <c r="I441" t="inlineStr">
        <is>
          <t>seal</t>
        </is>
      </c>
      <c r="J441" t="inlineStr">
        <is>
          <t>5.000</t>
        </is>
      </c>
      <c r="K441" t="n">
        <v>1</v>
      </c>
      <c r="L441" t="n">
        <v>20</v>
      </c>
      <c r="M441" t="n">
        <v>2.06</v>
      </c>
      <c r="N441">
        <f>_xlfn.DISPIMG("ID_F9E87C0FB1244A6A8D342393691376F5",1)</f>
        <v/>
      </c>
      <c r="O441" t="inlineStr">
        <is>
          <t>N</t>
        </is>
      </c>
      <c r="P441" t="inlineStr">
        <is>
          <t>不报关</t>
        </is>
      </c>
      <c r="Q441" t="inlineStr">
        <is>
          <t>http://www.amazon.de/dp/B0BR5L94J3</t>
        </is>
      </c>
    </row>
    <row r="442">
      <c r="A442" t="inlineStr">
        <is>
          <t>90131789</t>
        </is>
      </c>
      <c r="B442" t="inlineStr">
        <is>
          <t>FBA15H4RY01GU000006</t>
        </is>
      </c>
      <c r="C442" t="inlineStr">
        <is>
          <t>door bottom seal</t>
        </is>
      </c>
      <c r="D442" t="inlineStr">
        <is>
          <t>门底密封条</t>
        </is>
      </c>
      <c r="E442" t="inlineStr">
        <is>
          <t>3926909090</t>
        </is>
      </c>
      <c r="F442" t="inlineStr">
        <is>
          <t>无</t>
        </is>
      </c>
      <c r="G442" t="inlineStr">
        <is>
          <t>无</t>
        </is>
      </c>
      <c r="H442" t="inlineStr">
        <is>
          <t>PET plastic</t>
        </is>
      </c>
      <c r="I442" t="inlineStr">
        <is>
          <t>seal</t>
        </is>
      </c>
      <c r="J442" t="inlineStr">
        <is>
          <t>5.000</t>
        </is>
      </c>
      <c r="K442" t="n">
        <v>1</v>
      </c>
      <c r="L442" t="n">
        <v>100</v>
      </c>
      <c r="M442" t="n">
        <v>10.32</v>
      </c>
      <c r="N442">
        <f>_xlfn.DISPIMG("ID_BBF8329BA6DD4117BCD52B6F736582A7",1)</f>
        <v/>
      </c>
      <c r="O442" t="inlineStr">
        <is>
          <t>N</t>
        </is>
      </c>
      <c r="P442" t="inlineStr">
        <is>
          <t>不报关</t>
        </is>
      </c>
      <c r="Q442" t="inlineStr">
        <is>
          <t>http://www.amazon.de/dp/B0BR5JX123</t>
        </is>
      </c>
    </row>
    <row r="443">
      <c r="A443" t="inlineStr">
        <is>
          <t>90131789</t>
        </is>
      </c>
      <c r="B443" t="inlineStr">
        <is>
          <t>FBA15H4RY01GU000007</t>
        </is>
      </c>
      <c r="C443" t="inlineStr">
        <is>
          <t>door bottom seal</t>
        </is>
      </c>
      <c r="D443" t="inlineStr">
        <is>
          <t>门底密封条</t>
        </is>
      </c>
      <c r="E443" t="inlineStr">
        <is>
          <t>3926909090</t>
        </is>
      </c>
      <c r="F443" t="inlineStr">
        <is>
          <t>无</t>
        </is>
      </c>
      <c r="G443" t="inlineStr">
        <is>
          <t>无</t>
        </is>
      </c>
      <c r="H443" t="inlineStr">
        <is>
          <t>PET plastic</t>
        </is>
      </c>
      <c r="I443" t="inlineStr">
        <is>
          <t>seal</t>
        </is>
      </c>
      <c r="J443" t="inlineStr">
        <is>
          <t>5.000</t>
        </is>
      </c>
      <c r="K443" t="n">
        <v>1</v>
      </c>
      <c r="L443" t="n">
        <v>50</v>
      </c>
      <c r="M443" t="n">
        <v>5.95</v>
      </c>
      <c r="N443">
        <f>_xlfn.DISPIMG("ID_F55198DC96E24561AC3E0239FF4BD3D0",1)</f>
        <v/>
      </c>
      <c r="O443" t="inlineStr">
        <is>
          <t>N</t>
        </is>
      </c>
      <c r="P443" t="inlineStr">
        <is>
          <t>不报关</t>
        </is>
      </c>
      <c r="Q443" t="inlineStr">
        <is>
          <t>http://www.amazon.de/dp/B0BR5JX123</t>
        </is>
      </c>
    </row>
    <row r="444">
      <c r="A444" t="inlineStr">
        <is>
          <t>90131789</t>
        </is>
      </c>
      <c r="B444" t="inlineStr">
        <is>
          <t>FBA15H4RY01GU000007</t>
        </is>
      </c>
      <c r="C444" t="inlineStr">
        <is>
          <t>Plastic Scraper</t>
        </is>
      </c>
      <c r="D444" t="inlineStr">
        <is>
          <t>铲胶器</t>
        </is>
      </c>
      <c r="E444" t="inlineStr">
        <is>
          <t>3926909090</t>
        </is>
      </c>
      <c r="F444" t="inlineStr">
        <is>
          <t>无</t>
        </is>
      </c>
      <c r="G444" t="inlineStr">
        <is>
          <t>无</t>
        </is>
      </c>
      <c r="H444" t="inlineStr">
        <is>
          <t>Plastic</t>
        </is>
      </c>
      <c r="I444" t="inlineStr">
        <is>
          <t>Plastic Scraper</t>
        </is>
      </c>
      <c r="J444" t="inlineStr">
        <is>
          <t>5.000</t>
        </is>
      </c>
      <c r="K444" t="n">
        <v>1</v>
      </c>
      <c r="L444" t="n">
        <v>25</v>
      </c>
      <c r="M444" t="n">
        <v>2.97</v>
      </c>
      <c r="N444">
        <f>_xlfn.DISPIMG("ID_CEB6B7B21E904FF0A6F5F1C18DF8A99E",1)</f>
        <v/>
      </c>
      <c r="O444" t="inlineStr">
        <is>
          <t>N</t>
        </is>
      </c>
      <c r="P444" t="inlineStr">
        <is>
          <t>不报关</t>
        </is>
      </c>
      <c r="Q444" t="inlineStr">
        <is>
          <t>http://www.amazon.de/dp/B0BS3FP9RD</t>
        </is>
      </c>
    </row>
    <row r="445">
      <c r="A445" t="inlineStr">
        <is>
          <t>90131789</t>
        </is>
      </c>
      <c r="B445" t="inlineStr">
        <is>
          <t>FBA15H4RY01GU000007</t>
        </is>
      </c>
      <c r="C445" t="inlineStr">
        <is>
          <t>Woodworking hole opener</t>
        </is>
      </c>
      <c r="D445" t="inlineStr">
        <is>
          <t>木工开孔器</t>
        </is>
      </c>
      <c r="E445" t="n">
        <v>8205100000</v>
      </c>
      <c r="F445" t="inlineStr">
        <is>
          <t>无</t>
        </is>
      </c>
      <c r="G445" t="inlineStr">
        <is>
          <t>无</t>
        </is>
      </c>
      <c r="H445" t="inlineStr">
        <is>
          <t>Cemented carbide</t>
        </is>
      </c>
      <c r="I445" t="inlineStr">
        <is>
          <t>Drill hole opener</t>
        </is>
      </c>
      <c r="J445" t="inlineStr">
        <is>
          <t>5.000</t>
        </is>
      </c>
      <c r="K445" t="n">
        <v>1</v>
      </c>
      <c r="L445" t="n">
        <v>65</v>
      </c>
      <c r="M445" t="n">
        <v>7.73</v>
      </c>
      <c r="N445">
        <f>_xlfn.DISPIMG("ID_7A70B82C45934280A59836BEBF5FA827",1)</f>
        <v/>
      </c>
      <c r="O445" t="inlineStr">
        <is>
          <t>N</t>
        </is>
      </c>
      <c r="P445" t="inlineStr">
        <is>
          <t>不报关</t>
        </is>
      </c>
      <c r="Q445" t="inlineStr">
        <is>
          <t>http://www.amazon.de/dp/B07VXR4ZGB</t>
        </is>
      </c>
    </row>
    <row r="446">
      <c r="A446" t="inlineStr">
        <is>
          <t>90131789</t>
        </is>
      </c>
      <c r="B446" t="inlineStr">
        <is>
          <t>FBA15H4RY01GU000008</t>
        </is>
      </c>
      <c r="C446" t="inlineStr">
        <is>
          <t>Trimming Knife</t>
        </is>
      </c>
      <c r="D446" t="inlineStr">
        <is>
          <t>修边刀</t>
        </is>
      </c>
      <c r="E446" t="inlineStr">
        <is>
          <t>8208101900</t>
        </is>
      </c>
      <c r="F446" t="inlineStr">
        <is>
          <t>无</t>
        </is>
      </c>
      <c r="G446" t="inlineStr">
        <is>
          <t>无</t>
        </is>
      </c>
      <c r="H446" t="inlineStr">
        <is>
          <t>合金</t>
        </is>
      </c>
      <c r="I446" t="inlineStr">
        <is>
          <t>毛刺修边</t>
        </is>
      </c>
      <c r="J446" t="inlineStr">
        <is>
          <t>5.000</t>
        </is>
      </c>
      <c r="K446" t="n">
        <v>1</v>
      </c>
      <c r="L446" t="n">
        <v>100</v>
      </c>
      <c r="M446" t="n">
        <v>12.09</v>
      </c>
      <c r="N446">
        <f>_xlfn.DISPIMG("ID_159CB7E2F07848BDACB485FFF17571C3",1)</f>
        <v/>
      </c>
      <c r="O446" t="inlineStr">
        <is>
          <t>N</t>
        </is>
      </c>
      <c r="P446" t="inlineStr">
        <is>
          <t>不报关</t>
        </is>
      </c>
      <c r="Q446" t="inlineStr">
        <is>
          <t>http://www.amazon.de/dp/B0BZ3WD6LB</t>
        </is>
      </c>
    </row>
    <row r="447">
      <c r="A447" t="inlineStr">
        <is>
          <t>90131789</t>
        </is>
      </c>
      <c r="B447" t="inlineStr">
        <is>
          <t>FBA15H4RY01GU000008</t>
        </is>
      </c>
      <c r="C447" t="inlineStr">
        <is>
          <t>door bottom seal</t>
        </is>
      </c>
      <c r="D447" t="inlineStr">
        <is>
          <t>门底密封条</t>
        </is>
      </c>
      <c r="E447" t="inlineStr">
        <is>
          <t>3916909000</t>
        </is>
      </c>
      <c r="F447" t="inlineStr">
        <is>
          <t>无</t>
        </is>
      </c>
      <c r="G447" t="inlineStr">
        <is>
          <t>无</t>
        </is>
      </c>
      <c r="H447" t="inlineStr">
        <is>
          <t>PE butyl rubber</t>
        </is>
      </c>
      <c r="I447" t="inlineStr">
        <is>
          <t>seal</t>
        </is>
      </c>
      <c r="J447" t="inlineStr">
        <is>
          <t>5.000</t>
        </is>
      </c>
      <c r="K447" t="n">
        <v>1</v>
      </c>
      <c r="L447" t="n">
        <v>50</v>
      </c>
      <c r="M447" t="n">
        <v>6.05</v>
      </c>
      <c r="N447">
        <f>_xlfn.DISPIMG("ID_33C266285C3F421BA76DC967F73F238A",1)</f>
        <v/>
      </c>
      <c r="O447" t="inlineStr">
        <is>
          <t>N</t>
        </is>
      </c>
      <c r="P447" t="inlineStr">
        <is>
          <t>不报关</t>
        </is>
      </c>
      <c r="Q447" t="inlineStr">
        <is>
          <t>http://www.amazon.de/dp/B0BX3WJBFF</t>
        </is>
      </c>
    </row>
    <row r="448">
      <c r="A448" t="inlineStr">
        <is>
          <t>90131789</t>
        </is>
      </c>
      <c r="B448" t="inlineStr">
        <is>
          <t>FBA15H4RY01GU000008</t>
        </is>
      </c>
      <c r="C448" t="inlineStr">
        <is>
          <t>Plastic Scraper</t>
        </is>
      </c>
      <c r="D448" t="inlineStr">
        <is>
          <t>铲胶器</t>
        </is>
      </c>
      <c r="E448" t="inlineStr">
        <is>
          <t>3926909090</t>
        </is>
      </c>
      <c r="F448" t="inlineStr">
        <is>
          <t>无</t>
        </is>
      </c>
      <c r="G448" t="inlineStr">
        <is>
          <t>无</t>
        </is>
      </c>
      <c r="H448" t="inlineStr">
        <is>
          <t>Plastic</t>
        </is>
      </c>
      <c r="I448" t="inlineStr">
        <is>
          <t>Plastic Scraper</t>
        </is>
      </c>
      <c r="J448" t="inlineStr">
        <is>
          <t>5.000</t>
        </is>
      </c>
      <c r="K448" t="n">
        <v>1</v>
      </c>
      <c r="L448" t="n">
        <v>15</v>
      </c>
      <c r="M448" t="n">
        <v>1.81</v>
      </c>
      <c r="N448">
        <f>_xlfn.DISPIMG("ID_9CB454416043422A92E8A730BF97E2A4",1)</f>
        <v/>
      </c>
      <c r="O448" t="inlineStr">
        <is>
          <t>N</t>
        </is>
      </c>
      <c r="P448" t="inlineStr">
        <is>
          <t>不报关</t>
        </is>
      </c>
      <c r="Q448" t="inlineStr">
        <is>
          <t>http://www.amazon.de/dp/B0BS3FP9RD</t>
        </is>
      </c>
    </row>
    <row r="449">
      <c r="A449" t="inlineStr">
        <is>
          <t>90131789</t>
        </is>
      </c>
      <c r="B449" t="inlineStr">
        <is>
          <t>FBA15H4RY01GU000009</t>
        </is>
      </c>
      <c r="C449" t="inlineStr">
        <is>
          <t>Terminals</t>
        </is>
      </c>
      <c r="D449" t="inlineStr">
        <is>
          <t>接线端子</t>
        </is>
      </c>
      <c r="E449" t="inlineStr">
        <is>
          <t>3926909090</t>
        </is>
      </c>
      <c r="F449" t="inlineStr">
        <is>
          <t>无</t>
        </is>
      </c>
      <c r="G449" t="inlineStr">
        <is>
          <t>无</t>
        </is>
      </c>
      <c r="H449" t="inlineStr">
        <is>
          <t>PC flame retardant</t>
        </is>
      </c>
      <c r="I449" t="inlineStr">
        <is>
          <t>wiring</t>
        </is>
      </c>
      <c r="J449" t="inlineStr">
        <is>
          <t>5.000</t>
        </is>
      </c>
      <c r="K449" t="n">
        <v>1</v>
      </c>
      <c r="L449" t="n">
        <v>36</v>
      </c>
      <c r="M449" t="n">
        <v>16.9</v>
      </c>
      <c r="N449">
        <f>_xlfn.DISPIMG("ID_855B8C40F9B84C68BABE3F9A15A1FB40",1)</f>
        <v/>
      </c>
      <c r="O449" t="inlineStr">
        <is>
          <t>N</t>
        </is>
      </c>
      <c r="P449" t="inlineStr">
        <is>
          <t>不报关</t>
        </is>
      </c>
      <c r="Q449" t="inlineStr">
        <is>
          <t>http://www.amazon.de/dp/B0BQXH18L4</t>
        </is>
      </c>
    </row>
    <row r="450">
      <c r="A450" t="inlineStr">
        <is>
          <t>90131789</t>
        </is>
      </c>
      <c r="B450" t="inlineStr">
        <is>
          <t>FBA15H4RY01GU000010</t>
        </is>
      </c>
      <c r="C450" t="inlineStr">
        <is>
          <t>Terminals</t>
        </is>
      </c>
      <c r="D450" t="inlineStr">
        <is>
          <t>接线端子</t>
        </is>
      </c>
      <c r="E450" t="inlineStr">
        <is>
          <t>3926909090</t>
        </is>
      </c>
      <c r="F450" t="inlineStr">
        <is>
          <t>无</t>
        </is>
      </c>
      <c r="G450" t="inlineStr">
        <is>
          <t>无</t>
        </is>
      </c>
      <c r="H450" t="inlineStr">
        <is>
          <t>PC flame retardant</t>
        </is>
      </c>
      <c r="I450" t="inlineStr">
        <is>
          <t>wiring</t>
        </is>
      </c>
      <c r="J450" t="inlineStr">
        <is>
          <t>5.000</t>
        </is>
      </c>
      <c r="K450" t="n">
        <v>1</v>
      </c>
      <c r="L450" t="n">
        <v>36</v>
      </c>
      <c r="M450" t="n">
        <v>13.95</v>
      </c>
      <c r="N450">
        <f>_xlfn.DISPIMG("ID_D8AE5A5B143447E08727DFD40C3B2871",1)</f>
        <v/>
      </c>
      <c r="O450" t="inlineStr">
        <is>
          <t>N</t>
        </is>
      </c>
      <c r="P450" t="inlineStr">
        <is>
          <t>不报关</t>
        </is>
      </c>
      <c r="Q450" t="inlineStr">
        <is>
          <t>http://www.amazon.de/dp/B0BQXH18L4</t>
        </is>
      </c>
    </row>
    <row r="451">
      <c r="A451" t="inlineStr">
        <is>
          <t>90131789</t>
        </is>
      </c>
      <c r="B451" t="inlineStr">
        <is>
          <t>FBA15H4RY01GU000011</t>
        </is>
      </c>
      <c r="C451" t="inlineStr">
        <is>
          <t>Terminals</t>
        </is>
      </c>
      <c r="D451" t="inlineStr">
        <is>
          <t>接线端子</t>
        </is>
      </c>
      <c r="E451" t="inlineStr">
        <is>
          <t>3926909090</t>
        </is>
      </c>
      <c r="F451" t="inlineStr">
        <is>
          <t>无</t>
        </is>
      </c>
      <c r="G451" t="inlineStr">
        <is>
          <t>无</t>
        </is>
      </c>
      <c r="H451" t="inlineStr">
        <is>
          <t>PC flame retardant</t>
        </is>
      </c>
      <c r="I451" t="inlineStr">
        <is>
          <t>wiring</t>
        </is>
      </c>
      <c r="J451" t="inlineStr">
        <is>
          <t>5.000</t>
        </is>
      </c>
      <c r="K451" t="n">
        <v>1</v>
      </c>
      <c r="L451" t="n">
        <v>36</v>
      </c>
      <c r="M451" t="n">
        <v>17.85</v>
      </c>
      <c r="N451">
        <f>_xlfn.DISPIMG("ID_2D9C5FEA5BBD4958AC99DF0E41FD24A0",1)</f>
        <v/>
      </c>
      <c r="O451" t="inlineStr">
        <is>
          <t>N</t>
        </is>
      </c>
      <c r="P451" t="inlineStr">
        <is>
          <t>不报关</t>
        </is>
      </c>
      <c r="Q451" t="inlineStr">
        <is>
          <t>http://www.amazon.de/dp/B0BQXH18L4</t>
        </is>
      </c>
    </row>
    <row r="452">
      <c r="A452" t="inlineStr">
        <is>
          <t>90131789</t>
        </is>
      </c>
      <c r="B452" t="inlineStr">
        <is>
          <t>FBA15H4RY01GU000012</t>
        </is>
      </c>
      <c r="C452" t="inlineStr">
        <is>
          <t>Terminals</t>
        </is>
      </c>
      <c r="D452" t="inlineStr">
        <is>
          <t>接线端子</t>
        </is>
      </c>
      <c r="E452" t="inlineStr">
        <is>
          <t>3926909090</t>
        </is>
      </c>
      <c r="F452" t="inlineStr">
        <is>
          <t>无</t>
        </is>
      </c>
      <c r="G452" t="inlineStr">
        <is>
          <t>无</t>
        </is>
      </c>
      <c r="H452" t="inlineStr">
        <is>
          <t>PC flame retardant</t>
        </is>
      </c>
      <c r="I452" t="inlineStr">
        <is>
          <t>wiring</t>
        </is>
      </c>
      <c r="J452" t="inlineStr">
        <is>
          <t>5.000</t>
        </is>
      </c>
      <c r="K452" t="n">
        <v>1</v>
      </c>
      <c r="L452" t="n">
        <v>36</v>
      </c>
      <c r="M452" t="n">
        <v>17.25</v>
      </c>
      <c r="N452">
        <f>_xlfn.DISPIMG("ID_4988F52BEB584FAF9552B47584C90305",1)</f>
        <v/>
      </c>
      <c r="O452" t="inlineStr">
        <is>
          <t>N</t>
        </is>
      </c>
      <c r="P452" t="inlineStr">
        <is>
          <t>不报关</t>
        </is>
      </c>
      <c r="Q452" t="inlineStr">
        <is>
          <t>http://www.amazon.de/dp/B0BQXH18L4</t>
        </is>
      </c>
    </row>
    <row r="453">
      <c r="A453" t="inlineStr">
        <is>
          <t>90131789</t>
        </is>
      </c>
      <c r="B453" t="inlineStr">
        <is>
          <t>FBA15H4RY01GU000013</t>
        </is>
      </c>
      <c r="C453" t="inlineStr">
        <is>
          <t>Terminals</t>
        </is>
      </c>
      <c r="D453" t="inlineStr">
        <is>
          <t>接线端子</t>
        </is>
      </c>
      <c r="E453" t="inlineStr">
        <is>
          <t>3926909090</t>
        </is>
      </c>
      <c r="F453" t="inlineStr">
        <is>
          <t>无</t>
        </is>
      </c>
      <c r="G453" t="inlineStr">
        <is>
          <t>无</t>
        </is>
      </c>
      <c r="H453" t="inlineStr">
        <is>
          <t>PC flame retardant</t>
        </is>
      </c>
      <c r="I453" t="inlineStr">
        <is>
          <t>wiring</t>
        </is>
      </c>
      <c r="J453" t="inlineStr">
        <is>
          <t>5.000</t>
        </is>
      </c>
      <c r="K453" t="n">
        <v>1</v>
      </c>
      <c r="L453" t="n">
        <v>36</v>
      </c>
      <c r="M453" t="n">
        <v>17.85</v>
      </c>
      <c r="N453">
        <f>_xlfn.DISPIMG("ID_2FD65B36766C426BAEA23FAE74077D79",1)</f>
        <v/>
      </c>
      <c r="O453" t="inlineStr">
        <is>
          <t>N</t>
        </is>
      </c>
      <c r="P453" t="inlineStr">
        <is>
          <t>不报关</t>
        </is>
      </c>
      <c r="Q453" t="inlineStr">
        <is>
          <t>http://www.amazon.de/dp/B0BQXH18L4</t>
        </is>
      </c>
    </row>
    <row r="454">
      <c r="A454" t="inlineStr">
        <is>
          <t>90131789</t>
        </is>
      </c>
      <c r="B454" t="inlineStr">
        <is>
          <t>FBA15H4RY01GU000014</t>
        </is>
      </c>
      <c r="C454" t="inlineStr">
        <is>
          <t>Terminals</t>
        </is>
      </c>
      <c r="D454" t="inlineStr">
        <is>
          <t>接线端子</t>
        </is>
      </c>
      <c r="E454" t="inlineStr">
        <is>
          <t>3926909090</t>
        </is>
      </c>
      <c r="F454" t="inlineStr">
        <is>
          <t>无</t>
        </is>
      </c>
      <c r="G454" t="inlineStr">
        <is>
          <t>无</t>
        </is>
      </c>
      <c r="H454" t="inlineStr">
        <is>
          <t>PC flame retardant</t>
        </is>
      </c>
      <c r="I454" t="inlineStr">
        <is>
          <t>wiring</t>
        </is>
      </c>
      <c r="J454" t="inlineStr">
        <is>
          <t>5.000</t>
        </is>
      </c>
      <c r="K454" t="n">
        <v>1</v>
      </c>
      <c r="L454" t="n">
        <v>20</v>
      </c>
      <c r="M454" t="n">
        <v>4.35</v>
      </c>
      <c r="N454">
        <f>_xlfn.DISPIMG("ID_F42E39CF29FE486DB6C3CC54A53C887D",1)</f>
        <v/>
      </c>
      <c r="O454" t="inlineStr">
        <is>
          <t>N</t>
        </is>
      </c>
      <c r="P454" t="inlineStr">
        <is>
          <t>不报关</t>
        </is>
      </c>
      <c r="Q454" t="inlineStr">
        <is>
          <t>http://www.amazon.de/dp/B0BQXH18L4</t>
        </is>
      </c>
    </row>
    <row r="455">
      <c r="A455" t="inlineStr">
        <is>
          <t>90131789</t>
        </is>
      </c>
      <c r="B455" t="inlineStr">
        <is>
          <t>FBA15H4RY01GU000014</t>
        </is>
      </c>
      <c r="C455" t="inlineStr">
        <is>
          <t>Plastic Scraper</t>
        </is>
      </c>
      <c r="D455" t="inlineStr">
        <is>
          <t>铲胶器</t>
        </is>
      </c>
      <c r="E455" t="inlineStr">
        <is>
          <t>3926909090</t>
        </is>
      </c>
      <c r="F455" t="inlineStr">
        <is>
          <t>无</t>
        </is>
      </c>
      <c r="G455" t="inlineStr">
        <is>
          <t>无</t>
        </is>
      </c>
      <c r="H455" t="inlineStr">
        <is>
          <t>Plastic</t>
        </is>
      </c>
      <c r="I455" t="inlineStr">
        <is>
          <t>Plastic Scraper</t>
        </is>
      </c>
      <c r="J455" t="inlineStr">
        <is>
          <t>5.000</t>
        </is>
      </c>
      <c r="K455" t="n">
        <v>1</v>
      </c>
      <c r="L455" t="n">
        <v>60</v>
      </c>
      <c r="M455" t="n">
        <v>13.05</v>
      </c>
      <c r="N455">
        <f>_xlfn.DISPIMG("ID_8D7B1608A72148F281047A2CCCB83FD0",1)</f>
        <v/>
      </c>
      <c r="O455" t="inlineStr">
        <is>
          <t>N</t>
        </is>
      </c>
      <c r="P455" t="inlineStr">
        <is>
          <t>不报关</t>
        </is>
      </c>
      <c r="Q455" t="inlineStr">
        <is>
          <t>http://www.amazon.de/dp/B0BS3FP9RD</t>
        </is>
      </c>
    </row>
    <row r="456">
      <c r="A456" t="inlineStr">
        <is>
          <t>90131789</t>
        </is>
      </c>
      <c r="B456" t="inlineStr">
        <is>
          <t>FBA15H4RP6V1U000001</t>
        </is>
      </c>
      <c r="C456" t="inlineStr">
        <is>
          <t>Gym play mat</t>
        </is>
      </c>
      <c r="D456" t="inlineStr">
        <is>
          <t>健身垫</t>
        </is>
      </c>
      <c r="E456" t="inlineStr">
        <is>
          <t>9503008900</t>
        </is>
      </c>
      <c r="F456" t="inlineStr">
        <is>
          <t>无</t>
        </is>
      </c>
      <c r="G456" t="inlineStr">
        <is>
          <t>无</t>
        </is>
      </c>
      <c r="H456" t="inlineStr">
        <is>
          <t>塑料</t>
        </is>
      </c>
      <c r="I456" t="inlineStr">
        <is>
          <t>吸引注意</t>
        </is>
      </c>
      <c r="J456" t="inlineStr">
        <is>
          <t>5.000</t>
        </is>
      </c>
      <c r="K456" t="n">
        <v>1</v>
      </c>
      <c r="L456" t="n">
        <v>10</v>
      </c>
      <c r="M456" t="n">
        <v>16.55</v>
      </c>
      <c r="N456">
        <f>_xlfn.DISPIMG("ID_ED7BFF94A1A8493CB4B06B8BDF63BC10",1)</f>
        <v/>
      </c>
      <c r="O456" t="inlineStr">
        <is>
          <t>N</t>
        </is>
      </c>
      <c r="P456" t="inlineStr">
        <is>
          <t>不报关</t>
        </is>
      </c>
      <c r="Q456" t="inlineStr">
        <is>
          <t>http://www.amazon.de/dp/B0C1358VHP</t>
        </is>
      </c>
    </row>
    <row r="457">
      <c r="A457" t="inlineStr">
        <is>
          <t>90131789</t>
        </is>
      </c>
      <c r="B457" t="inlineStr">
        <is>
          <t>FBA15H4RP6V1U000002</t>
        </is>
      </c>
      <c r="C457" t="inlineStr">
        <is>
          <t>Gym play mat</t>
        </is>
      </c>
      <c r="D457" t="inlineStr">
        <is>
          <t>健身垫</t>
        </is>
      </c>
      <c r="E457" t="inlineStr">
        <is>
          <t>9503008900</t>
        </is>
      </c>
      <c r="F457" t="inlineStr">
        <is>
          <t>无</t>
        </is>
      </c>
      <c r="G457" t="inlineStr">
        <is>
          <t>无</t>
        </is>
      </c>
      <c r="H457" t="inlineStr">
        <is>
          <t>塑料</t>
        </is>
      </c>
      <c r="I457" t="inlineStr">
        <is>
          <t>吸引注意</t>
        </is>
      </c>
      <c r="J457" t="inlineStr">
        <is>
          <t>5.000</t>
        </is>
      </c>
      <c r="K457" t="n">
        <v>1</v>
      </c>
      <c r="L457" t="n">
        <v>10</v>
      </c>
      <c r="M457" t="n">
        <v>7.55</v>
      </c>
      <c r="N457">
        <f>_xlfn.DISPIMG("ID_55E709B52BB34A2BA5DA9678495C78BF",1)</f>
        <v/>
      </c>
      <c r="O457" t="inlineStr">
        <is>
          <t>N</t>
        </is>
      </c>
      <c r="P457" t="inlineStr">
        <is>
          <t>不报关</t>
        </is>
      </c>
      <c r="Q457" t="inlineStr">
        <is>
          <t>http://www.amazon.de/dp/B0C1358VHP</t>
        </is>
      </c>
    </row>
    <row r="458">
      <c r="A458" t="inlineStr">
        <is>
          <t>90131789</t>
        </is>
      </c>
      <c r="B458" t="inlineStr">
        <is>
          <t>FBA15H4RP6V1U000003</t>
        </is>
      </c>
      <c r="C458" t="inlineStr">
        <is>
          <t>Gym play mat</t>
        </is>
      </c>
      <c r="D458" t="inlineStr">
        <is>
          <t>健身垫</t>
        </is>
      </c>
      <c r="E458" t="inlineStr">
        <is>
          <t>9503008900</t>
        </is>
      </c>
      <c r="F458" t="inlineStr">
        <is>
          <t>无</t>
        </is>
      </c>
      <c r="G458" t="inlineStr">
        <is>
          <t>无</t>
        </is>
      </c>
      <c r="H458" t="inlineStr">
        <is>
          <t>塑料</t>
        </is>
      </c>
      <c r="I458" t="inlineStr">
        <is>
          <t>吸引注意</t>
        </is>
      </c>
      <c r="J458" t="inlineStr">
        <is>
          <t>5.000</t>
        </is>
      </c>
      <c r="K458" t="n">
        <v>1</v>
      </c>
      <c r="L458" t="n">
        <v>10</v>
      </c>
      <c r="M458" t="n">
        <v>7.55</v>
      </c>
      <c r="N458">
        <f>_xlfn.DISPIMG("ID_05DE8BD91A1B426593B947FDD102B839",1)</f>
        <v/>
      </c>
      <c r="O458" t="inlineStr">
        <is>
          <t>N</t>
        </is>
      </c>
      <c r="P458" t="inlineStr">
        <is>
          <t>不报关</t>
        </is>
      </c>
      <c r="Q458" t="inlineStr">
        <is>
          <t>http://www.amazon.de/dp/B0C1358VHP</t>
        </is>
      </c>
    </row>
    <row r="459">
      <c r="A459" t="inlineStr">
        <is>
          <t>90131789</t>
        </is>
      </c>
      <c r="B459" t="inlineStr">
        <is>
          <t>FBA15H4RP6V1U000004</t>
        </is>
      </c>
      <c r="C459" t="inlineStr">
        <is>
          <t>Gym play mat</t>
        </is>
      </c>
      <c r="D459" t="inlineStr">
        <is>
          <t>健身垫</t>
        </is>
      </c>
      <c r="E459" t="inlineStr">
        <is>
          <t>9503008900</t>
        </is>
      </c>
      <c r="F459" t="inlineStr">
        <is>
          <t>无</t>
        </is>
      </c>
      <c r="G459" t="inlineStr">
        <is>
          <t>无</t>
        </is>
      </c>
      <c r="H459" t="inlineStr">
        <is>
          <t>塑料</t>
        </is>
      </c>
      <c r="I459" t="inlineStr">
        <is>
          <t>吸引注意</t>
        </is>
      </c>
      <c r="J459" t="inlineStr">
        <is>
          <t>5.000</t>
        </is>
      </c>
      <c r="K459" t="n">
        <v>1</v>
      </c>
      <c r="L459" t="n">
        <v>10</v>
      </c>
      <c r="M459" t="n">
        <v>21.05</v>
      </c>
      <c r="N459">
        <f>_xlfn.DISPIMG("ID_F817E0002E8649429C001186D22127A3",1)</f>
        <v/>
      </c>
      <c r="O459" t="inlineStr">
        <is>
          <t>N</t>
        </is>
      </c>
      <c r="P459" t="inlineStr">
        <is>
          <t>不报关</t>
        </is>
      </c>
      <c r="Q459" t="inlineStr">
        <is>
          <t>http://www.amazon.de/dp/B0C1358VHP</t>
        </is>
      </c>
    </row>
    <row r="460">
      <c r="A460" t="inlineStr">
        <is>
          <t>90131789</t>
        </is>
      </c>
      <c r="B460" t="inlineStr">
        <is>
          <t>FBA15H4RP6V1U000005</t>
        </is>
      </c>
      <c r="C460" t="inlineStr">
        <is>
          <t>Gym play mat</t>
        </is>
      </c>
      <c r="D460" t="inlineStr">
        <is>
          <t>健身垫</t>
        </is>
      </c>
      <c r="E460" t="inlineStr">
        <is>
          <t>9503008900</t>
        </is>
      </c>
      <c r="F460" t="inlineStr">
        <is>
          <t>无</t>
        </is>
      </c>
      <c r="G460" t="inlineStr">
        <is>
          <t>无</t>
        </is>
      </c>
      <c r="H460" t="inlineStr">
        <is>
          <t>塑料</t>
        </is>
      </c>
      <c r="I460" t="inlineStr">
        <is>
          <t>吸引注意</t>
        </is>
      </c>
      <c r="J460" t="inlineStr">
        <is>
          <t>5.000</t>
        </is>
      </c>
      <c r="K460" t="n">
        <v>1</v>
      </c>
      <c r="L460" t="n">
        <v>10</v>
      </c>
      <c r="M460" t="n">
        <v>21.6</v>
      </c>
      <c r="N460">
        <f>_xlfn.DISPIMG("ID_155E4733493C4F12B6BFB5DE0DE3605C",1)</f>
        <v/>
      </c>
      <c r="O460" t="inlineStr">
        <is>
          <t>N</t>
        </is>
      </c>
      <c r="P460" t="inlineStr">
        <is>
          <t>不报关</t>
        </is>
      </c>
      <c r="Q460" t="inlineStr">
        <is>
          <t>http://www.amazon.de/dp/B0C1358VHP</t>
        </is>
      </c>
    </row>
    <row r="461">
      <c r="A461" t="inlineStr">
        <is>
          <t>90131789</t>
        </is>
      </c>
      <c r="B461" t="inlineStr">
        <is>
          <t>FBA15H4RP6V1U000006</t>
        </is>
      </c>
      <c r="C461" t="inlineStr">
        <is>
          <t>Gym play mat</t>
        </is>
      </c>
      <c r="D461" t="inlineStr">
        <is>
          <t>健身垫</t>
        </is>
      </c>
      <c r="E461" t="inlineStr">
        <is>
          <t>9503008900</t>
        </is>
      </c>
      <c r="F461" t="inlineStr">
        <is>
          <t>无</t>
        </is>
      </c>
      <c r="G461" t="inlineStr">
        <is>
          <t>无</t>
        </is>
      </c>
      <c r="H461" t="inlineStr">
        <is>
          <t>塑料</t>
        </is>
      </c>
      <c r="I461" t="inlineStr">
        <is>
          <t>吸引注意</t>
        </is>
      </c>
      <c r="J461" t="inlineStr">
        <is>
          <t>5.000</t>
        </is>
      </c>
      <c r="K461" t="n">
        <v>1</v>
      </c>
      <c r="L461" t="n">
        <v>10</v>
      </c>
      <c r="M461" t="n">
        <v>20.25</v>
      </c>
      <c r="N461">
        <f>_xlfn.DISPIMG("ID_97315E63EC73488E8F174E78FE8E6870",1)</f>
        <v/>
      </c>
      <c r="O461" t="inlineStr">
        <is>
          <t>N</t>
        </is>
      </c>
      <c r="P461" t="inlineStr">
        <is>
          <t>不报关</t>
        </is>
      </c>
      <c r="Q461" t="inlineStr">
        <is>
          <t>http://www.amazon.de/dp/B0C1358VHP</t>
        </is>
      </c>
    </row>
    <row r="462">
      <c r="A462" t="inlineStr">
        <is>
          <t>90131789</t>
        </is>
      </c>
      <c r="B462" t="inlineStr">
        <is>
          <t>FBA15H4RP6V1U000007</t>
        </is>
      </c>
      <c r="C462" t="inlineStr">
        <is>
          <t>Gym play mat</t>
        </is>
      </c>
      <c r="D462" t="inlineStr">
        <is>
          <t>健身垫</t>
        </is>
      </c>
      <c r="E462" t="inlineStr">
        <is>
          <t>9503008900</t>
        </is>
      </c>
      <c r="F462" t="inlineStr">
        <is>
          <t>无</t>
        </is>
      </c>
      <c r="G462" t="inlineStr">
        <is>
          <t>无</t>
        </is>
      </c>
      <c r="H462" t="inlineStr">
        <is>
          <t>塑料</t>
        </is>
      </c>
      <c r="I462" t="inlineStr">
        <is>
          <t>吸引注意</t>
        </is>
      </c>
      <c r="J462" t="inlineStr">
        <is>
          <t>5.000</t>
        </is>
      </c>
      <c r="K462" t="n">
        <v>1</v>
      </c>
      <c r="L462" t="n">
        <v>10</v>
      </c>
      <c r="M462" t="n">
        <v>17</v>
      </c>
      <c r="N462">
        <f>_xlfn.DISPIMG("ID_4EEE1C6C6C724563BFF9DAAAE16CF57A",1)</f>
        <v/>
      </c>
      <c r="O462" t="inlineStr">
        <is>
          <t>N</t>
        </is>
      </c>
      <c r="P462" t="inlineStr">
        <is>
          <t>不报关</t>
        </is>
      </c>
      <c r="Q462" t="inlineStr">
        <is>
          <t>http://www.amazon.de/dp/B0C1358VHP</t>
        </is>
      </c>
    </row>
    <row r="463">
      <c r="A463" t="inlineStr">
        <is>
          <t>90131789</t>
        </is>
      </c>
      <c r="B463" t="inlineStr">
        <is>
          <t>FBA15H4RP6V1U000008</t>
        </is>
      </c>
      <c r="C463" t="inlineStr">
        <is>
          <t>Gym play mat</t>
        </is>
      </c>
      <c r="D463" t="inlineStr">
        <is>
          <t>健身垫</t>
        </is>
      </c>
      <c r="E463" t="inlineStr">
        <is>
          <t>9503008900</t>
        </is>
      </c>
      <c r="F463" t="inlineStr">
        <is>
          <t>无</t>
        </is>
      </c>
      <c r="G463" t="inlineStr">
        <is>
          <t>无</t>
        </is>
      </c>
      <c r="H463" t="inlineStr">
        <is>
          <t>塑料</t>
        </is>
      </c>
      <c r="I463" t="inlineStr">
        <is>
          <t>吸引注意</t>
        </is>
      </c>
      <c r="J463" t="inlineStr">
        <is>
          <t>5.000</t>
        </is>
      </c>
      <c r="K463" t="n">
        <v>1</v>
      </c>
      <c r="L463" t="n">
        <v>10</v>
      </c>
      <c r="M463" t="n">
        <v>17.35</v>
      </c>
      <c r="N463">
        <f>_xlfn.DISPIMG("ID_2D7B94DB47F34D84A5D7EA8FD64B13F3",1)</f>
        <v/>
      </c>
      <c r="O463" t="inlineStr">
        <is>
          <t>N</t>
        </is>
      </c>
      <c r="P463" t="inlineStr">
        <is>
          <t>不报关</t>
        </is>
      </c>
      <c r="Q463" t="inlineStr">
        <is>
          <t>http://www.amazon.de/dp/B0C1358VHP</t>
        </is>
      </c>
    </row>
    <row r="464">
      <c r="A464" t="inlineStr">
        <is>
          <t>90131789</t>
        </is>
      </c>
      <c r="B464" t="inlineStr">
        <is>
          <t>FBA15H4RP6V1U000009</t>
        </is>
      </c>
      <c r="C464" t="inlineStr">
        <is>
          <t>Gym play mat</t>
        </is>
      </c>
      <c r="D464" t="inlineStr">
        <is>
          <t>健身垫</t>
        </is>
      </c>
      <c r="E464" t="inlineStr">
        <is>
          <t>9503008900</t>
        </is>
      </c>
      <c r="F464" t="inlineStr">
        <is>
          <t>无</t>
        </is>
      </c>
      <c r="G464" t="inlineStr">
        <is>
          <t>无</t>
        </is>
      </c>
      <c r="H464" t="inlineStr">
        <is>
          <t>塑料</t>
        </is>
      </c>
      <c r="I464" t="inlineStr">
        <is>
          <t>吸引注意</t>
        </is>
      </c>
      <c r="J464" t="inlineStr">
        <is>
          <t>5.000</t>
        </is>
      </c>
      <c r="K464" t="n">
        <v>1</v>
      </c>
      <c r="L464" t="n">
        <v>10</v>
      </c>
      <c r="M464" t="n">
        <v>17.3</v>
      </c>
      <c r="N464">
        <f>_xlfn.DISPIMG("ID_1D5A3E0D6A63435A8226085AD847B46B",1)</f>
        <v/>
      </c>
      <c r="O464" t="inlineStr">
        <is>
          <t>N</t>
        </is>
      </c>
      <c r="P464" t="inlineStr">
        <is>
          <t>不报关</t>
        </is>
      </c>
      <c r="Q464" t="inlineStr">
        <is>
          <t>http://www.amazon.de/dp/B0C1358VHP</t>
        </is>
      </c>
    </row>
    <row r="465">
      <c r="A465" t="inlineStr">
        <is>
          <t>90131789</t>
        </is>
      </c>
      <c r="B465" t="inlineStr">
        <is>
          <t>FBA15H4RP6V1U000010</t>
        </is>
      </c>
      <c r="C465" t="inlineStr">
        <is>
          <t>Gym play mat</t>
        </is>
      </c>
      <c r="D465" t="inlineStr">
        <is>
          <t>健身垫</t>
        </is>
      </c>
      <c r="E465" t="inlineStr">
        <is>
          <t>9503008900</t>
        </is>
      </c>
      <c r="F465" t="inlineStr">
        <is>
          <t>无</t>
        </is>
      </c>
      <c r="G465" t="inlineStr">
        <is>
          <t>无</t>
        </is>
      </c>
      <c r="H465" t="inlineStr">
        <is>
          <t>塑料</t>
        </is>
      </c>
      <c r="I465" t="inlineStr">
        <is>
          <t>吸引注意</t>
        </is>
      </c>
      <c r="J465" t="inlineStr">
        <is>
          <t>5.000</t>
        </is>
      </c>
      <c r="K465" t="n">
        <v>1</v>
      </c>
      <c r="L465" t="n">
        <v>10</v>
      </c>
      <c r="M465" t="n">
        <v>16.6</v>
      </c>
      <c r="N465">
        <f>_xlfn.DISPIMG("ID_56050BB09C284C55AFD14AB50FD17E85",1)</f>
        <v/>
      </c>
      <c r="O465" t="inlineStr">
        <is>
          <t>N</t>
        </is>
      </c>
      <c r="P465" t="inlineStr">
        <is>
          <t>不报关</t>
        </is>
      </c>
      <c r="Q465" t="inlineStr">
        <is>
          <t>http://www.amazon.de/dp/B0C1358VHP</t>
        </is>
      </c>
    </row>
    <row r="466">
      <c r="A466" t="inlineStr">
        <is>
          <t>90131789</t>
        </is>
      </c>
      <c r="B466" t="inlineStr">
        <is>
          <t>FBA15H4RP6V1U000011</t>
        </is>
      </c>
      <c r="C466" t="inlineStr">
        <is>
          <t>wdt tool</t>
        </is>
      </c>
      <c r="D466" t="inlineStr">
        <is>
          <t>不锈钢咖啡布粉针</t>
        </is>
      </c>
      <c r="E466" t="inlineStr">
        <is>
          <t>8215990000</t>
        </is>
      </c>
      <c r="F466" t="inlineStr">
        <is>
          <t>无</t>
        </is>
      </c>
      <c r="G466" t="inlineStr">
        <is>
          <t>无</t>
        </is>
      </c>
      <c r="H466" t="inlineStr">
        <is>
          <t>不锈钢</t>
        </is>
      </c>
      <c r="I466" t="inlineStr">
        <is>
          <t>布粉针</t>
        </is>
      </c>
      <c r="J466" t="inlineStr">
        <is>
          <t>5.000</t>
        </is>
      </c>
      <c r="K466" t="n">
        <v>1</v>
      </c>
      <c r="L466" t="n">
        <v>50</v>
      </c>
      <c r="M466" t="n">
        <v>2.1</v>
      </c>
      <c r="N466">
        <f>_xlfn.DISPIMG("ID_CF1CE4B253274DC9BE5D0A7D5EC580EB",1)</f>
        <v/>
      </c>
      <c r="O466" t="inlineStr">
        <is>
          <t>N</t>
        </is>
      </c>
      <c r="P466" t="inlineStr">
        <is>
          <t>不报关</t>
        </is>
      </c>
      <c r="Q466" t="inlineStr">
        <is>
          <t>http://www.amazon.de/dp/B0C6L28969</t>
        </is>
      </c>
    </row>
    <row r="467">
      <c r="A467" t="inlineStr">
        <is>
          <t>90131789</t>
        </is>
      </c>
      <c r="B467" t="inlineStr">
        <is>
          <t>FBA15H4RP6V1U000011</t>
        </is>
      </c>
      <c r="C467" t="inlineStr">
        <is>
          <t>Wine corks</t>
        </is>
      </c>
      <c r="D467" t="inlineStr">
        <is>
          <t>红酒瓶塞</t>
        </is>
      </c>
      <c r="E467" t="inlineStr">
        <is>
          <t>3924900000</t>
        </is>
      </c>
      <c r="F467" t="inlineStr">
        <is>
          <t>无</t>
        </is>
      </c>
      <c r="G467" t="inlineStr">
        <is>
          <t>无</t>
        </is>
      </c>
      <c r="H467" t="inlineStr">
        <is>
          <t>塑料、硅胶</t>
        </is>
      </c>
      <c r="I467" t="inlineStr">
        <is>
          <t>酒塞</t>
        </is>
      </c>
      <c r="J467" t="inlineStr">
        <is>
          <t>5.000</t>
        </is>
      </c>
      <c r="K467" t="n">
        <v>1</v>
      </c>
      <c r="L467" t="n">
        <v>30</v>
      </c>
      <c r="M467" t="n">
        <v>1.26</v>
      </c>
      <c r="N467">
        <f>_xlfn.DISPIMG("ID_57BBE18A475A44BF8A02A4F10201175B",1)</f>
        <v/>
      </c>
      <c r="O467" t="inlineStr">
        <is>
          <t>N</t>
        </is>
      </c>
      <c r="P467" t="inlineStr">
        <is>
          <t>不报关</t>
        </is>
      </c>
      <c r="Q467" t="inlineStr">
        <is>
          <t>http://www.amazon.de/dp/B0C2D21BMH</t>
        </is>
      </c>
    </row>
    <row r="468">
      <c r="A468" t="inlineStr">
        <is>
          <t>90131789</t>
        </is>
      </c>
      <c r="B468" t="inlineStr">
        <is>
          <t>FBA15H4RP6V1U000011</t>
        </is>
      </c>
      <c r="C468" t="inlineStr">
        <is>
          <t>door fence protector</t>
        </is>
      </c>
      <c r="D468" t="inlineStr">
        <is>
          <t>门栏护墙器</t>
        </is>
      </c>
      <c r="E468" t="inlineStr">
        <is>
          <t>4017002000</t>
        </is>
      </c>
      <c r="F468" t="inlineStr">
        <is>
          <t>无</t>
        </is>
      </c>
      <c r="G468" t="inlineStr">
        <is>
          <t>无</t>
        </is>
      </c>
      <c r="H468" t="inlineStr">
        <is>
          <t>硅胶</t>
        </is>
      </c>
      <c r="I468" t="inlineStr">
        <is>
          <t>护墙</t>
        </is>
      </c>
      <c r="J468" t="inlineStr">
        <is>
          <t>5.000</t>
        </is>
      </c>
      <c r="K468" t="n">
        <v>1</v>
      </c>
      <c r="L468" t="n">
        <v>50</v>
      </c>
      <c r="M468" t="n">
        <v>2.1</v>
      </c>
      <c r="N468">
        <f>_xlfn.DISPIMG("ID_F623EAD8885F4730806525CD762A70FE",1)</f>
        <v/>
      </c>
      <c r="O468" t="inlineStr">
        <is>
          <t>N</t>
        </is>
      </c>
      <c r="P468" t="inlineStr">
        <is>
          <t>不报关</t>
        </is>
      </c>
      <c r="Q468" t="inlineStr">
        <is>
          <t>http://www.amazon.de/dp/B0C5XF5YVF</t>
        </is>
      </c>
    </row>
    <row r="469">
      <c r="A469" t="inlineStr">
        <is>
          <t>90131789</t>
        </is>
      </c>
      <c r="B469" t="inlineStr">
        <is>
          <t>FBA15H4RP6V1U000011</t>
        </is>
      </c>
      <c r="C469" t="inlineStr">
        <is>
          <t>Anti-lost wristband</t>
        </is>
      </c>
      <c r="D469" t="inlineStr">
        <is>
          <t>防走失腕带</t>
        </is>
      </c>
      <c r="E469" t="inlineStr">
        <is>
          <t>3926909090</t>
        </is>
      </c>
      <c r="F469" t="inlineStr">
        <is>
          <t>无</t>
        </is>
      </c>
      <c r="G469" t="inlineStr">
        <is>
          <t>无</t>
        </is>
      </c>
      <c r="H469" t="inlineStr">
        <is>
          <t>塑料，钢丝</t>
        </is>
      </c>
      <c r="I469" t="inlineStr">
        <is>
          <t>牵引</t>
        </is>
      </c>
      <c r="J469" t="inlineStr">
        <is>
          <t>5.000</t>
        </is>
      </c>
      <c r="K469" t="n">
        <v>1</v>
      </c>
      <c r="L469" t="n">
        <v>50</v>
      </c>
      <c r="M469" t="n">
        <v>2.1</v>
      </c>
      <c r="N469">
        <f>_xlfn.DISPIMG("ID_BE5B31B843FE4B2B8B74386A915DEF4D",1)</f>
        <v/>
      </c>
      <c r="O469" t="inlineStr">
        <is>
          <t>N</t>
        </is>
      </c>
      <c r="P469" t="inlineStr">
        <is>
          <t>不报关</t>
        </is>
      </c>
      <c r="Q469" t="inlineStr">
        <is>
          <t>http://www.amazon.de/dp/B0C37D44W8</t>
        </is>
      </c>
    </row>
    <row r="470">
      <c r="A470" t="inlineStr">
        <is>
          <t>90131789</t>
        </is>
      </c>
      <c r="B470" t="inlineStr">
        <is>
          <t>FBA15H4RP6V1U000012</t>
        </is>
      </c>
      <c r="C470" t="inlineStr">
        <is>
          <t>door fence protector</t>
        </is>
      </c>
      <c r="D470" t="inlineStr">
        <is>
          <t>门栏护墙器</t>
        </is>
      </c>
      <c r="E470" t="inlineStr">
        <is>
          <t>4017002000</t>
        </is>
      </c>
      <c r="F470" t="inlineStr">
        <is>
          <t>无</t>
        </is>
      </c>
      <c r="G470" t="inlineStr">
        <is>
          <t>无</t>
        </is>
      </c>
      <c r="H470" t="inlineStr">
        <is>
          <t>塑料、橡胶</t>
        </is>
      </c>
      <c r="I470" t="inlineStr">
        <is>
          <t>护墙</t>
        </is>
      </c>
      <c r="J470" t="inlineStr">
        <is>
          <t>5.000</t>
        </is>
      </c>
      <c r="K470" t="n">
        <v>1</v>
      </c>
      <c r="L470" t="n">
        <v>50</v>
      </c>
      <c r="M470" t="n">
        <v>3.77</v>
      </c>
      <c r="N470">
        <f>_xlfn.DISPIMG("ID_5C3072A2A19E423EA6A525B90FB26691",1)</f>
        <v/>
      </c>
      <c r="O470" t="inlineStr">
        <is>
          <t>N</t>
        </is>
      </c>
      <c r="P470" t="inlineStr">
        <is>
          <t>不报关</t>
        </is>
      </c>
      <c r="Q470" t="inlineStr">
        <is>
          <t>http://www.amazon.de/dp/B0C5XGS79D</t>
        </is>
      </c>
    </row>
    <row r="471">
      <c r="A471" t="inlineStr">
        <is>
          <t>90131789</t>
        </is>
      </c>
      <c r="B471" t="inlineStr">
        <is>
          <t>FBA15H4RP6V1U000012</t>
        </is>
      </c>
      <c r="C471" t="inlineStr">
        <is>
          <t>Anti-lost wristband</t>
        </is>
      </c>
      <c r="D471" t="inlineStr">
        <is>
          <t>防走失腕带</t>
        </is>
      </c>
      <c r="E471" t="inlineStr">
        <is>
          <t>3926909090</t>
        </is>
      </c>
      <c r="F471" t="inlineStr">
        <is>
          <t>无</t>
        </is>
      </c>
      <c r="G471" t="inlineStr">
        <is>
          <t>无</t>
        </is>
      </c>
      <c r="H471" t="inlineStr">
        <is>
          <t>塑料，钢丝</t>
        </is>
      </c>
      <c r="I471" t="inlineStr">
        <is>
          <t>牵引</t>
        </is>
      </c>
      <c r="J471" t="inlineStr">
        <is>
          <t>5.000</t>
        </is>
      </c>
      <c r="K471" t="n">
        <v>1</v>
      </c>
      <c r="L471" t="n">
        <v>50</v>
      </c>
      <c r="M471" t="n">
        <v>3.77</v>
      </c>
      <c r="N471">
        <f>_xlfn.DISPIMG("ID_CEAB7DFDD0CD4DFF8567D373F948B865",1)</f>
        <v/>
      </c>
      <c r="O471" t="inlineStr">
        <is>
          <t>N</t>
        </is>
      </c>
      <c r="P471" t="inlineStr">
        <is>
          <t>不报关</t>
        </is>
      </c>
      <c r="Q471" t="inlineStr">
        <is>
          <t>http://www.amazon.de/dp/B0C37FP2F7</t>
        </is>
      </c>
    </row>
    <row r="472">
      <c r="A472" t="inlineStr">
        <is>
          <t>90131789</t>
        </is>
      </c>
      <c r="B472" t="inlineStr">
        <is>
          <t>FBA15H4RP6V1U000013</t>
        </is>
      </c>
      <c r="C472" t="inlineStr">
        <is>
          <t>circular knitting needle</t>
        </is>
      </c>
      <c r="D472" t="inlineStr">
        <is>
          <t>环形编织针</t>
        </is>
      </c>
      <c r="E472" t="inlineStr">
        <is>
          <t>7319900000</t>
        </is>
      </c>
      <c r="F472" t="inlineStr">
        <is>
          <t>无</t>
        </is>
      </c>
      <c r="G472" t="inlineStr">
        <is>
          <t>无</t>
        </is>
      </c>
      <c r="H472" t="inlineStr">
        <is>
          <t>不锈钢</t>
        </is>
      </c>
      <c r="I472" t="inlineStr">
        <is>
          <t>编织</t>
        </is>
      </c>
      <c r="J472" t="inlineStr">
        <is>
          <t>5.000</t>
        </is>
      </c>
      <c r="K472" t="n">
        <v>1</v>
      </c>
      <c r="L472" t="n">
        <v>50</v>
      </c>
      <c r="M472" t="n">
        <v>1.37</v>
      </c>
      <c r="N472">
        <f>_xlfn.DISPIMG("ID_D7DC3B1310C34725BEE033D886961D8B",1)</f>
        <v/>
      </c>
      <c r="O472" t="inlineStr">
        <is>
          <t>N</t>
        </is>
      </c>
      <c r="P472" t="inlineStr">
        <is>
          <t>不报关</t>
        </is>
      </c>
      <c r="Q472" t="inlineStr">
        <is>
          <t>http://www.amazon.de/dp/B0BZWHTZJB</t>
        </is>
      </c>
    </row>
    <row r="473">
      <c r="A473" t="inlineStr">
        <is>
          <t>90131789</t>
        </is>
      </c>
      <c r="B473" t="inlineStr">
        <is>
          <t>FBA15H4RP6V1U000013</t>
        </is>
      </c>
      <c r="C473" t="inlineStr">
        <is>
          <t>circular knitting needle</t>
        </is>
      </c>
      <c r="D473" t="inlineStr">
        <is>
          <t>环形编织针</t>
        </is>
      </c>
      <c r="E473" t="inlineStr">
        <is>
          <t>7319900000</t>
        </is>
      </c>
      <c r="F473" t="inlineStr">
        <is>
          <t>无</t>
        </is>
      </c>
      <c r="G473" t="inlineStr">
        <is>
          <t>无</t>
        </is>
      </c>
      <c r="H473" t="inlineStr">
        <is>
          <t>不锈钢</t>
        </is>
      </c>
      <c r="I473" t="inlineStr">
        <is>
          <t>编织</t>
        </is>
      </c>
      <c r="J473" t="inlineStr">
        <is>
          <t>5.000</t>
        </is>
      </c>
      <c r="K473" t="n">
        <v>1</v>
      </c>
      <c r="L473" t="n">
        <v>75</v>
      </c>
      <c r="M473" t="n">
        <v>2.06</v>
      </c>
      <c r="N473">
        <f>_xlfn.DISPIMG("ID_77EA0D7667A443D99BB81C2F4B73E190",1)</f>
        <v/>
      </c>
      <c r="O473" t="inlineStr">
        <is>
          <t>N</t>
        </is>
      </c>
      <c r="P473" t="inlineStr">
        <is>
          <t>不报关</t>
        </is>
      </c>
      <c r="Q473" t="inlineStr">
        <is>
          <t>http://www.amazon.de/dp/B0BZWJWKPV</t>
        </is>
      </c>
    </row>
    <row r="474">
      <c r="A474" t="inlineStr">
        <is>
          <t>90131789</t>
        </is>
      </c>
      <c r="B474" t="inlineStr">
        <is>
          <t>FBA15H4RP6V1U000013</t>
        </is>
      </c>
      <c r="C474" t="inlineStr">
        <is>
          <t>circular knitting needle</t>
        </is>
      </c>
      <c r="D474" t="inlineStr">
        <is>
          <t>环形编织针</t>
        </is>
      </c>
      <c r="E474" t="inlineStr">
        <is>
          <t>7319900000</t>
        </is>
      </c>
      <c r="F474" t="inlineStr">
        <is>
          <t>无</t>
        </is>
      </c>
      <c r="G474" t="inlineStr">
        <is>
          <t>无</t>
        </is>
      </c>
      <c r="H474" t="inlineStr">
        <is>
          <t>不锈钢</t>
        </is>
      </c>
      <c r="I474" t="inlineStr">
        <is>
          <t>编织</t>
        </is>
      </c>
      <c r="J474" t="inlineStr">
        <is>
          <t>5.000</t>
        </is>
      </c>
      <c r="K474" t="n">
        <v>1</v>
      </c>
      <c r="L474" t="n">
        <v>50</v>
      </c>
      <c r="M474" t="n">
        <v>1.37</v>
      </c>
      <c r="N474">
        <f>_xlfn.DISPIMG("ID_AA1F0031688D4DE2A9F6545735EC413B",1)</f>
        <v/>
      </c>
      <c r="O474" t="inlineStr">
        <is>
          <t>N</t>
        </is>
      </c>
      <c r="P474" t="inlineStr">
        <is>
          <t>不报关</t>
        </is>
      </c>
      <c r="Q474" t="inlineStr">
        <is>
          <t>http://www.amazon.de/dp/B0BZWHXSQD</t>
        </is>
      </c>
    </row>
    <row r="475">
      <c r="A475" t="inlineStr">
        <is>
          <t>90131789</t>
        </is>
      </c>
      <c r="B475" t="inlineStr">
        <is>
          <t>FBA15H4RP6V1U000013</t>
        </is>
      </c>
      <c r="C475" t="inlineStr">
        <is>
          <t>lotion bottle</t>
        </is>
      </c>
      <c r="D475" t="inlineStr">
        <is>
          <t>乳液瓶</t>
        </is>
      </c>
      <c r="E475" t="inlineStr">
        <is>
          <t>3923300000</t>
        </is>
      </c>
      <c r="F475" t="inlineStr">
        <is>
          <t>无</t>
        </is>
      </c>
      <c r="G475" t="inlineStr">
        <is>
          <t>无</t>
        </is>
      </c>
      <c r="H475" t="inlineStr">
        <is>
          <t>亚克力</t>
        </is>
      </c>
      <c r="I475" t="inlineStr">
        <is>
          <t>分装</t>
        </is>
      </c>
      <c r="J475" t="inlineStr">
        <is>
          <t>5.000</t>
        </is>
      </c>
      <c r="K475" t="n">
        <v>1</v>
      </c>
      <c r="L475" t="n">
        <v>100</v>
      </c>
      <c r="M475" t="n">
        <v>2.75</v>
      </c>
      <c r="N475">
        <f>_xlfn.DISPIMG("ID_7871CED108FA476B8B2A84A9032F9A42",1)</f>
        <v/>
      </c>
      <c r="O475" t="inlineStr">
        <is>
          <t>N</t>
        </is>
      </c>
      <c r="P475" t="inlineStr">
        <is>
          <t>不报关</t>
        </is>
      </c>
      <c r="Q475" t="inlineStr">
        <is>
          <t>http://www.amazon.de/dp/B0C1RXXNDM</t>
        </is>
      </c>
    </row>
    <row r="476">
      <c r="A476" t="inlineStr">
        <is>
          <t>90129393</t>
        </is>
      </c>
      <c r="B476" t="inlineStr">
        <is>
          <t>FBA15H516D70U000001</t>
        </is>
      </c>
      <c r="C476" t="inlineStr">
        <is>
          <t>Protection Gear set</t>
        </is>
      </c>
      <c r="D476" t="inlineStr">
        <is>
          <t>护具套装</t>
        </is>
      </c>
      <c r="E476" t="inlineStr">
        <is>
          <t>9506709000</t>
        </is>
      </c>
      <c r="F476" t="inlineStr">
        <is>
          <t>/</t>
        </is>
      </c>
      <c r="G476" t="inlineStr">
        <is>
          <t>P006</t>
        </is>
      </c>
      <c r="H476" t="inlineStr">
        <is>
          <t>PE/EVA</t>
        </is>
      </c>
      <c r="I476" t="inlineStr">
        <is>
          <t>Sport protection</t>
        </is>
      </c>
      <c r="J476" t="inlineStr">
        <is>
          <t>6.990</t>
        </is>
      </c>
      <c r="K476" t="n">
        <v>1</v>
      </c>
      <c r="L476" t="n">
        <v>55</v>
      </c>
      <c r="M476" t="n">
        <v>12.1</v>
      </c>
      <c r="O476" t="inlineStr">
        <is>
          <t>N</t>
        </is>
      </c>
      <c r="P476" t="inlineStr">
        <is>
          <t>不报关</t>
        </is>
      </c>
      <c r="Q476" t="inlineStr">
        <is>
          <t>https://www.amazon.co.uk/dp/B09QCQ79YG</t>
        </is>
      </c>
    </row>
    <row r="477">
      <c r="A477" t="inlineStr">
        <is>
          <t>90129393</t>
        </is>
      </c>
      <c r="B477" t="inlineStr">
        <is>
          <t>FBA15H516D70U000002</t>
        </is>
      </c>
      <c r="C477" t="inlineStr">
        <is>
          <t>Protection Gear set</t>
        </is>
      </c>
      <c r="D477" t="inlineStr">
        <is>
          <t>护具套装</t>
        </is>
      </c>
      <c r="E477" t="inlineStr">
        <is>
          <t>9506709000</t>
        </is>
      </c>
      <c r="F477" t="inlineStr">
        <is>
          <t>/</t>
        </is>
      </c>
      <c r="G477" t="inlineStr">
        <is>
          <t>P006</t>
        </is>
      </c>
      <c r="H477" t="inlineStr">
        <is>
          <t>PE/EVA</t>
        </is>
      </c>
      <c r="I477" t="inlineStr">
        <is>
          <t>Sport protection</t>
        </is>
      </c>
      <c r="J477" t="inlineStr">
        <is>
          <t>6.990</t>
        </is>
      </c>
      <c r="K477" t="n">
        <v>1</v>
      </c>
      <c r="L477" t="n">
        <v>55</v>
      </c>
      <c r="M477" t="n">
        <v>12.1</v>
      </c>
      <c r="O477" t="inlineStr">
        <is>
          <t>N</t>
        </is>
      </c>
      <c r="P477" t="inlineStr">
        <is>
          <t>不报关</t>
        </is>
      </c>
      <c r="Q477" t="inlineStr">
        <is>
          <t>https://www.amazon.co.uk/dp/B09QCQ79YG</t>
        </is>
      </c>
    </row>
    <row r="478">
      <c r="A478" t="inlineStr">
        <is>
          <t>90129393</t>
        </is>
      </c>
      <c r="B478" t="inlineStr">
        <is>
          <t>FBA15H516D70U000003</t>
        </is>
      </c>
      <c r="C478" t="inlineStr">
        <is>
          <t>Protection Gear set</t>
        </is>
      </c>
      <c r="D478" t="inlineStr">
        <is>
          <t>护具套装</t>
        </is>
      </c>
      <c r="E478" t="inlineStr">
        <is>
          <t>9506709000</t>
        </is>
      </c>
      <c r="F478" t="inlineStr">
        <is>
          <t>/</t>
        </is>
      </c>
      <c r="G478" t="inlineStr">
        <is>
          <t>P006</t>
        </is>
      </c>
      <c r="H478" t="inlineStr">
        <is>
          <t>PE/EVA</t>
        </is>
      </c>
      <c r="I478" t="inlineStr">
        <is>
          <t>Sport protection</t>
        </is>
      </c>
      <c r="J478" t="inlineStr">
        <is>
          <t>6.990</t>
        </is>
      </c>
      <c r="K478" t="n">
        <v>1</v>
      </c>
      <c r="L478" t="n">
        <v>55</v>
      </c>
      <c r="M478" t="n">
        <v>12.3</v>
      </c>
      <c r="O478" t="inlineStr">
        <is>
          <t>N</t>
        </is>
      </c>
      <c r="P478" t="inlineStr">
        <is>
          <t>不报关</t>
        </is>
      </c>
      <c r="Q478" t="inlineStr">
        <is>
          <t>https://www.amazon.co.uk/dp/B09QCQ79YG</t>
        </is>
      </c>
    </row>
    <row r="479">
      <c r="A479" t="inlineStr">
        <is>
          <t>90129393</t>
        </is>
      </c>
      <c r="B479" t="inlineStr">
        <is>
          <t>FBA15H516D70U000004</t>
        </is>
      </c>
      <c r="C479" t="inlineStr">
        <is>
          <t>Protection Gear set</t>
        </is>
      </c>
      <c r="D479" t="inlineStr">
        <is>
          <t>护具套装</t>
        </is>
      </c>
      <c r="E479" t="inlineStr">
        <is>
          <t>9506709000</t>
        </is>
      </c>
      <c r="F479" t="inlineStr">
        <is>
          <t>/</t>
        </is>
      </c>
      <c r="G479" t="inlineStr">
        <is>
          <t>P006</t>
        </is>
      </c>
      <c r="H479" t="inlineStr">
        <is>
          <t>PE/EVA</t>
        </is>
      </c>
      <c r="I479" t="inlineStr">
        <is>
          <t>Sport protection</t>
        </is>
      </c>
      <c r="J479" t="inlineStr">
        <is>
          <t>6.990</t>
        </is>
      </c>
      <c r="K479" t="n">
        <v>1</v>
      </c>
      <c r="L479" t="n">
        <v>55</v>
      </c>
      <c r="M479" t="n">
        <v>12.45</v>
      </c>
      <c r="O479" t="inlineStr">
        <is>
          <t>N</t>
        </is>
      </c>
      <c r="P479" t="inlineStr">
        <is>
          <t>不报关</t>
        </is>
      </c>
      <c r="Q479" t="inlineStr">
        <is>
          <t>https://www.amazon.co.uk/dp/B09QCQ79YG</t>
        </is>
      </c>
    </row>
    <row r="480">
      <c r="A480" t="inlineStr">
        <is>
          <t>90129393</t>
        </is>
      </c>
      <c r="B480" t="inlineStr">
        <is>
          <t>FBA15H516D70U000005</t>
        </is>
      </c>
      <c r="C480" t="inlineStr">
        <is>
          <t>Protection Gear set</t>
        </is>
      </c>
      <c r="D480" t="inlineStr">
        <is>
          <t>护具套装</t>
        </is>
      </c>
      <c r="E480" t="inlineStr">
        <is>
          <t>9506709000</t>
        </is>
      </c>
      <c r="F480" t="inlineStr">
        <is>
          <t>/</t>
        </is>
      </c>
      <c r="G480" t="inlineStr">
        <is>
          <t>P006</t>
        </is>
      </c>
      <c r="H480" t="inlineStr">
        <is>
          <t>PE/EVA</t>
        </is>
      </c>
      <c r="I480" t="inlineStr">
        <is>
          <t>Sport protection</t>
        </is>
      </c>
      <c r="J480" t="inlineStr">
        <is>
          <t>6.990</t>
        </is>
      </c>
      <c r="K480" t="n">
        <v>1</v>
      </c>
      <c r="L480" t="n">
        <v>55</v>
      </c>
      <c r="M480" t="n">
        <v>12.65</v>
      </c>
      <c r="O480" t="inlineStr">
        <is>
          <t>N</t>
        </is>
      </c>
      <c r="P480" t="inlineStr">
        <is>
          <t>不报关</t>
        </is>
      </c>
      <c r="Q480" t="inlineStr">
        <is>
          <t>https://www.amazon.co.uk/dp/B09QCQ79YG</t>
        </is>
      </c>
    </row>
    <row r="481">
      <c r="A481" t="inlineStr">
        <is>
          <t>952821</t>
        </is>
      </c>
      <c r="B481" t="inlineStr">
        <is>
          <t>1</t>
        </is>
      </c>
      <c r="C481" t="inlineStr">
        <is>
          <t>The packing box</t>
        </is>
      </c>
      <c r="D481" t="inlineStr">
        <is>
          <t>纸盒</t>
        </is>
      </c>
      <c r="E481" t="n">
        <v>4819200000</v>
      </c>
      <c r="F481" t="inlineStr">
        <is>
          <t>无</t>
        </is>
      </c>
      <c r="G481" t="inlineStr">
        <is>
          <t>无</t>
        </is>
      </c>
      <c r="H481" t="inlineStr">
        <is>
          <t>Paper</t>
        </is>
      </c>
      <c r="I481" t="inlineStr">
        <is>
          <t>Used for product packaging</t>
        </is>
      </c>
      <c r="J481" t="inlineStr">
        <is>
          <t>0.500</t>
        </is>
      </c>
      <c r="K481" t="n">
        <v>1</v>
      </c>
      <c r="L481" t="n">
        <v>280</v>
      </c>
      <c r="M481" t="n">
        <v>12</v>
      </c>
      <c r="N481">
        <f>_xlfn.DISPIMG("ID_E1D2DA8A6513424E977C7B1CF3B58650",1)</f>
        <v/>
      </c>
      <c r="O481" t="inlineStr">
        <is>
          <t>N</t>
        </is>
      </c>
      <c r="P481" t="inlineStr">
        <is>
          <t>不报关</t>
        </is>
      </c>
      <c r="Q481" t="inlineStr">
        <is>
          <t>/</t>
        </is>
      </c>
    </row>
    <row r="482">
      <c r="A482" t="inlineStr">
        <is>
          <t>952821</t>
        </is>
      </c>
      <c r="B482" t="inlineStr">
        <is>
          <t>2</t>
        </is>
      </c>
      <c r="C482" t="inlineStr">
        <is>
          <t>The packing box</t>
        </is>
      </c>
      <c r="D482" t="inlineStr">
        <is>
          <t>纸盒</t>
        </is>
      </c>
      <c r="E482" t="inlineStr">
        <is>
          <t>4819200000</t>
        </is>
      </c>
      <c r="F482" t="inlineStr">
        <is>
          <t>无</t>
        </is>
      </c>
      <c r="G482" t="inlineStr">
        <is>
          <t>无</t>
        </is>
      </c>
      <c r="H482" t="inlineStr">
        <is>
          <t>Paper</t>
        </is>
      </c>
      <c r="I482" t="inlineStr">
        <is>
          <t>Used for product packaging</t>
        </is>
      </c>
      <c r="J482" t="inlineStr">
        <is>
          <t>0.500</t>
        </is>
      </c>
      <c r="K482" t="n">
        <v>1</v>
      </c>
      <c r="L482" t="n">
        <v>280</v>
      </c>
      <c r="M482" t="n">
        <v>12</v>
      </c>
      <c r="N482">
        <f>_xlfn.DISPIMG("ID_D7528896F66C4516B10550026CD0B341",1)</f>
        <v/>
      </c>
      <c r="O482" t="inlineStr">
        <is>
          <t>N</t>
        </is>
      </c>
      <c r="P482" t="inlineStr">
        <is>
          <t>不报关</t>
        </is>
      </c>
      <c r="Q482" t="inlineStr">
        <is>
          <t>/</t>
        </is>
      </c>
    </row>
    <row r="483">
      <c r="A483" t="inlineStr">
        <is>
          <t>952821</t>
        </is>
      </c>
      <c r="B483" t="inlineStr">
        <is>
          <t>3</t>
        </is>
      </c>
      <c r="C483" t="inlineStr">
        <is>
          <t>The packing box</t>
        </is>
      </c>
      <c r="D483" t="inlineStr">
        <is>
          <t>纸盒</t>
        </is>
      </c>
      <c r="E483" t="inlineStr">
        <is>
          <t>4819200000</t>
        </is>
      </c>
      <c r="F483" t="inlineStr">
        <is>
          <t>无</t>
        </is>
      </c>
      <c r="G483" t="inlineStr">
        <is>
          <t>无</t>
        </is>
      </c>
      <c r="H483" t="inlineStr">
        <is>
          <t>Paper</t>
        </is>
      </c>
      <c r="I483" t="inlineStr">
        <is>
          <t>Used for product packaging</t>
        </is>
      </c>
      <c r="J483" t="inlineStr">
        <is>
          <t>0.500</t>
        </is>
      </c>
      <c r="K483" t="n">
        <v>1</v>
      </c>
      <c r="L483" t="n">
        <v>280</v>
      </c>
      <c r="M483" t="n">
        <v>12.6</v>
      </c>
      <c r="N483">
        <f>_xlfn.DISPIMG("ID_5225ED0F3C3C45CC9E14BFB4AE587425",1)</f>
        <v/>
      </c>
      <c r="O483" t="inlineStr">
        <is>
          <t>N</t>
        </is>
      </c>
      <c r="P483" t="inlineStr">
        <is>
          <t>不报关</t>
        </is>
      </c>
      <c r="Q483" t="inlineStr">
        <is>
          <t>/</t>
        </is>
      </c>
    </row>
    <row r="484">
      <c r="A484" t="inlineStr">
        <is>
          <t>952821</t>
        </is>
      </c>
      <c r="B484" t="inlineStr">
        <is>
          <t>4</t>
        </is>
      </c>
      <c r="C484" t="inlineStr">
        <is>
          <t>The packing box</t>
        </is>
      </c>
      <c r="D484" t="inlineStr">
        <is>
          <t>纸盒</t>
        </is>
      </c>
      <c r="E484" t="inlineStr">
        <is>
          <t>4819200000</t>
        </is>
      </c>
      <c r="F484" t="inlineStr">
        <is>
          <t>无</t>
        </is>
      </c>
      <c r="G484" t="inlineStr">
        <is>
          <t>无</t>
        </is>
      </c>
      <c r="H484" t="inlineStr">
        <is>
          <t>Paper</t>
        </is>
      </c>
      <c r="I484" t="inlineStr">
        <is>
          <t>Used for product packaging</t>
        </is>
      </c>
      <c r="J484" t="inlineStr">
        <is>
          <t>0.500</t>
        </is>
      </c>
      <c r="K484" t="n">
        <v>1</v>
      </c>
      <c r="L484" t="n">
        <v>175</v>
      </c>
      <c r="M484" t="n">
        <v>12</v>
      </c>
      <c r="N484">
        <f>_xlfn.DISPIMG("ID_D97741CF19B4489881DE8B195F44F36D",1)</f>
        <v/>
      </c>
      <c r="O484" t="inlineStr">
        <is>
          <t>N</t>
        </is>
      </c>
      <c r="P484" t="inlineStr">
        <is>
          <t>不报关</t>
        </is>
      </c>
      <c r="Q484" t="inlineStr">
        <is>
          <t>/</t>
        </is>
      </c>
    </row>
    <row r="485">
      <c r="A485" t="inlineStr">
        <is>
          <t>952821</t>
        </is>
      </c>
      <c r="B485" t="inlineStr">
        <is>
          <t>5</t>
        </is>
      </c>
      <c r="C485" t="inlineStr">
        <is>
          <t>cardboard</t>
        </is>
      </c>
      <c r="D485" t="inlineStr">
        <is>
          <t>纸板</t>
        </is>
      </c>
      <c r="E485" t="inlineStr">
        <is>
          <t>4819200000</t>
        </is>
      </c>
      <c r="F485" t="inlineStr">
        <is>
          <t>无</t>
        </is>
      </c>
      <c r="G485" t="inlineStr">
        <is>
          <t>无</t>
        </is>
      </c>
      <c r="H485" t="inlineStr">
        <is>
          <t>Paper</t>
        </is>
      </c>
      <c r="I485" t="inlineStr">
        <is>
          <t>Used for product packaging</t>
        </is>
      </c>
      <c r="J485" t="inlineStr">
        <is>
          <t>0.500</t>
        </is>
      </c>
      <c r="K485" t="n">
        <v>1</v>
      </c>
      <c r="L485" t="n">
        <v>1020</v>
      </c>
      <c r="M485" t="n">
        <v>12.6</v>
      </c>
      <c r="N485">
        <f>_xlfn.DISPIMG("ID_2505DEAAF799410E9F673A89D1D3C3E4",1)</f>
        <v/>
      </c>
      <c r="O485" t="inlineStr">
        <is>
          <t>N</t>
        </is>
      </c>
      <c r="P485" t="inlineStr">
        <is>
          <t>不报关</t>
        </is>
      </c>
      <c r="Q485" t="inlineStr">
        <is>
          <t>/</t>
        </is>
      </c>
    </row>
    <row r="486">
      <c r="A486" t="inlineStr">
        <is>
          <t>952821</t>
        </is>
      </c>
      <c r="B486" t="inlineStr">
        <is>
          <t>6</t>
        </is>
      </c>
      <c r="C486" t="inlineStr">
        <is>
          <t>cardboard</t>
        </is>
      </c>
      <c r="D486" t="inlineStr">
        <is>
          <t>纸板</t>
        </is>
      </c>
      <c r="E486" t="inlineStr">
        <is>
          <t>4819200000</t>
        </is>
      </c>
      <c r="F486" t="inlineStr">
        <is>
          <t>无</t>
        </is>
      </c>
      <c r="G486" t="inlineStr">
        <is>
          <t>无</t>
        </is>
      </c>
      <c r="H486" t="inlineStr">
        <is>
          <t>Paper</t>
        </is>
      </c>
      <c r="I486" t="inlineStr">
        <is>
          <t>Used for product packaging</t>
        </is>
      </c>
      <c r="J486" t="inlineStr">
        <is>
          <t>0.500</t>
        </is>
      </c>
      <c r="K486" t="n">
        <v>1</v>
      </c>
      <c r="L486" t="n">
        <v>1020</v>
      </c>
      <c r="M486" t="n">
        <v>12.65</v>
      </c>
      <c r="N486">
        <f>_xlfn.DISPIMG("ID_CF667DCF75B9407B987DCB82CC9C2BA2",1)</f>
        <v/>
      </c>
      <c r="O486" t="inlineStr">
        <is>
          <t>N</t>
        </is>
      </c>
      <c r="P486" t="inlineStr">
        <is>
          <t>不报关</t>
        </is>
      </c>
      <c r="Q486" t="inlineStr">
        <is>
          <t>/</t>
        </is>
      </c>
    </row>
    <row r="487">
      <c r="A487" t="inlineStr">
        <is>
          <t>952821</t>
        </is>
      </c>
      <c r="B487" t="inlineStr">
        <is>
          <t>7</t>
        </is>
      </c>
      <c r="C487" t="inlineStr">
        <is>
          <t>The packing box</t>
        </is>
      </c>
      <c r="D487" t="inlineStr">
        <is>
          <t>纸盒</t>
        </is>
      </c>
      <c r="E487" t="inlineStr">
        <is>
          <t>4819200000</t>
        </is>
      </c>
      <c r="F487" t="inlineStr">
        <is>
          <t>无</t>
        </is>
      </c>
      <c r="G487" t="inlineStr">
        <is>
          <t>无</t>
        </is>
      </c>
      <c r="H487" t="inlineStr">
        <is>
          <t>Paper</t>
        </is>
      </c>
      <c r="I487" t="inlineStr">
        <is>
          <t>Used for product packaging</t>
        </is>
      </c>
      <c r="J487" t="inlineStr">
        <is>
          <t>0.500</t>
        </is>
      </c>
      <c r="K487" t="n">
        <v>1</v>
      </c>
      <c r="L487" t="n">
        <v>400</v>
      </c>
      <c r="M487" t="n">
        <v>14.3</v>
      </c>
      <c r="N487">
        <f>_xlfn.DISPIMG("ID_1AACBFBA3BD4479BB976525F2CE32F94",1)</f>
        <v/>
      </c>
      <c r="O487" t="inlineStr">
        <is>
          <t>N</t>
        </is>
      </c>
      <c r="P487" t="inlineStr">
        <is>
          <t>不报关</t>
        </is>
      </c>
      <c r="Q487" t="inlineStr">
        <is>
          <t>/</t>
        </is>
      </c>
    </row>
    <row r="488">
      <c r="A488" t="inlineStr">
        <is>
          <t>952821</t>
        </is>
      </c>
      <c r="B488" t="inlineStr">
        <is>
          <t>8</t>
        </is>
      </c>
      <c r="C488" t="inlineStr">
        <is>
          <t>The packing box</t>
        </is>
      </c>
      <c r="D488" t="inlineStr">
        <is>
          <t>纸盒</t>
        </is>
      </c>
      <c r="E488" t="inlineStr">
        <is>
          <t>4819200000</t>
        </is>
      </c>
      <c r="F488" t="inlineStr">
        <is>
          <t>无</t>
        </is>
      </c>
      <c r="G488" t="inlineStr">
        <is>
          <t>无</t>
        </is>
      </c>
      <c r="H488" t="inlineStr">
        <is>
          <t>Paper</t>
        </is>
      </c>
      <c r="I488" t="inlineStr">
        <is>
          <t>Used for product packaging</t>
        </is>
      </c>
      <c r="J488" t="inlineStr">
        <is>
          <t>0.500</t>
        </is>
      </c>
      <c r="K488" t="n">
        <v>1</v>
      </c>
      <c r="L488" t="n">
        <v>450</v>
      </c>
      <c r="M488" t="n">
        <v>15.95</v>
      </c>
      <c r="N488">
        <f>_xlfn.DISPIMG("ID_E5B62D5DDE124C2E85B470A9D0DE50C8",1)</f>
        <v/>
      </c>
      <c r="O488" t="inlineStr">
        <is>
          <t>N</t>
        </is>
      </c>
      <c r="P488" t="inlineStr">
        <is>
          <t>不报关</t>
        </is>
      </c>
      <c r="Q488" t="inlineStr">
        <is>
          <t>/</t>
        </is>
      </c>
    </row>
    <row r="489">
      <c r="A489" t="inlineStr">
        <is>
          <t>952821</t>
        </is>
      </c>
      <c r="B489" t="inlineStr">
        <is>
          <t>9</t>
        </is>
      </c>
      <c r="C489" t="inlineStr">
        <is>
          <t>The packing box</t>
        </is>
      </c>
      <c r="D489" t="inlineStr">
        <is>
          <t>纸盒</t>
        </is>
      </c>
      <c r="E489" t="inlineStr">
        <is>
          <t>4819200000</t>
        </is>
      </c>
      <c r="F489" t="inlineStr">
        <is>
          <t>无</t>
        </is>
      </c>
      <c r="G489" t="inlineStr">
        <is>
          <t>无</t>
        </is>
      </c>
      <c r="H489" t="inlineStr">
        <is>
          <t>Paper</t>
        </is>
      </c>
      <c r="I489" t="inlineStr">
        <is>
          <t>Used for product packaging</t>
        </is>
      </c>
      <c r="J489" t="inlineStr">
        <is>
          <t>0.500</t>
        </is>
      </c>
      <c r="K489" t="n">
        <v>1</v>
      </c>
      <c r="L489" t="n">
        <v>450</v>
      </c>
      <c r="M489" t="n">
        <v>15.95</v>
      </c>
      <c r="N489">
        <f>_xlfn.DISPIMG("ID_06D687B83F124F6E92DF02AEB1ADC296",1)</f>
        <v/>
      </c>
      <c r="O489" t="inlineStr">
        <is>
          <t>N</t>
        </is>
      </c>
      <c r="P489" t="inlineStr">
        <is>
          <t>不报关</t>
        </is>
      </c>
      <c r="Q489" t="inlineStr">
        <is>
          <t>/</t>
        </is>
      </c>
    </row>
    <row r="490">
      <c r="A490" t="inlineStr">
        <is>
          <t>952821</t>
        </is>
      </c>
      <c r="B490" t="inlineStr">
        <is>
          <t>10</t>
        </is>
      </c>
      <c r="C490" t="inlineStr">
        <is>
          <t>The packing box</t>
        </is>
      </c>
      <c r="D490" t="inlineStr">
        <is>
          <t>纸盒</t>
        </is>
      </c>
      <c r="E490" t="inlineStr">
        <is>
          <t>4819200000</t>
        </is>
      </c>
      <c r="F490" t="inlineStr">
        <is>
          <t>无</t>
        </is>
      </c>
      <c r="G490" t="inlineStr">
        <is>
          <t>无</t>
        </is>
      </c>
      <c r="H490" t="inlineStr">
        <is>
          <t>Paper</t>
        </is>
      </c>
      <c r="I490" t="inlineStr">
        <is>
          <t>Used for product packaging</t>
        </is>
      </c>
      <c r="J490" t="inlineStr">
        <is>
          <t>0.500</t>
        </is>
      </c>
      <c r="K490" t="n">
        <v>1</v>
      </c>
      <c r="L490" t="n">
        <v>450</v>
      </c>
      <c r="M490" t="n">
        <v>15.95</v>
      </c>
      <c r="N490">
        <f>_xlfn.DISPIMG("ID_16CFF66AD2794926BA295D76101EFD49",1)</f>
        <v/>
      </c>
      <c r="O490" t="inlineStr">
        <is>
          <t>N</t>
        </is>
      </c>
      <c r="P490" t="inlineStr">
        <is>
          <t>不报关</t>
        </is>
      </c>
      <c r="Q490" t="inlineStr">
        <is>
          <t>/</t>
        </is>
      </c>
    </row>
    <row r="491">
      <c r="A491" t="inlineStr">
        <is>
          <t>952821</t>
        </is>
      </c>
      <c r="B491" t="inlineStr">
        <is>
          <t>11</t>
        </is>
      </c>
      <c r="C491" t="inlineStr">
        <is>
          <t>The packing box</t>
        </is>
      </c>
      <c r="D491" t="inlineStr">
        <is>
          <t>纸盒</t>
        </is>
      </c>
      <c r="E491" t="inlineStr">
        <is>
          <t>4819200000</t>
        </is>
      </c>
      <c r="F491" t="inlineStr">
        <is>
          <t>无</t>
        </is>
      </c>
      <c r="G491" t="inlineStr">
        <is>
          <t>无</t>
        </is>
      </c>
      <c r="H491" t="inlineStr">
        <is>
          <t>Paper</t>
        </is>
      </c>
      <c r="I491" t="inlineStr">
        <is>
          <t>Used for product packaging</t>
        </is>
      </c>
      <c r="J491" t="inlineStr">
        <is>
          <t>0.500</t>
        </is>
      </c>
      <c r="K491" t="n">
        <v>1</v>
      </c>
      <c r="L491" t="n">
        <v>450</v>
      </c>
      <c r="M491" t="n">
        <v>16</v>
      </c>
      <c r="N491">
        <f>_xlfn.DISPIMG("ID_405AAC274376480CB1C244CE074BCACE",1)</f>
        <v/>
      </c>
      <c r="O491" t="inlineStr">
        <is>
          <t>N</t>
        </is>
      </c>
      <c r="P491" t="inlineStr">
        <is>
          <t>不报关</t>
        </is>
      </c>
      <c r="Q491" t="inlineStr">
        <is>
          <t>/</t>
        </is>
      </c>
    </row>
    <row r="492">
      <c r="A492" t="inlineStr">
        <is>
          <t>952821</t>
        </is>
      </c>
      <c r="B492" t="inlineStr">
        <is>
          <t>12</t>
        </is>
      </c>
      <c r="C492" t="inlineStr">
        <is>
          <t>The packing box</t>
        </is>
      </c>
      <c r="D492" t="inlineStr">
        <is>
          <t>纸盒</t>
        </is>
      </c>
      <c r="E492" t="inlineStr">
        <is>
          <t>4819200000</t>
        </is>
      </c>
      <c r="F492" t="inlineStr">
        <is>
          <t>无</t>
        </is>
      </c>
      <c r="G492" t="inlineStr">
        <is>
          <t>无</t>
        </is>
      </c>
      <c r="H492" t="inlineStr">
        <is>
          <t>Paper</t>
        </is>
      </c>
      <c r="I492" t="inlineStr">
        <is>
          <t>Used for product packaging</t>
        </is>
      </c>
      <c r="J492" t="inlineStr">
        <is>
          <t>0.500</t>
        </is>
      </c>
      <c r="K492" t="n">
        <v>1</v>
      </c>
      <c r="L492" t="n">
        <v>450</v>
      </c>
      <c r="M492" t="n">
        <v>16.05</v>
      </c>
      <c r="N492">
        <f>_xlfn.DISPIMG("ID_51164872E0B746E787ED16A894D8430E",1)</f>
        <v/>
      </c>
      <c r="O492" t="inlineStr">
        <is>
          <t>N</t>
        </is>
      </c>
      <c r="P492" t="inlineStr">
        <is>
          <t>不报关</t>
        </is>
      </c>
      <c r="Q492" t="inlineStr">
        <is>
          <t>/</t>
        </is>
      </c>
    </row>
    <row r="493">
      <c r="A493" t="inlineStr">
        <is>
          <t>952821</t>
        </is>
      </c>
      <c r="B493" t="inlineStr">
        <is>
          <t>13</t>
        </is>
      </c>
      <c r="C493" t="inlineStr">
        <is>
          <t>The packing box</t>
        </is>
      </c>
      <c r="D493" t="inlineStr">
        <is>
          <t>纸盒</t>
        </is>
      </c>
      <c r="E493" t="inlineStr">
        <is>
          <t>4819200000</t>
        </is>
      </c>
      <c r="F493" t="inlineStr">
        <is>
          <t>无</t>
        </is>
      </c>
      <c r="G493" t="inlineStr">
        <is>
          <t>无</t>
        </is>
      </c>
      <c r="H493" t="inlineStr">
        <is>
          <t>Paper</t>
        </is>
      </c>
      <c r="I493" t="inlineStr">
        <is>
          <t>Used for product packaging</t>
        </is>
      </c>
      <c r="J493" t="inlineStr">
        <is>
          <t>0.500</t>
        </is>
      </c>
      <c r="K493" t="n">
        <v>1</v>
      </c>
      <c r="L493" t="n">
        <v>450</v>
      </c>
      <c r="M493" t="n">
        <v>16.05</v>
      </c>
      <c r="N493">
        <f>_xlfn.DISPIMG("ID_E109C3126667404F916E0CEDB6B2F6E0",1)</f>
        <v/>
      </c>
      <c r="O493" t="inlineStr">
        <is>
          <t>N</t>
        </is>
      </c>
      <c r="P493" t="inlineStr">
        <is>
          <t>不报关</t>
        </is>
      </c>
      <c r="Q493" t="inlineStr">
        <is>
          <t>/</t>
        </is>
      </c>
    </row>
    <row r="494">
      <c r="A494" t="inlineStr">
        <is>
          <t>952821</t>
        </is>
      </c>
      <c r="B494" t="inlineStr">
        <is>
          <t>14</t>
        </is>
      </c>
      <c r="C494" t="inlineStr">
        <is>
          <t>The packing box</t>
        </is>
      </c>
      <c r="D494" t="inlineStr">
        <is>
          <t>纸盒</t>
        </is>
      </c>
      <c r="E494" t="inlineStr">
        <is>
          <t>4819200000</t>
        </is>
      </c>
      <c r="F494" t="inlineStr">
        <is>
          <t>无</t>
        </is>
      </c>
      <c r="G494" t="inlineStr">
        <is>
          <t>无</t>
        </is>
      </c>
      <c r="H494" t="inlineStr">
        <is>
          <t>Paper</t>
        </is>
      </c>
      <c r="I494" t="inlineStr">
        <is>
          <t>Used for product packaging</t>
        </is>
      </c>
      <c r="J494" t="inlineStr">
        <is>
          <t>0.500</t>
        </is>
      </c>
      <c r="K494" t="n">
        <v>1</v>
      </c>
      <c r="L494" t="n">
        <v>412</v>
      </c>
      <c r="M494" t="n">
        <v>13.8</v>
      </c>
      <c r="N494">
        <f>_xlfn.DISPIMG("ID_A6F39009DB454E928A63A1D20481CBDF",1)</f>
        <v/>
      </c>
      <c r="O494" t="inlineStr">
        <is>
          <t>N</t>
        </is>
      </c>
      <c r="P494" t="inlineStr">
        <is>
          <t>不报关</t>
        </is>
      </c>
      <c r="Q494" t="inlineStr">
        <is>
          <t>/</t>
        </is>
      </c>
    </row>
    <row r="495">
      <c r="A495" t="inlineStr">
        <is>
          <t>952821</t>
        </is>
      </c>
      <c r="B495" t="inlineStr">
        <is>
          <t>15</t>
        </is>
      </c>
      <c r="C495" t="inlineStr">
        <is>
          <t>The packing box</t>
        </is>
      </c>
      <c r="D495" t="inlineStr">
        <is>
          <t>纸盒</t>
        </is>
      </c>
      <c r="E495" t="inlineStr">
        <is>
          <t>4819200000</t>
        </is>
      </c>
      <c r="F495" t="inlineStr">
        <is>
          <t>无</t>
        </is>
      </c>
      <c r="G495" t="inlineStr">
        <is>
          <t>无</t>
        </is>
      </c>
      <c r="H495" t="inlineStr">
        <is>
          <t>Paper</t>
        </is>
      </c>
      <c r="I495" t="inlineStr">
        <is>
          <t>Used for product packaging</t>
        </is>
      </c>
      <c r="J495" t="inlineStr">
        <is>
          <t>0.500</t>
        </is>
      </c>
      <c r="K495" t="n">
        <v>1</v>
      </c>
      <c r="L495" t="n">
        <v>412</v>
      </c>
      <c r="M495" t="n">
        <v>13.75</v>
      </c>
      <c r="N495">
        <f>_xlfn.DISPIMG("ID_794C2BA9204B4F848D03B30F72107961",1)</f>
        <v/>
      </c>
      <c r="O495" t="inlineStr">
        <is>
          <t>N</t>
        </is>
      </c>
      <c r="P495" t="inlineStr">
        <is>
          <t>不报关</t>
        </is>
      </c>
      <c r="Q495" t="inlineStr">
        <is>
          <t>/</t>
        </is>
      </c>
    </row>
    <row r="496">
      <c r="A496" t="inlineStr">
        <is>
          <t>952821</t>
        </is>
      </c>
      <c r="B496" t="inlineStr">
        <is>
          <t>16</t>
        </is>
      </c>
      <c r="C496" t="inlineStr">
        <is>
          <t>The packing box</t>
        </is>
      </c>
      <c r="D496" t="inlineStr">
        <is>
          <t>纸盒</t>
        </is>
      </c>
      <c r="E496" t="inlineStr">
        <is>
          <t>4819200000</t>
        </is>
      </c>
      <c r="F496" t="inlineStr">
        <is>
          <t>无</t>
        </is>
      </c>
      <c r="G496" t="inlineStr">
        <is>
          <t>无</t>
        </is>
      </c>
      <c r="H496" t="inlineStr">
        <is>
          <t>Paper</t>
        </is>
      </c>
      <c r="I496" t="inlineStr">
        <is>
          <t>Used for product packaging</t>
        </is>
      </c>
      <c r="J496" t="inlineStr">
        <is>
          <t>0.500</t>
        </is>
      </c>
      <c r="K496" t="n">
        <v>1</v>
      </c>
      <c r="L496" t="n">
        <v>412</v>
      </c>
      <c r="M496" t="n">
        <v>13.75</v>
      </c>
      <c r="N496">
        <f>_xlfn.DISPIMG("ID_4655131988F949C595A3B1C04049238B",1)</f>
        <v/>
      </c>
      <c r="O496" t="inlineStr">
        <is>
          <t>N</t>
        </is>
      </c>
      <c r="P496" t="inlineStr">
        <is>
          <t>不报关</t>
        </is>
      </c>
      <c r="Q496" t="inlineStr">
        <is>
          <t>/</t>
        </is>
      </c>
    </row>
    <row r="497">
      <c r="A497" t="inlineStr">
        <is>
          <t>952821</t>
        </is>
      </c>
      <c r="B497" t="inlineStr">
        <is>
          <t>17</t>
        </is>
      </c>
      <c r="C497" t="inlineStr">
        <is>
          <t>The packing box</t>
        </is>
      </c>
      <c r="D497" t="inlineStr">
        <is>
          <t>纸盒</t>
        </is>
      </c>
      <c r="E497" t="inlineStr">
        <is>
          <t>4819200000</t>
        </is>
      </c>
      <c r="F497" t="inlineStr">
        <is>
          <t>无</t>
        </is>
      </c>
      <c r="G497" t="inlineStr">
        <is>
          <t>无</t>
        </is>
      </c>
      <c r="H497" t="inlineStr">
        <is>
          <t>Paper</t>
        </is>
      </c>
      <c r="I497" t="inlineStr">
        <is>
          <t>Used for product packaging</t>
        </is>
      </c>
      <c r="J497" t="inlineStr">
        <is>
          <t>0.500</t>
        </is>
      </c>
      <c r="K497" t="n">
        <v>1</v>
      </c>
      <c r="L497" t="n">
        <v>412</v>
      </c>
      <c r="M497" t="n">
        <v>13.85</v>
      </c>
      <c r="N497">
        <f>_xlfn.DISPIMG("ID_EF8CA0ADD5064DD892FC1490F7B322CC",1)</f>
        <v/>
      </c>
      <c r="O497" t="inlineStr">
        <is>
          <t>N</t>
        </is>
      </c>
      <c r="P497" t="inlineStr">
        <is>
          <t>不报关</t>
        </is>
      </c>
      <c r="Q497" t="inlineStr">
        <is>
          <t>/</t>
        </is>
      </c>
    </row>
    <row r="498">
      <c r="A498" t="inlineStr">
        <is>
          <t>952821</t>
        </is>
      </c>
      <c r="B498" t="inlineStr">
        <is>
          <t>18</t>
        </is>
      </c>
      <c r="C498" t="inlineStr">
        <is>
          <t>The packing box</t>
        </is>
      </c>
      <c r="D498" t="inlineStr">
        <is>
          <t>纸盒</t>
        </is>
      </c>
      <c r="E498" t="inlineStr">
        <is>
          <t>4819200000</t>
        </is>
      </c>
      <c r="F498" t="inlineStr">
        <is>
          <t>无</t>
        </is>
      </c>
      <c r="G498" t="inlineStr">
        <is>
          <t>无</t>
        </is>
      </c>
      <c r="H498" t="inlineStr">
        <is>
          <t>Paper</t>
        </is>
      </c>
      <c r="I498" t="inlineStr">
        <is>
          <t>Used for product packaging</t>
        </is>
      </c>
      <c r="J498" t="inlineStr">
        <is>
          <t>0.500</t>
        </is>
      </c>
      <c r="K498" t="n">
        <v>1</v>
      </c>
      <c r="L498" t="n">
        <v>412</v>
      </c>
      <c r="M498" t="n">
        <v>13.8</v>
      </c>
      <c r="N498">
        <f>_xlfn.DISPIMG("ID_2CA2E9ED34574AD88023C012C4D4DD31",1)</f>
        <v/>
      </c>
      <c r="O498" t="inlineStr">
        <is>
          <t>N</t>
        </is>
      </c>
      <c r="P498" t="inlineStr">
        <is>
          <t>不报关</t>
        </is>
      </c>
      <c r="Q498" t="inlineStr">
        <is>
          <t>/</t>
        </is>
      </c>
    </row>
    <row r="499">
      <c r="A499" t="inlineStr">
        <is>
          <t>952821</t>
        </is>
      </c>
      <c r="B499" t="inlineStr">
        <is>
          <t>19</t>
        </is>
      </c>
      <c r="C499" t="inlineStr">
        <is>
          <t>The packing box</t>
        </is>
      </c>
      <c r="D499" t="inlineStr">
        <is>
          <t>纸盒</t>
        </is>
      </c>
      <c r="E499" t="inlineStr">
        <is>
          <t>4819200000</t>
        </is>
      </c>
      <c r="F499" t="inlineStr">
        <is>
          <t>无</t>
        </is>
      </c>
      <c r="G499" t="inlineStr">
        <is>
          <t>无</t>
        </is>
      </c>
      <c r="H499" t="inlineStr">
        <is>
          <t>Paper</t>
        </is>
      </c>
      <c r="I499" t="inlineStr">
        <is>
          <t>Used for product packaging</t>
        </is>
      </c>
      <c r="J499" t="inlineStr">
        <is>
          <t>0.500</t>
        </is>
      </c>
      <c r="K499" t="n">
        <v>1</v>
      </c>
      <c r="L499" t="n">
        <v>412</v>
      </c>
      <c r="M499" t="n">
        <v>13.75</v>
      </c>
      <c r="N499">
        <f>_xlfn.DISPIMG("ID_441C65175C40441784D6D5AFBD3C981E",1)</f>
        <v/>
      </c>
      <c r="O499" t="inlineStr">
        <is>
          <t>N</t>
        </is>
      </c>
      <c r="P499" t="inlineStr">
        <is>
          <t>不报关</t>
        </is>
      </c>
      <c r="Q499" t="inlineStr">
        <is>
          <t>/</t>
        </is>
      </c>
    </row>
    <row r="500">
      <c r="A500" t="inlineStr">
        <is>
          <t>952821</t>
        </is>
      </c>
      <c r="B500" t="inlineStr">
        <is>
          <t>20</t>
        </is>
      </c>
      <c r="C500" t="inlineStr">
        <is>
          <t>The packing box</t>
        </is>
      </c>
      <c r="D500" t="inlineStr">
        <is>
          <t>纸盒</t>
        </is>
      </c>
      <c r="E500" t="inlineStr">
        <is>
          <t>4819200000</t>
        </is>
      </c>
      <c r="F500" t="inlineStr">
        <is>
          <t>无</t>
        </is>
      </c>
      <c r="G500" t="inlineStr">
        <is>
          <t>无</t>
        </is>
      </c>
      <c r="H500" t="inlineStr">
        <is>
          <t>Paper</t>
        </is>
      </c>
      <c r="I500" t="inlineStr">
        <is>
          <t>Used for product packaging</t>
        </is>
      </c>
      <c r="J500" t="inlineStr">
        <is>
          <t>0.500</t>
        </is>
      </c>
      <c r="K500" t="n">
        <v>1</v>
      </c>
      <c r="L500" t="n">
        <v>412</v>
      </c>
      <c r="M500" t="n">
        <v>13.75</v>
      </c>
      <c r="N500">
        <f>_xlfn.DISPIMG("ID_3E308E66CCDC41D79DE57B40AB394659",1)</f>
        <v/>
      </c>
      <c r="O500" t="inlineStr">
        <is>
          <t>N</t>
        </is>
      </c>
      <c r="P500" t="inlineStr">
        <is>
          <t>不报关</t>
        </is>
      </c>
      <c r="Q500" t="inlineStr">
        <is>
          <t>/</t>
        </is>
      </c>
    </row>
    <row r="501">
      <c r="A501" t="inlineStr">
        <is>
          <t>952821</t>
        </is>
      </c>
      <c r="B501" t="inlineStr">
        <is>
          <t>21</t>
        </is>
      </c>
      <c r="C501" t="inlineStr">
        <is>
          <t>The packing box</t>
        </is>
      </c>
      <c r="D501" t="inlineStr">
        <is>
          <t>纸盒</t>
        </is>
      </c>
      <c r="E501" t="inlineStr">
        <is>
          <t>4819200000</t>
        </is>
      </c>
      <c r="F501" t="inlineStr">
        <is>
          <t>无</t>
        </is>
      </c>
      <c r="G501" t="inlineStr">
        <is>
          <t>无</t>
        </is>
      </c>
      <c r="H501" t="inlineStr">
        <is>
          <t>Paper</t>
        </is>
      </c>
      <c r="I501" t="inlineStr">
        <is>
          <t>Used for product packaging</t>
        </is>
      </c>
      <c r="J501" t="inlineStr">
        <is>
          <t>0.500</t>
        </is>
      </c>
      <c r="K501" t="n">
        <v>1</v>
      </c>
      <c r="L501" t="n">
        <v>320</v>
      </c>
      <c r="M501" t="n">
        <v>12</v>
      </c>
      <c r="N501">
        <f>_xlfn.DISPIMG("ID_2FBC8572131A4605B2F16882B962299A",1)</f>
        <v/>
      </c>
      <c r="O501" t="inlineStr">
        <is>
          <t>N</t>
        </is>
      </c>
      <c r="P501" t="inlineStr">
        <is>
          <t>不报关</t>
        </is>
      </c>
      <c r="Q501" t="inlineStr">
        <is>
          <t>/</t>
        </is>
      </c>
    </row>
    <row r="502">
      <c r="A502" t="inlineStr">
        <is>
          <t>7500342264</t>
        </is>
      </c>
      <c r="B502" t="inlineStr">
        <is>
          <t>FBA15H4YPY35U000001</t>
        </is>
      </c>
      <c r="C502" t="inlineStr">
        <is>
          <t>headset</t>
        </is>
      </c>
      <c r="D502" t="inlineStr">
        <is>
          <t>耳机</t>
        </is>
      </c>
      <c r="E502" t="n">
        <v>8518302000</v>
      </c>
      <c r="F502" t="inlineStr">
        <is>
          <t>IFECCO</t>
        </is>
      </c>
      <c r="G502" t="inlineStr">
        <is>
          <t>无</t>
        </is>
      </c>
      <c r="H502" t="inlineStr">
        <is>
          <t>ABS</t>
        </is>
      </c>
      <c r="I502" t="inlineStr">
        <is>
          <t>蓝牙耳机</t>
        </is>
      </c>
      <c r="J502" t="inlineStr">
        <is>
          <t>3.300</t>
        </is>
      </c>
      <c r="K502" t="n">
        <v>1</v>
      </c>
      <c r="L502" t="n">
        <v>30</v>
      </c>
      <c r="M502" t="n">
        <v>18.5</v>
      </c>
      <c r="N502">
        <f>_xlfn.DISPIMG("ID_22A23201BD78437F8E09A35172C20CF1",1)</f>
        <v/>
      </c>
      <c r="O502" t="inlineStr">
        <is>
          <t>Y</t>
        </is>
      </c>
      <c r="P502" t="inlineStr">
        <is>
          <t>不报关</t>
        </is>
      </c>
      <c r="Q502" t="inlineStr">
        <is>
          <t>http://www.amazon.de/dp/product/B0BZKNHM85</t>
        </is>
      </c>
    </row>
    <row r="503">
      <c r="A503" t="inlineStr">
        <is>
          <t>7500342264</t>
        </is>
      </c>
      <c r="B503" t="inlineStr">
        <is>
          <t>FBA15H4YPY35U000002</t>
        </is>
      </c>
      <c r="C503" t="inlineStr">
        <is>
          <t>headset</t>
        </is>
      </c>
      <c r="D503" t="inlineStr">
        <is>
          <t>耳机</t>
        </is>
      </c>
      <c r="E503" t="inlineStr">
        <is>
          <t>8518302000</t>
        </is>
      </c>
      <c r="F503" t="inlineStr">
        <is>
          <t>IFECCO</t>
        </is>
      </c>
      <c r="G503" t="inlineStr">
        <is>
          <t>无</t>
        </is>
      </c>
      <c r="H503" t="inlineStr">
        <is>
          <t>ABS</t>
        </is>
      </c>
      <c r="I503" t="inlineStr">
        <is>
          <t>蓝牙耳机</t>
        </is>
      </c>
      <c r="J503" t="inlineStr">
        <is>
          <t>3.300</t>
        </is>
      </c>
      <c r="K503" t="n">
        <v>1</v>
      </c>
      <c r="L503" t="n">
        <v>30</v>
      </c>
      <c r="M503" t="n">
        <v>18.5</v>
      </c>
      <c r="N503">
        <f>_xlfn.DISPIMG("ID_36780ACD1822433CBA68E41434CFCEA0",1)</f>
        <v/>
      </c>
      <c r="O503" t="inlineStr">
        <is>
          <t>Y</t>
        </is>
      </c>
      <c r="P503" t="inlineStr">
        <is>
          <t>不报关</t>
        </is>
      </c>
      <c r="Q503" t="inlineStr">
        <is>
          <t>http://www.amazon.de/dp/product/B0BZKNHM85</t>
        </is>
      </c>
    </row>
    <row r="504">
      <c r="A504" t="inlineStr">
        <is>
          <t>7500342264</t>
        </is>
      </c>
      <c r="B504" t="inlineStr">
        <is>
          <t>FBA15H4YPY35U000003</t>
        </is>
      </c>
      <c r="C504" t="inlineStr">
        <is>
          <t>headset</t>
        </is>
      </c>
      <c r="D504" t="inlineStr">
        <is>
          <t>耳机</t>
        </is>
      </c>
      <c r="E504" t="inlineStr">
        <is>
          <t>8518302000</t>
        </is>
      </c>
      <c r="F504" t="inlineStr">
        <is>
          <t>IFECCO</t>
        </is>
      </c>
      <c r="G504" t="inlineStr">
        <is>
          <t>无</t>
        </is>
      </c>
      <c r="H504" t="inlineStr">
        <is>
          <t>ABS</t>
        </is>
      </c>
      <c r="I504" t="inlineStr">
        <is>
          <t>蓝牙耳机</t>
        </is>
      </c>
      <c r="J504" t="inlineStr">
        <is>
          <t>3.300</t>
        </is>
      </c>
      <c r="K504" t="n">
        <v>1</v>
      </c>
      <c r="L504" t="n">
        <v>30</v>
      </c>
      <c r="M504" t="n">
        <v>17</v>
      </c>
      <c r="N504">
        <f>_xlfn.DISPIMG("ID_5D0F803030FC400194AFCEF248CD6E71",1)</f>
        <v/>
      </c>
      <c r="O504" t="inlineStr">
        <is>
          <t>Y</t>
        </is>
      </c>
      <c r="P504" t="inlineStr">
        <is>
          <t>不报关</t>
        </is>
      </c>
      <c r="Q504" t="inlineStr">
        <is>
          <t>http://www.amazon.de/dp/product/B0BZKNHM85</t>
        </is>
      </c>
    </row>
    <row r="505">
      <c r="A505" t="inlineStr">
        <is>
          <t>7500342264</t>
        </is>
      </c>
      <c r="B505" t="inlineStr">
        <is>
          <t>FBA15H4YPY35U000004</t>
        </is>
      </c>
      <c r="C505" t="inlineStr">
        <is>
          <t>headset</t>
        </is>
      </c>
      <c r="D505" t="inlineStr">
        <is>
          <t>耳机</t>
        </is>
      </c>
      <c r="E505" t="inlineStr">
        <is>
          <t>8518302000</t>
        </is>
      </c>
      <c r="F505" t="inlineStr">
        <is>
          <t>IFECCO</t>
        </is>
      </c>
      <c r="G505" t="inlineStr">
        <is>
          <t>无</t>
        </is>
      </c>
      <c r="H505" t="inlineStr">
        <is>
          <t>ABS</t>
        </is>
      </c>
      <c r="I505" t="inlineStr">
        <is>
          <t>蓝牙耳机</t>
        </is>
      </c>
      <c r="J505" t="inlineStr">
        <is>
          <t>3.300</t>
        </is>
      </c>
      <c r="K505" t="n">
        <v>1</v>
      </c>
      <c r="L505" t="n">
        <v>30</v>
      </c>
      <c r="M505" t="n">
        <v>17</v>
      </c>
      <c r="N505">
        <f>_xlfn.DISPIMG("ID_E292A1DBF9C640E4A5E1564D4D4B466C",1)</f>
        <v/>
      </c>
      <c r="O505" t="inlineStr">
        <is>
          <t>Y</t>
        </is>
      </c>
      <c r="P505" t="inlineStr">
        <is>
          <t>不报关</t>
        </is>
      </c>
      <c r="Q505" t="inlineStr">
        <is>
          <t>http://www.amazon.de/dp/product/B0BZKNHM85</t>
        </is>
      </c>
    </row>
    <row r="506">
      <c r="A506" t="inlineStr">
        <is>
          <t>7500342264</t>
        </is>
      </c>
      <c r="B506" t="inlineStr">
        <is>
          <t>FBA15H4YPY35U000005</t>
        </is>
      </c>
      <c r="C506" t="inlineStr">
        <is>
          <t>headset</t>
        </is>
      </c>
      <c r="D506" t="inlineStr">
        <is>
          <t>耳机</t>
        </is>
      </c>
      <c r="E506" t="inlineStr">
        <is>
          <t>8518302000</t>
        </is>
      </c>
      <c r="F506" t="inlineStr">
        <is>
          <t>IFECCO</t>
        </is>
      </c>
      <c r="G506" t="inlineStr">
        <is>
          <t>无</t>
        </is>
      </c>
      <c r="H506" t="inlineStr">
        <is>
          <t>ABS</t>
        </is>
      </c>
      <c r="I506" t="inlineStr">
        <is>
          <t>蓝牙耳机</t>
        </is>
      </c>
      <c r="J506" t="inlineStr">
        <is>
          <t>3.300</t>
        </is>
      </c>
      <c r="K506" t="n">
        <v>1</v>
      </c>
      <c r="L506" t="n">
        <v>30</v>
      </c>
      <c r="M506" t="n">
        <v>18.5</v>
      </c>
      <c r="N506">
        <f>_xlfn.DISPIMG("ID_349AB97B46704EF4A0A83C81CA9A72DE",1)</f>
        <v/>
      </c>
      <c r="O506" t="inlineStr">
        <is>
          <t>Y</t>
        </is>
      </c>
      <c r="P506" t="inlineStr">
        <is>
          <t>不报关</t>
        </is>
      </c>
      <c r="Q506" t="inlineStr">
        <is>
          <t>http://www.amazon.de/dp/product/B0BZKNHM85</t>
        </is>
      </c>
    </row>
    <row r="507">
      <c r="A507" t="inlineStr">
        <is>
          <t>7500342264</t>
        </is>
      </c>
      <c r="B507" t="inlineStr">
        <is>
          <t>FBA15H4YPY35U000006</t>
        </is>
      </c>
      <c r="C507" t="inlineStr">
        <is>
          <t>headset</t>
        </is>
      </c>
      <c r="D507" t="inlineStr">
        <is>
          <t>耳机</t>
        </is>
      </c>
      <c r="E507" t="inlineStr">
        <is>
          <t>8518302000</t>
        </is>
      </c>
      <c r="F507" t="inlineStr">
        <is>
          <t>IFECCO</t>
        </is>
      </c>
      <c r="G507" t="inlineStr">
        <is>
          <t>无</t>
        </is>
      </c>
      <c r="H507" t="inlineStr">
        <is>
          <t>ABS</t>
        </is>
      </c>
      <c r="I507" t="inlineStr">
        <is>
          <t>蓝牙耳机</t>
        </is>
      </c>
      <c r="J507" t="inlineStr">
        <is>
          <t>3.300</t>
        </is>
      </c>
      <c r="K507" t="n">
        <v>1</v>
      </c>
      <c r="L507" t="n">
        <v>30</v>
      </c>
      <c r="M507" t="n">
        <v>18.5</v>
      </c>
      <c r="N507">
        <f>_xlfn.DISPIMG("ID_A8115F432B2540F19D21D157B63A7C3A",1)</f>
        <v/>
      </c>
      <c r="O507" t="inlineStr">
        <is>
          <t>Y</t>
        </is>
      </c>
      <c r="P507" t="inlineStr">
        <is>
          <t>不报关</t>
        </is>
      </c>
      <c r="Q507" t="inlineStr">
        <is>
          <t>http://www.amazon.de/dp/product/B0BZKNHM85</t>
        </is>
      </c>
    </row>
    <row r="508">
      <c r="A508" t="inlineStr">
        <is>
          <t>7500342264</t>
        </is>
      </c>
      <c r="B508" t="inlineStr">
        <is>
          <t>FBA15H4YPY35U000007</t>
        </is>
      </c>
      <c r="C508" t="inlineStr">
        <is>
          <t>headset</t>
        </is>
      </c>
      <c r="D508" t="inlineStr">
        <is>
          <t>耳机</t>
        </is>
      </c>
      <c r="E508" t="inlineStr">
        <is>
          <t>8518302000</t>
        </is>
      </c>
      <c r="F508" t="inlineStr">
        <is>
          <t>IFECCO</t>
        </is>
      </c>
      <c r="G508" t="inlineStr">
        <is>
          <t>无</t>
        </is>
      </c>
      <c r="H508" t="inlineStr">
        <is>
          <t>ABS</t>
        </is>
      </c>
      <c r="I508" t="inlineStr">
        <is>
          <t>蓝牙耳机</t>
        </is>
      </c>
      <c r="J508" t="inlineStr">
        <is>
          <t>3.300</t>
        </is>
      </c>
      <c r="K508" t="n">
        <v>1</v>
      </c>
      <c r="L508" t="n">
        <v>30</v>
      </c>
      <c r="M508" t="n">
        <v>18.5</v>
      </c>
      <c r="N508">
        <f>_xlfn.DISPIMG("ID_567B950A60E54D0987E1328B244954D0",1)</f>
        <v/>
      </c>
      <c r="O508" t="inlineStr">
        <is>
          <t>Y</t>
        </is>
      </c>
      <c r="P508" t="inlineStr">
        <is>
          <t>不报关</t>
        </is>
      </c>
      <c r="Q508" t="inlineStr">
        <is>
          <t>http://www.amazon.de/dp/product/B0BZKNHM85</t>
        </is>
      </c>
    </row>
    <row r="509">
      <c r="A509" t="inlineStr">
        <is>
          <t>7500342264</t>
        </is>
      </c>
      <c r="B509" t="inlineStr">
        <is>
          <t>FBA15H4YPY35U000008</t>
        </is>
      </c>
      <c r="C509" t="inlineStr">
        <is>
          <t>headset</t>
        </is>
      </c>
      <c r="D509" t="inlineStr">
        <is>
          <t>耳机</t>
        </is>
      </c>
      <c r="E509" t="inlineStr">
        <is>
          <t>8518302000</t>
        </is>
      </c>
      <c r="F509" t="inlineStr">
        <is>
          <t>IFECCO</t>
        </is>
      </c>
      <c r="G509" t="inlineStr">
        <is>
          <t>无</t>
        </is>
      </c>
      <c r="H509" t="inlineStr">
        <is>
          <t>ABS</t>
        </is>
      </c>
      <c r="I509" t="inlineStr">
        <is>
          <t>蓝牙耳机</t>
        </is>
      </c>
      <c r="J509" t="inlineStr">
        <is>
          <t>3.300</t>
        </is>
      </c>
      <c r="K509" t="n">
        <v>1</v>
      </c>
      <c r="L509" t="n">
        <v>30</v>
      </c>
      <c r="M509" t="n">
        <v>18.5</v>
      </c>
      <c r="N509">
        <f>_xlfn.DISPIMG("ID_85626CEFD63547D99F626433952702FB",1)</f>
        <v/>
      </c>
      <c r="O509" t="inlineStr">
        <is>
          <t>Y</t>
        </is>
      </c>
      <c r="P509" t="inlineStr">
        <is>
          <t>不报关</t>
        </is>
      </c>
      <c r="Q509" t="inlineStr">
        <is>
          <t>http://www.amazon.de/dp/product/B0BZKNHM85</t>
        </is>
      </c>
    </row>
    <row r="510">
      <c r="A510" t="inlineStr">
        <is>
          <t>7500342264</t>
        </is>
      </c>
      <c r="B510" t="inlineStr">
        <is>
          <t>FBA15H4YPY35U000009</t>
        </is>
      </c>
      <c r="C510" t="inlineStr">
        <is>
          <t>headset</t>
        </is>
      </c>
      <c r="D510" t="inlineStr">
        <is>
          <t>耳机</t>
        </is>
      </c>
      <c r="E510" t="inlineStr">
        <is>
          <t>8518302000</t>
        </is>
      </c>
      <c r="F510" t="inlineStr">
        <is>
          <t>IFECCO</t>
        </is>
      </c>
      <c r="G510" t="inlineStr">
        <is>
          <t>无</t>
        </is>
      </c>
      <c r="H510" t="inlineStr">
        <is>
          <t>ABS</t>
        </is>
      </c>
      <c r="I510" t="inlineStr">
        <is>
          <t>蓝牙耳机</t>
        </is>
      </c>
      <c r="J510" t="inlineStr">
        <is>
          <t>3.300</t>
        </is>
      </c>
      <c r="K510" t="n">
        <v>1</v>
      </c>
      <c r="L510" t="n">
        <v>25</v>
      </c>
      <c r="M510" t="n">
        <v>18.5</v>
      </c>
      <c r="N510">
        <f>_xlfn.DISPIMG("ID_E34A124A91D942F1BE9597FC98DEA72D",1)</f>
        <v/>
      </c>
      <c r="O510" t="inlineStr">
        <is>
          <t>Y</t>
        </is>
      </c>
      <c r="P510" t="inlineStr">
        <is>
          <t>不报关</t>
        </is>
      </c>
      <c r="Q510" t="inlineStr">
        <is>
          <t>http://www.amazon.de/dp/product/B0BZKNHM85</t>
        </is>
      </c>
    </row>
    <row r="511">
      <c r="A511" t="inlineStr">
        <is>
          <t>8114096</t>
        </is>
      </c>
      <c r="B511" t="inlineStr">
        <is>
          <t>1</t>
        </is>
      </c>
      <c r="C511" t="inlineStr">
        <is>
          <t>scooter</t>
        </is>
      </c>
      <c r="D511" t="inlineStr">
        <is>
          <t>滑板车</t>
        </is>
      </c>
      <c r="E511" t="inlineStr">
        <is>
          <t>9503001000</t>
        </is>
      </c>
      <c r="F511" t="inlineStr">
        <is>
          <t>无</t>
        </is>
      </c>
      <c r="G511" t="inlineStr">
        <is>
          <t>无</t>
        </is>
      </c>
      <c r="H511" t="inlineStr">
        <is>
          <t>plastic</t>
        </is>
      </c>
      <c r="I511" t="inlineStr">
        <is>
          <t>PLAY</t>
        </is>
      </c>
      <c r="J511" t="inlineStr">
        <is>
          <t>12.000</t>
        </is>
      </c>
      <c r="K511" t="n">
        <v>1</v>
      </c>
      <c r="L511" t="n">
        <v>2</v>
      </c>
      <c r="M511" t="n">
        <v>7.07</v>
      </c>
      <c r="N511">
        <f>_xlfn.DISPIMG("ID_AFA10D7221D1413FA7CCAA3D8556F457",1)</f>
        <v/>
      </c>
      <c r="O511" t="inlineStr">
        <is>
          <t>N</t>
        </is>
      </c>
      <c r="P511" t="inlineStr">
        <is>
          <t>不报关</t>
        </is>
      </c>
      <c r="Q511" t="inlineStr">
        <is>
          <t>https://detail.1688.com/offer/669978848835.html?spm=a360q.8274423.0.0.49c84c9a8Q95IC</t>
        </is>
      </c>
    </row>
    <row r="512">
      <c r="A512" t="inlineStr">
        <is>
          <t>8114096</t>
        </is>
      </c>
      <c r="B512" t="inlineStr">
        <is>
          <t>1</t>
        </is>
      </c>
      <c r="C512" t="inlineStr">
        <is>
          <t>scooter</t>
        </is>
      </c>
      <c r="D512" t="inlineStr">
        <is>
          <t>滑板车</t>
        </is>
      </c>
      <c r="E512" t="inlineStr">
        <is>
          <t>9503001000</t>
        </is>
      </c>
      <c r="F512" t="inlineStr">
        <is>
          <t>无</t>
        </is>
      </c>
      <c r="G512" t="inlineStr">
        <is>
          <t>无</t>
        </is>
      </c>
      <c r="H512" t="inlineStr">
        <is>
          <t>plastic</t>
        </is>
      </c>
      <c r="I512" t="inlineStr">
        <is>
          <t>PLAY</t>
        </is>
      </c>
      <c r="J512" t="inlineStr">
        <is>
          <t>11.000</t>
        </is>
      </c>
      <c r="K512" t="n">
        <v>1</v>
      </c>
      <c r="L512" t="n">
        <v>1</v>
      </c>
      <c r="M512" t="n">
        <v>3.53</v>
      </c>
      <c r="N512">
        <f>_xlfn.DISPIMG("ID_98A4091E55184D01BBEBA9CD52F1D22E",1)</f>
        <v/>
      </c>
      <c r="O512" t="inlineStr">
        <is>
          <t>N</t>
        </is>
      </c>
      <c r="P512" t="inlineStr">
        <is>
          <t>不报关</t>
        </is>
      </c>
      <c r="Q512" t="inlineStr">
        <is>
          <t>https://detail.1688.com/offer/675299835870.html?_t=1691009903899&amp;spm=a2615.7691456.co_0_0_wangpu_score_0_0_0_0_0_0_0000_1.0</t>
        </is>
      </c>
    </row>
    <row r="513">
      <c r="A513" t="inlineStr">
        <is>
          <t>8114096</t>
        </is>
      </c>
      <c r="B513" t="inlineStr">
        <is>
          <t>2</t>
        </is>
      </c>
      <c r="C513" t="inlineStr">
        <is>
          <t>scooter</t>
        </is>
      </c>
      <c r="D513" t="inlineStr">
        <is>
          <t>滑板车</t>
        </is>
      </c>
      <c r="E513" t="inlineStr">
        <is>
          <t>9503001000</t>
        </is>
      </c>
      <c r="F513" t="inlineStr">
        <is>
          <t>无</t>
        </is>
      </c>
      <c r="G513" t="inlineStr">
        <is>
          <t>无</t>
        </is>
      </c>
      <c r="H513" t="inlineStr">
        <is>
          <t>plastic</t>
        </is>
      </c>
      <c r="I513" t="inlineStr">
        <is>
          <t>PLAY</t>
        </is>
      </c>
      <c r="J513" t="inlineStr">
        <is>
          <t>12.000</t>
        </is>
      </c>
      <c r="K513" t="n">
        <v>1</v>
      </c>
      <c r="L513" t="n">
        <v>2</v>
      </c>
      <c r="M513" t="n">
        <v>5.83</v>
      </c>
      <c r="N513">
        <f>_xlfn.DISPIMG("ID_96562A23E2AB44A99E383BD69D9E4DB8",1)</f>
        <v/>
      </c>
      <c r="O513" t="inlineStr">
        <is>
          <t>N</t>
        </is>
      </c>
      <c r="P513" t="inlineStr">
        <is>
          <t>不报关</t>
        </is>
      </c>
      <c r="Q513" t="inlineStr">
        <is>
          <t>https://detail.1688.com/offer/686115587678.html?spm=a360q.8274423.0.0.49c84c9a8Q95IC</t>
        </is>
      </c>
    </row>
    <row r="514">
      <c r="A514" t="inlineStr">
        <is>
          <t>8114096</t>
        </is>
      </c>
      <c r="B514" t="inlineStr">
        <is>
          <t>2</t>
        </is>
      </c>
      <c r="C514" t="inlineStr">
        <is>
          <t>scooter</t>
        </is>
      </c>
      <c r="D514" t="inlineStr">
        <is>
          <t>滑板车</t>
        </is>
      </c>
      <c r="E514" t="inlineStr">
        <is>
          <t>9503001000</t>
        </is>
      </c>
      <c r="F514" t="inlineStr">
        <is>
          <t>无</t>
        </is>
      </c>
      <c r="G514" t="inlineStr">
        <is>
          <t>无</t>
        </is>
      </c>
      <c r="H514" t="inlineStr">
        <is>
          <t>plastic</t>
        </is>
      </c>
      <c r="I514" t="inlineStr">
        <is>
          <t>PLAY</t>
        </is>
      </c>
      <c r="J514" t="inlineStr">
        <is>
          <t>11.000</t>
        </is>
      </c>
      <c r="K514" t="n">
        <v>1</v>
      </c>
      <c r="L514" t="n">
        <v>1</v>
      </c>
      <c r="M514" t="n">
        <v>2.92</v>
      </c>
      <c r="N514">
        <f>_xlfn.DISPIMG("ID_7B2DFA20042748868291F1985DB5728B",1)</f>
        <v/>
      </c>
      <c r="O514" t="inlineStr">
        <is>
          <t>N</t>
        </is>
      </c>
      <c r="P514" t="inlineStr">
        <is>
          <t>不报关</t>
        </is>
      </c>
      <c r="Q514" t="inlineStr">
        <is>
          <t>https://detail.1688.com/offer/675299835870.html?_t=1691009903899&amp;spm=a2615.7691456.co_0_0_wangpu_score_0_0_0_0_0_0_0000_1.0</t>
        </is>
      </c>
    </row>
    <row r="515">
      <c r="A515" t="inlineStr">
        <is>
          <t>8114096</t>
        </is>
      </c>
      <c r="B515" t="inlineStr">
        <is>
          <t>3</t>
        </is>
      </c>
      <c r="C515" t="inlineStr">
        <is>
          <t>Rubik's cube</t>
        </is>
      </c>
      <c r="D515" t="inlineStr">
        <is>
          <t>魔方</t>
        </is>
      </c>
      <c r="E515" t="inlineStr">
        <is>
          <t>9503006000</t>
        </is>
      </c>
      <c r="F515" t="inlineStr">
        <is>
          <t>无</t>
        </is>
      </c>
      <c r="G515" t="inlineStr">
        <is>
          <t>无</t>
        </is>
      </c>
      <c r="H515" t="inlineStr">
        <is>
          <t>plastic</t>
        </is>
      </c>
      <c r="I515" t="inlineStr">
        <is>
          <t>PLAY</t>
        </is>
      </c>
      <c r="J515" t="inlineStr">
        <is>
          <t>1.500</t>
        </is>
      </c>
      <c r="K515" t="n">
        <v>1</v>
      </c>
      <c r="L515" t="n">
        <v>6</v>
      </c>
      <c r="M515" t="n">
        <v>2.67</v>
      </c>
      <c r="N515">
        <f>_xlfn.DISPIMG("ID_DB097DF79988439AB38DB9A781BFAC90",1)</f>
        <v/>
      </c>
      <c r="O515" t="inlineStr">
        <is>
          <t>N</t>
        </is>
      </c>
      <c r="P515" t="inlineStr">
        <is>
          <t>不报关</t>
        </is>
      </c>
      <c r="Q515" t="inlineStr">
        <is>
          <t>https://detail.1688.com/offer/671743339965.html?spm=a360q.8274423.0.0.49c84c9a8Q95IC</t>
        </is>
      </c>
    </row>
    <row r="516">
      <c r="A516" t="inlineStr">
        <is>
          <t>8114096</t>
        </is>
      </c>
      <c r="B516" t="inlineStr">
        <is>
          <t>3</t>
        </is>
      </c>
      <c r="C516" t="inlineStr">
        <is>
          <t>fan</t>
        </is>
      </c>
      <c r="D516" t="inlineStr">
        <is>
          <t>风扇</t>
        </is>
      </c>
      <c r="E516" t="inlineStr">
        <is>
          <t>8414599050</t>
        </is>
      </c>
      <c r="F516" t="inlineStr">
        <is>
          <t>无</t>
        </is>
      </c>
      <c r="G516" t="inlineStr">
        <is>
          <t>无</t>
        </is>
      </c>
      <c r="H516" t="inlineStr">
        <is>
          <t>plastic</t>
        </is>
      </c>
      <c r="I516" t="inlineStr">
        <is>
          <t>PLAY</t>
        </is>
      </c>
      <c r="J516" t="inlineStr">
        <is>
          <t>3.000</t>
        </is>
      </c>
      <c r="K516" t="n">
        <v>1</v>
      </c>
      <c r="L516" t="n">
        <v>10</v>
      </c>
      <c r="M516" t="n">
        <v>4.44</v>
      </c>
      <c r="N516">
        <f>_xlfn.DISPIMG("ID_CF9F12AF580D43098C6B6EDAC4DD3586",1)</f>
        <v/>
      </c>
      <c r="O516" t="inlineStr">
        <is>
          <t>N</t>
        </is>
      </c>
      <c r="P516" t="inlineStr">
        <is>
          <t>不报关</t>
        </is>
      </c>
      <c r="Q516" t="inlineStr">
        <is>
          <t>https://detail.1688.com/offer/718537482586.html?spm=a360q.8274423.0.0.49c84c9a8Q95IC</t>
        </is>
      </c>
    </row>
    <row r="517">
      <c r="A517" t="inlineStr">
        <is>
          <t>8114096</t>
        </is>
      </c>
      <c r="B517" t="inlineStr">
        <is>
          <t>3</t>
        </is>
      </c>
      <c r="C517" t="inlineStr">
        <is>
          <t>scooter</t>
        </is>
      </c>
      <c r="D517" t="inlineStr">
        <is>
          <t>滑板车</t>
        </is>
      </c>
      <c r="E517" t="inlineStr">
        <is>
          <t>9503001000</t>
        </is>
      </c>
      <c r="F517" t="inlineStr">
        <is>
          <t>无</t>
        </is>
      </c>
      <c r="G517" t="inlineStr">
        <is>
          <t>无</t>
        </is>
      </c>
      <c r="H517" t="inlineStr">
        <is>
          <t>plastic</t>
        </is>
      </c>
      <c r="I517" t="inlineStr">
        <is>
          <t>PLAY</t>
        </is>
      </c>
      <c r="J517" t="inlineStr">
        <is>
          <t>11.000</t>
        </is>
      </c>
      <c r="K517" t="n">
        <v>1</v>
      </c>
      <c r="L517" t="n">
        <v>2</v>
      </c>
      <c r="M517" t="n">
        <v>0.89</v>
      </c>
      <c r="N517">
        <f>_xlfn.DISPIMG("ID_06CEF91A203B4320B62C208BD1659282",1)</f>
        <v/>
      </c>
      <c r="O517" t="inlineStr">
        <is>
          <t>N</t>
        </is>
      </c>
      <c r="P517" t="inlineStr">
        <is>
          <t>不报关</t>
        </is>
      </c>
      <c r="Q517" t="inlineStr">
        <is>
          <t>https://detail.1688.com/offer/676115588431.html?_t=1691009427222&amp;spm=a2615.7691456.co_0_0_wangpu_score_0_0_0_0_0_0_0000_0.0</t>
        </is>
      </c>
    </row>
    <row r="518">
      <c r="A518" t="inlineStr">
        <is>
          <t>8114096</t>
        </is>
      </c>
      <c r="B518" t="inlineStr">
        <is>
          <t>4</t>
        </is>
      </c>
      <c r="C518" t="inlineStr">
        <is>
          <t>small cart</t>
        </is>
      </c>
      <c r="D518" t="inlineStr">
        <is>
          <t>小推车</t>
        </is>
      </c>
      <c r="E518" t="inlineStr">
        <is>
          <t>9503001000</t>
        </is>
      </c>
      <c r="F518" t="inlineStr">
        <is>
          <t>无</t>
        </is>
      </c>
      <c r="G518" t="inlineStr">
        <is>
          <t>无</t>
        </is>
      </c>
      <c r="H518" t="inlineStr">
        <is>
          <t>plastic</t>
        </is>
      </c>
      <c r="I518" t="inlineStr">
        <is>
          <t>PLAY</t>
        </is>
      </c>
      <c r="J518" t="inlineStr">
        <is>
          <t>4.000</t>
        </is>
      </c>
      <c r="K518" t="n">
        <v>1</v>
      </c>
      <c r="L518" t="n">
        <v>3</v>
      </c>
      <c r="M518" t="n">
        <v>4.8</v>
      </c>
      <c r="N518">
        <f>_xlfn.DISPIMG("ID_54791A219CBA4F0BBD33CCB7D9E64C3E",1)</f>
        <v/>
      </c>
      <c r="O518" t="inlineStr">
        <is>
          <t>N</t>
        </is>
      </c>
      <c r="P518" t="inlineStr">
        <is>
          <t>不报关</t>
        </is>
      </c>
      <c r="Q518" t="inlineStr">
        <is>
          <t>https://detail.1688.com/offer/705097960350.html?spm=a360q.8274423.0.0.49c84c9a8Q95IC</t>
        </is>
      </c>
    </row>
    <row r="519">
      <c r="A519" t="inlineStr">
        <is>
          <t>8114096</t>
        </is>
      </c>
      <c r="B519" t="inlineStr">
        <is>
          <t>4</t>
        </is>
      </c>
      <c r="C519" t="inlineStr">
        <is>
          <t>small cart</t>
        </is>
      </c>
      <c r="D519" t="inlineStr">
        <is>
          <t>小推车</t>
        </is>
      </c>
      <c r="E519" t="inlineStr">
        <is>
          <t>9503001000</t>
        </is>
      </c>
      <c r="F519" t="inlineStr">
        <is>
          <t>无</t>
        </is>
      </c>
      <c r="G519" t="inlineStr">
        <is>
          <t>无</t>
        </is>
      </c>
      <c r="H519" t="inlineStr">
        <is>
          <t>plastic</t>
        </is>
      </c>
      <c r="I519" t="inlineStr">
        <is>
          <t>PLAY</t>
        </is>
      </c>
      <c r="J519" t="inlineStr">
        <is>
          <t>10.000</t>
        </is>
      </c>
      <c r="K519" t="n">
        <v>1</v>
      </c>
      <c r="L519" t="n">
        <v>2</v>
      </c>
      <c r="M519" t="n">
        <v>3.2</v>
      </c>
      <c r="N519">
        <f>_xlfn.DISPIMG("ID_4042DE2A4DE44196A290A45A22F44C52",1)</f>
        <v/>
      </c>
      <c r="O519" t="inlineStr">
        <is>
          <t>N</t>
        </is>
      </c>
      <c r="P519" t="inlineStr">
        <is>
          <t>不报关</t>
        </is>
      </c>
      <c r="Q519" t="inlineStr">
        <is>
          <t>https://detail.1688.com/offer/682897532573.html</t>
        </is>
      </c>
    </row>
    <row r="520">
      <c r="A520" t="inlineStr">
        <is>
          <t>8114096</t>
        </is>
      </c>
      <c r="B520" t="inlineStr">
        <is>
          <t>5</t>
        </is>
      </c>
      <c r="C520" t="inlineStr">
        <is>
          <t>car</t>
        </is>
      </c>
      <c r="D520" t="inlineStr">
        <is>
          <t>小汽车</t>
        </is>
      </c>
      <c r="E520" t="inlineStr">
        <is>
          <t>9503001000</t>
        </is>
      </c>
      <c r="F520" t="inlineStr">
        <is>
          <t>无</t>
        </is>
      </c>
      <c r="G520" t="inlineStr">
        <is>
          <t>无</t>
        </is>
      </c>
      <c r="H520" t="inlineStr">
        <is>
          <t>plastic</t>
        </is>
      </c>
      <c r="I520" t="inlineStr">
        <is>
          <t>PLAY</t>
        </is>
      </c>
      <c r="J520" t="inlineStr">
        <is>
          <t>40.000</t>
        </is>
      </c>
      <c r="K520" t="n">
        <v>1</v>
      </c>
      <c r="L520" t="n">
        <v>1</v>
      </c>
      <c r="M520" t="n">
        <v>10.85</v>
      </c>
      <c r="N520">
        <f>_xlfn.DISPIMG("ID_2622C0A63CBE48A792BE08A29CF94B4F",1)</f>
        <v/>
      </c>
      <c r="O520" t="inlineStr">
        <is>
          <t>Y</t>
        </is>
      </c>
      <c r="P520" t="inlineStr">
        <is>
          <t>不报关</t>
        </is>
      </c>
      <c r="Q520" t="inlineStr">
        <is>
          <t>https://detail.1688.com/offer/718963284978.html?_t=1691010097160&amp;spm=a2615.7691456.co_1_0_wangpu_score_0_0_0_0_0_0_0000_0.0</t>
        </is>
      </c>
    </row>
    <row r="521">
      <c r="A521" t="inlineStr">
        <is>
          <t>7339938561</t>
        </is>
      </c>
      <c r="B521" t="inlineStr">
        <is>
          <t>FBA15H4MY9BZU000001</t>
        </is>
      </c>
      <c r="C521" t="inlineStr">
        <is>
          <t>Shampoo Brush</t>
        </is>
      </c>
      <c r="D521" t="inlineStr">
        <is>
          <t>洗头刷</t>
        </is>
      </c>
      <c r="E521" t="inlineStr">
        <is>
          <t>9603909090</t>
        </is>
      </c>
      <c r="F521" t="inlineStr">
        <is>
          <t>无</t>
        </is>
      </c>
      <c r="G521" t="inlineStr">
        <is>
          <t>无</t>
        </is>
      </c>
      <c r="H521" t="inlineStr">
        <is>
          <t>silicone</t>
        </is>
      </c>
      <c r="I521" t="inlineStr">
        <is>
          <t>for hair</t>
        </is>
      </c>
      <c r="J521" t="inlineStr">
        <is>
          <t>0.500</t>
        </is>
      </c>
      <c r="K521" t="n">
        <v>1</v>
      </c>
      <c r="L521" t="n">
        <v>100</v>
      </c>
      <c r="M521" t="n">
        <v>6.35</v>
      </c>
      <c r="N521">
        <f>_xlfn.DISPIMG("ID_0DC10A1C8A0248C4A0D7A7F0086A7772",1)</f>
        <v/>
      </c>
      <c r="O521" t="inlineStr">
        <is>
          <t>N</t>
        </is>
      </c>
      <c r="P521" t="inlineStr">
        <is>
          <t>不报关</t>
        </is>
      </c>
      <c r="Q521" t="inlineStr">
        <is>
          <t>https://www.alibaba.com/product-detail/Hot-Selling-Shampoo-Massage-Scrubber-Non_1600901795083.html?spm=a2700.galleryofferlist.p_offer.d_title.29877bbeVKp50X&amp;s=p</t>
        </is>
      </c>
    </row>
    <row r="522">
      <c r="A522" t="inlineStr">
        <is>
          <t>7339938561</t>
        </is>
      </c>
      <c r="B522" t="inlineStr">
        <is>
          <t>FBA15H4MY9BZU000002</t>
        </is>
      </c>
      <c r="C522" t="inlineStr">
        <is>
          <t>Shampoo Brush</t>
        </is>
      </c>
      <c r="D522" t="inlineStr">
        <is>
          <t>洗头刷</t>
        </is>
      </c>
      <c r="E522" t="inlineStr">
        <is>
          <t>9603909090</t>
        </is>
      </c>
      <c r="F522" t="inlineStr">
        <is>
          <t>无</t>
        </is>
      </c>
      <c r="G522" t="inlineStr">
        <is>
          <t>无</t>
        </is>
      </c>
      <c r="H522" t="inlineStr">
        <is>
          <t>silicone</t>
        </is>
      </c>
      <c r="I522" t="inlineStr">
        <is>
          <t>for hair</t>
        </is>
      </c>
      <c r="J522" t="inlineStr">
        <is>
          <t>0.500</t>
        </is>
      </c>
      <c r="K522" t="n">
        <v>1</v>
      </c>
      <c r="L522" t="n">
        <v>100</v>
      </c>
      <c r="M522" t="n">
        <v>6.25</v>
      </c>
      <c r="N522">
        <f>_xlfn.DISPIMG("ID_214434A07ED241F98C76549FE3799A93",1)</f>
        <v/>
      </c>
      <c r="O522" t="inlineStr">
        <is>
          <t>N</t>
        </is>
      </c>
      <c r="P522" t="inlineStr">
        <is>
          <t>不报关</t>
        </is>
      </c>
      <c r="Q522" t="inlineStr">
        <is>
          <t>https://www.alibaba.com/product-detail/Hot-Selling-Shampoo-Massage-Scrubber-Non_1600901795083.html?spm=a2700.galleryofferlist.p_offer.d_title.29877bbeVKp50X&amp;s=p</t>
        </is>
      </c>
    </row>
    <row r="523">
      <c r="A523" t="inlineStr">
        <is>
          <t>7339938561</t>
        </is>
      </c>
      <c r="B523" t="inlineStr">
        <is>
          <t>FBA15H4MY9BZU000003</t>
        </is>
      </c>
      <c r="C523" t="inlineStr">
        <is>
          <t>Shampoo Brush</t>
        </is>
      </c>
      <c r="D523" t="inlineStr">
        <is>
          <t>洗头刷</t>
        </is>
      </c>
      <c r="E523" t="inlineStr">
        <is>
          <t>9603909090</t>
        </is>
      </c>
      <c r="F523" t="inlineStr">
        <is>
          <t>无</t>
        </is>
      </c>
      <c r="G523" t="inlineStr">
        <is>
          <t>无</t>
        </is>
      </c>
      <c r="H523" t="inlineStr">
        <is>
          <t>silicone</t>
        </is>
      </c>
      <c r="I523" t="inlineStr">
        <is>
          <t>for hair</t>
        </is>
      </c>
      <c r="J523" t="inlineStr">
        <is>
          <t>0.500</t>
        </is>
      </c>
      <c r="K523" t="n">
        <v>1</v>
      </c>
      <c r="L523" t="n">
        <v>100</v>
      </c>
      <c r="M523" t="n">
        <v>6.3</v>
      </c>
      <c r="N523">
        <f>_xlfn.DISPIMG("ID_45A5D70DBA4B43DEB0F65F202AB9A678",1)</f>
        <v/>
      </c>
      <c r="O523" t="inlineStr">
        <is>
          <t>N</t>
        </is>
      </c>
      <c r="P523" t="inlineStr">
        <is>
          <t>不报关</t>
        </is>
      </c>
      <c r="Q523" t="inlineStr">
        <is>
          <t>https://www.alibaba.com/product-detail/Hot-Selling-Shampoo-Massage-Scrubber-Non_1600901795083.html?spm=a2700.galleryofferlist.p_offer.d_title.29877bbeVKp50X&amp;s=p</t>
        </is>
      </c>
    </row>
    <row r="524">
      <c r="A524" t="inlineStr">
        <is>
          <t>6253306124</t>
        </is>
      </c>
      <c r="B524" t="inlineStr">
        <is>
          <t>FBA15H5241GHU000001</t>
        </is>
      </c>
      <c r="C524" t="inlineStr">
        <is>
          <t>Inflatable boxing column</t>
        </is>
      </c>
      <c r="D524" t="inlineStr">
        <is>
          <t>充气拳击柱</t>
        </is>
      </c>
      <c r="E524" t="inlineStr">
        <is>
          <t>9506919000</t>
        </is>
      </c>
      <c r="F524" t="inlineStr">
        <is>
          <t>无</t>
        </is>
      </c>
      <c r="G524" t="inlineStr">
        <is>
          <t>无</t>
        </is>
      </c>
      <c r="H524" t="inlineStr">
        <is>
          <t>塑料</t>
        </is>
      </c>
      <c r="I524" t="inlineStr">
        <is>
          <t>打拳</t>
        </is>
      </c>
      <c r="J524" t="inlineStr">
        <is>
          <t>5.000</t>
        </is>
      </c>
      <c r="K524" t="n">
        <v>1</v>
      </c>
      <c r="L524" t="n">
        <v>16</v>
      </c>
      <c r="M524" t="n">
        <v>20.16</v>
      </c>
      <c r="N524">
        <f>_xlfn.DISPIMG("ID_7C0CC78F118F4DD996DA22DC98618F76",1)</f>
        <v/>
      </c>
      <c r="O524" t="inlineStr">
        <is>
          <t>N</t>
        </is>
      </c>
      <c r="P524" t="inlineStr">
        <is>
          <t>不报关</t>
        </is>
      </c>
      <c r="Q524" t="inlineStr">
        <is>
          <t>https://www.alibaba.com/product-detail/Custom-inflatable-kids-punching-bag-boxing_1600702675226.html?spm=a2756.order-detail-ta-ta-s.0.0.65af2fc2LCTXqM</t>
        </is>
      </c>
    </row>
    <row r="525">
      <c r="A525" t="inlineStr">
        <is>
          <t>6253306124</t>
        </is>
      </c>
      <c r="B525" t="inlineStr">
        <is>
          <t>FBA15H5241GHU000002</t>
        </is>
      </c>
      <c r="C525" t="inlineStr">
        <is>
          <t>Inflatable boxing column</t>
        </is>
      </c>
      <c r="D525" t="inlineStr">
        <is>
          <t>充气拳击柱</t>
        </is>
      </c>
      <c r="E525" t="inlineStr">
        <is>
          <t>9506919000</t>
        </is>
      </c>
      <c r="F525" t="inlineStr">
        <is>
          <t>无</t>
        </is>
      </c>
      <c r="G525" t="inlineStr">
        <is>
          <t>无</t>
        </is>
      </c>
      <c r="H525" t="inlineStr">
        <is>
          <t>塑料</t>
        </is>
      </c>
      <c r="I525" t="inlineStr">
        <is>
          <t>打拳</t>
        </is>
      </c>
      <c r="J525" t="inlineStr">
        <is>
          <t>5.000</t>
        </is>
      </c>
      <c r="K525" t="n">
        <v>1</v>
      </c>
      <c r="L525" t="n">
        <v>16</v>
      </c>
      <c r="M525" t="n">
        <v>20.16</v>
      </c>
      <c r="N525">
        <f>_xlfn.DISPIMG("ID_8CE4DA892D6544D48C7BCB8BD826DC5C",1)</f>
        <v/>
      </c>
      <c r="O525" t="inlineStr">
        <is>
          <t>N</t>
        </is>
      </c>
      <c r="P525" t="inlineStr">
        <is>
          <t>不报关</t>
        </is>
      </c>
      <c r="Q525" t="inlineStr">
        <is>
          <t>https://www.alibaba.com/product-detail/Custom-inflatable-kids-punching-bag-boxing_1600702675226.html?spm=a2756.order-detail-ta-ta-s.0.0.65af2fc2LCTXqM</t>
        </is>
      </c>
    </row>
    <row r="526">
      <c r="A526" t="inlineStr">
        <is>
          <t>6253306124</t>
        </is>
      </c>
      <c r="B526" t="inlineStr">
        <is>
          <t>FBA15H5241GHU000003</t>
        </is>
      </c>
      <c r="C526" t="inlineStr">
        <is>
          <t>Inflatable boxing column</t>
        </is>
      </c>
      <c r="D526" t="inlineStr">
        <is>
          <t>充气拳击柱</t>
        </is>
      </c>
      <c r="E526" t="inlineStr">
        <is>
          <t>9506919000</t>
        </is>
      </c>
      <c r="F526" t="inlineStr">
        <is>
          <t>无</t>
        </is>
      </c>
      <c r="G526" t="inlineStr">
        <is>
          <t>无</t>
        </is>
      </c>
      <c r="H526" t="inlineStr">
        <is>
          <t>塑料</t>
        </is>
      </c>
      <c r="I526" t="inlineStr">
        <is>
          <t>打拳</t>
        </is>
      </c>
      <c r="J526" t="inlineStr">
        <is>
          <t>5.000</t>
        </is>
      </c>
      <c r="K526" t="n">
        <v>1</v>
      </c>
      <c r="L526" t="n">
        <v>16</v>
      </c>
      <c r="M526" t="n">
        <v>20.16</v>
      </c>
      <c r="N526">
        <f>_xlfn.DISPIMG("ID_10B6D88668C8427EA0D6DAD424778F99",1)</f>
        <v/>
      </c>
      <c r="O526" t="inlineStr">
        <is>
          <t>N</t>
        </is>
      </c>
      <c r="P526" t="inlineStr">
        <is>
          <t>不报关</t>
        </is>
      </c>
      <c r="Q526" t="inlineStr">
        <is>
          <t>https://www.alibaba.com/product-detail/Custom-inflatable-kids-punching-bag-boxing_1600702675226.html?spm=a2756.order-detail-ta-ta-s.0.0.65af2fc2LCTXqM</t>
        </is>
      </c>
    </row>
    <row r="527">
      <c r="A527" t="inlineStr">
        <is>
          <t>6253306124</t>
        </is>
      </c>
      <c r="B527" t="inlineStr">
        <is>
          <t>FBA15H5241GHU000004</t>
        </is>
      </c>
      <c r="C527" t="inlineStr">
        <is>
          <t>Inflatable boxing column</t>
        </is>
      </c>
      <c r="D527" t="inlineStr">
        <is>
          <t>充气拳击柱</t>
        </is>
      </c>
      <c r="E527" t="inlineStr">
        <is>
          <t>9506919000</t>
        </is>
      </c>
      <c r="F527" t="inlineStr">
        <is>
          <t>无</t>
        </is>
      </c>
      <c r="G527" t="inlineStr">
        <is>
          <t>无</t>
        </is>
      </c>
      <c r="H527" t="inlineStr">
        <is>
          <t>塑料</t>
        </is>
      </c>
      <c r="I527" t="inlineStr">
        <is>
          <t>打拳</t>
        </is>
      </c>
      <c r="J527" t="inlineStr">
        <is>
          <t>5.000</t>
        </is>
      </c>
      <c r="K527" t="n">
        <v>1</v>
      </c>
      <c r="L527" t="n">
        <v>16</v>
      </c>
      <c r="M527" t="n">
        <v>20.16</v>
      </c>
      <c r="N527">
        <f>_xlfn.DISPIMG("ID_B7890334E4BC41FFAB7FBC5792A86246",1)</f>
        <v/>
      </c>
      <c r="O527" t="inlineStr">
        <is>
          <t>N</t>
        </is>
      </c>
      <c r="P527" t="inlineStr">
        <is>
          <t>不报关</t>
        </is>
      </c>
      <c r="Q527" t="inlineStr">
        <is>
          <t>https://www.alibaba.com/product-detail/Custom-inflatable-kids-punching-bag-boxing_1600702675226.html?spm=a2756.order-detail-ta-ta-s.0.0.65af2fc2LCTXqM</t>
        </is>
      </c>
    </row>
    <row r="528">
      <c r="A528" t="inlineStr">
        <is>
          <t>6253306124</t>
        </is>
      </c>
      <c r="B528" t="inlineStr">
        <is>
          <t>FBA15H5241GHU000005</t>
        </is>
      </c>
      <c r="C528" t="inlineStr">
        <is>
          <t>Inflatable boxing column</t>
        </is>
      </c>
      <c r="D528" t="inlineStr">
        <is>
          <t>充气拳击柱</t>
        </is>
      </c>
      <c r="E528" t="inlineStr">
        <is>
          <t>9506919000</t>
        </is>
      </c>
      <c r="F528" t="inlineStr">
        <is>
          <t>无</t>
        </is>
      </c>
      <c r="G528" t="inlineStr">
        <is>
          <t>无</t>
        </is>
      </c>
      <c r="H528" t="inlineStr">
        <is>
          <t>塑料</t>
        </is>
      </c>
      <c r="I528" t="inlineStr">
        <is>
          <t>打拳</t>
        </is>
      </c>
      <c r="J528" t="inlineStr">
        <is>
          <t>5.000</t>
        </is>
      </c>
      <c r="K528" t="n">
        <v>1</v>
      </c>
      <c r="L528" t="n">
        <v>16</v>
      </c>
      <c r="M528" t="n">
        <v>20.16</v>
      </c>
      <c r="N528">
        <f>_xlfn.DISPIMG("ID_A5BE61504A854070A305D097429E0D32",1)</f>
        <v/>
      </c>
      <c r="O528" t="inlineStr">
        <is>
          <t>N</t>
        </is>
      </c>
      <c r="P528" t="inlineStr">
        <is>
          <t>不报关</t>
        </is>
      </c>
      <c r="Q528" t="inlineStr">
        <is>
          <t>https://www.alibaba.com/product-detail/Custom-inflatable-kids-punching-bag-boxing_1600702675226.html?spm=a2756.order-detail-ta-ta-s.0.0.65af2fc2LCTXqM</t>
        </is>
      </c>
    </row>
    <row r="529">
      <c r="A529" t="inlineStr">
        <is>
          <t>6253306124</t>
        </is>
      </c>
      <c r="B529" t="inlineStr">
        <is>
          <t>FBA15H5241GHU000006</t>
        </is>
      </c>
      <c r="C529" t="inlineStr">
        <is>
          <t>Inflatable boxing column</t>
        </is>
      </c>
      <c r="D529" t="inlineStr">
        <is>
          <t>充气拳击柱</t>
        </is>
      </c>
      <c r="E529" t="inlineStr">
        <is>
          <t>9506919000</t>
        </is>
      </c>
      <c r="F529" t="inlineStr">
        <is>
          <t>无</t>
        </is>
      </c>
      <c r="G529" t="inlineStr">
        <is>
          <t>无</t>
        </is>
      </c>
      <c r="H529" t="inlineStr">
        <is>
          <t>塑料</t>
        </is>
      </c>
      <c r="I529" t="inlineStr">
        <is>
          <t>打拳</t>
        </is>
      </c>
      <c r="J529" t="inlineStr">
        <is>
          <t>5.000</t>
        </is>
      </c>
      <c r="K529" t="n">
        <v>1</v>
      </c>
      <c r="L529" t="n">
        <v>16</v>
      </c>
      <c r="M529" t="n">
        <v>20.16</v>
      </c>
      <c r="N529">
        <f>_xlfn.DISPIMG("ID_B3E497151B9C48629D68C7EC6032E89A",1)</f>
        <v/>
      </c>
      <c r="O529" t="inlineStr">
        <is>
          <t>N</t>
        </is>
      </c>
      <c r="P529" t="inlineStr">
        <is>
          <t>不报关</t>
        </is>
      </c>
      <c r="Q529" t="inlineStr">
        <is>
          <t>https://www.alibaba.com/product-detail/Custom-inflatable-kids-punching-bag-boxing_1600702675226.html?spm=a2756.order-detail-ta-ta-s.0.0.65af2fc2LCTXqM</t>
        </is>
      </c>
    </row>
    <row r="530">
      <c r="A530" t="inlineStr">
        <is>
          <t>6253306124</t>
        </is>
      </c>
      <c r="B530" t="inlineStr">
        <is>
          <t>FBA15H5241GHU000007</t>
        </is>
      </c>
      <c r="C530" t="inlineStr">
        <is>
          <t>Inflatable boxing column</t>
        </is>
      </c>
      <c r="D530" t="inlineStr">
        <is>
          <t>充气拳击柱</t>
        </is>
      </c>
      <c r="E530" t="inlineStr">
        <is>
          <t>9506919000</t>
        </is>
      </c>
      <c r="F530" t="inlineStr">
        <is>
          <t>无</t>
        </is>
      </c>
      <c r="G530" t="inlineStr">
        <is>
          <t>无</t>
        </is>
      </c>
      <c r="H530" t="inlineStr">
        <is>
          <t>塑料</t>
        </is>
      </c>
      <c r="I530" t="inlineStr">
        <is>
          <t>打拳</t>
        </is>
      </c>
      <c r="J530" t="inlineStr">
        <is>
          <t>5.000</t>
        </is>
      </c>
      <c r="K530" t="n">
        <v>1</v>
      </c>
      <c r="L530" t="n">
        <v>16</v>
      </c>
      <c r="M530" t="n">
        <v>20.16</v>
      </c>
      <c r="N530">
        <f>_xlfn.DISPIMG("ID_6C67ED042E4149BD82CBC0C8BDE11058",1)</f>
        <v/>
      </c>
      <c r="O530" t="inlineStr">
        <is>
          <t>N</t>
        </is>
      </c>
      <c r="P530" t="inlineStr">
        <is>
          <t>不报关</t>
        </is>
      </c>
      <c r="Q530" t="inlineStr">
        <is>
          <t>https://www.alibaba.com/product-detail/Custom-inflatable-kids-punching-bag-boxing_1600702675226.html?spm=a2756.order-detail-ta-ta-s.0.0.65af2fc2LCTXqM</t>
        </is>
      </c>
    </row>
    <row r="531">
      <c r="A531" t="inlineStr">
        <is>
          <t>6253306124</t>
        </is>
      </c>
      <c r="B531" t="inlineStr">
        <is>
          <t>FBA15H5241GHU000008</t>
        </is>
      </c>
      <c r="C531" t="inlineStr">
        <is>
          <t>Inflatable boxing column</t>
        </is>
      </c>
      <c r="D531" t="inlineStr">
        <is>
          <t>充气拳击柱</t>
        </is>
      </c>
      <c r="E531" t="inlineStr">
        <is>
          <t>9506919000</t>
        </is>
      </c>
      <c r="F531" t="inlineStr">
        <is>
          <t>无</t>
        </is>
      </c>
      <c r="G531" t="inlineStr">
        <is>
          <t>无</t>
        </is>
      </c>
      <c r="H531" t="inlineStr">
        <is>
          <t>塑料</t>
        </is>
      </c>
      <c r="I531" t="inlineStr">
        <is>
          <t>打拳</t>
        </is>
      </c>
      <c r="J531" t="inlineStr">
        <is>
          <t>5.000</t>
        </is>
      </c>
      <c r="K531" t="n">
        <v>1</v>
      </c>
      <c r="L531" t="n">
        <v>16</v>
      </c>
      <c r="M531" t="n">
        <v>20.16</v>
      </c>
      <c r="N531">
        <f>_xlfn.DISPIMG("ID_75F76F4FD9E847949ECB3180F5E90F0E",1)</f>
        <v/>
      </c>
      <c r="O531" t="inlineStr">
        <is>
          <t>N</t>
        </is>
      </c>
      <c r="P531" t="inlineStr">
        <is>
          <t>不报关</t>
        </is>
      </c>
      <c r="Q531" t="inlineStr">
        <is>
          <t>https://www.alibaba.com/product-detail/Custom-inflatable-kids-punching-bag-boxing_1600702675226.html?spm=a2756.order-detail-ta-ta-s.0.0.65af2fc2LCTXqM</t>
        </is>
      </c>
    </row>
    <row r="532">
      <c r="A532" t="inlineStr">
        <is>
          <t>6253306124</t>
        </is>
      </c>
      <c r="B532" t="inlineStr">
        <is>
          <t>FBA15H5241GHU000009</t>
        </is>
      </c>
      <c r="C532" t="inlineStr">
        <is>
          <t>Inflatable boxing column</t>
        </is>
      </c>
      <c r="D532" t="inlineStr">
        <is>
          <t>充气拳击柱</t>
        </is>
      </c>
      <c r="E532" t="inlineStr">
        <is>
          <t>9506919000</t>
        </is>
      </c>
      <c r="F532" t="inlineStr">
        <is>
          <t>无</t>
        </is>
      </c>
      <c r="G532" t="inlineStr">
        <is>
          <t>无</t>
        </is>
      </c>
      <c r="H532" t="inlineStr">
        <is>
          <t>塑料</t>
        </is>
      </c>
      <c r="I532" t="inlineStr">
        <is>
          <t>打拳</t>
        </is>
      </c>
      <c r="J532" t="inlineStr">
        <is>
          <t>5.000</t>
        </is>
      </c>
      <c r="K532" t="n">
        <v>1</v>
      </c>
      <c r="L532" t="n">
        <v>16</v>
      </c>
      <c r="M532" t="n">
        <v>20.16</v>
      </c>
      <c r="N532">
        <f>_xlfn.DISPIMG("ID_20D7AB5EEC3C4769B43901989A642B22",1)</f>
        <v/>
      </c>
      <c r="O532" t="inlineStr">
        <is>
          <t>N</t>
        </is>
      </c>
      <c r="P532" t="inlineStr">
        <is>
          <t>不报关</t>
        </is>
      </c>
      <c r="Q532" t="inlineStr">
        <is>
          <t>https://www.alibaba.com/product-detail/Custom-inflatable-kids-punching-bag-boxing_1600702675226.html?spm=a2756.order-detail-ta-ta-s.0.0.65af2fc2LCTXqM</t>
        </is>
      </c>
    </row>
    <row r="533">
      <c r="A533" t="inlineStr">
        <is>
          <t>6253306124</t>
        </is>
      </c>
      <c r="B533" t="inlineStr">
        <is>
          <t>FBA15H5241GHU000010</t>
        </is>
      </c>
      <c r="C533" t="inlineStr">
        <is>
          <t>Inflatable boxing column</t>
        </is>
      </c>
      <c r="D533" t="inlineStr">
        <is>
          <t>充气拳击柱</t>
        </is>
      </c>
      <c r="E533" t="inlineStr">
        <is>
          <t>9506919000</t>
        </is>
      </c>
      <c r="F533" t="inlineStr">
        <is>
          <t>无</t>
        </is>
      </c>
      <c r="G533" t="inlineStr">
        <is>
          <t>无</t>
        </is>
      </c>
      <c r="H533" t="inlineStr">
        <is>
          <t>塑料</t>
        </is>
      </c>
      <c r="I533" t="inlineStr">
        <is>
          <t>打拳</t>
        </is>
      </c>
      <c r="J533" t="inlineStr">
        <is>
          <t>5.000</t>
        </is>
      </c>
      <c r="K533" t="n">
        <v>1</v>
      </c>
      <c r="L533" t="n">
        <v>16</v>
      </c>
      <c r="M533" t="n">
        <v>20.16</v>
      </c>
      <c r="N533">
        <f>_xlfn.DISPIMG("ID_F646AF70D1F545C093A6C10F671DF396",1)</f>
        <v/>
      </c>
      <c r="O533" t="inlineStr">
        <is>
          <t>N</t>
        </is>
      </c>
      <c r="P533" t="inlineStr">
        <is>
          <t>不报关</t>
        </is>
      </c>
      <c r="Q533" t="inlineStr">
        <is>
          <t>https://www.alibaba.com/product-detail/Custom-inflatable-kids-punching-bag-boxing_1600702675226.html?spm=a2756.order-detail-ta-ta-s.0.0.65af2fc2LCTXqM</t>
        </is>
      </c>
    </row>
    <row r="534">
      <c r="A534" t="inlineStr">
        <is>
          <t>6253306124</t>
        </is>
      </c>
      <c r="B534" t="inlineStr">
        <is>
          <t>FBA15H5241GHU000011</t>
        </is>
      </c>
      <c r="C534" t="inlineStr">
        <is>
          <t>Inflatable boxing column</t>
        </is>
      </c>
      <c r="D534" t="inlineStr">
        <is>
          <t>充气拳击柱</t>
        </is>
      </c>
      <c r="E534" t="inlineStr">
        <is>
          <t>9506919000</t>
        </is>
      </c>
      <c r="F534" t="inlineStr">
        <is>
          <t>无</t>
        </is>
      </c>
      <c r="G534" t="inlineStr">
        <is>
          <t>无</t>
        </is>
      </c>
      <c r="H534" t="inlineStr">
        <is>
          <t>塑料</t>
        </is>
      </c>
      <c r="I534" t="inlineStr">
        <is>
          <t>打拳</t>
        </is>
      </c>
      <c r="J534" t="inlineStr">
        <is>
          <t>5.000</t>
        </is>
      </c>
      <c r="K534" t="n">
        <v>1</v>
      </c>
      <c r="L534" t="n">
        <v>16</v>
      </c>
      <c r="M534" t="n">
        <v>20.16</v>
      </c>
      <c r="N534">
        <f>_xlfn.DISPIMG("ID_228E6A94E0B94090B73C30BCCDC0D93D",1)</f>
        <v/>
      </c>
      <c r="O534" t="inlineStr">
        <is>
          <t>N</t>
        </is>
      </c>
      <c r="P534" t="inlineStr">
        <is>
          <t>不报关</t>
        </is>
      </c>
      <c r="Q534" t="inlineStr">
        <is>
          <t>https://www.alibaba.com/product-detail/Custom-inflatable-kids-punching-bag-boxing_1600702675226.html?spm=a2756.order-detail-ta-ta-s.0.0.65af2fc2LCTXqM</t>
        </is>
      </c>
    </row>
    <row r="535">
      <c r="A535" t="inlineStr">
        <is>
          <t>6253306124</t>
        </is>
      </c>
      <c r="B535" t="inlineStr">
        <is>
          <t>FBA15H5241GHU000012</t>
        </is>
      </c>
      <c r="C535" t="inlineStr">
        <is>
          <t>Inflatable boxing column</t>
        </is>
      </c>
      <c r="D535" t="inlineStr">
        <is>
          <t>充气拳击柱</t>
        </is>
      </c>
      <c r="E535" t="inlineStr">
        <is>
          <t>9506919000</t>
        </is>
      </c>
      <c r="F535" t="inlineStr">
        <is>
          <t>无</t>
        </is>
      </c>
      <c r="G535" t="inlineStr">
        <is>
          <t>无</t>
        </is>
      </c>
      <c r="H535" t="inlineStr">
        <is>
          <t>塑料</t>
        </is>
      </c>
      <c r="I535" t="inlineStr">
        <is>
          <t>打拳</t>
        </is>
      </c>
      <c r="J535" t="inlineStr">
        <is>
          <t>5.000</t>
        </is>
      </c>
      <c r="K535" t="n">
        <v>1</v>
      </c>
      <c r="L535" t="n">
        <v>16</v>
      </c>
      <c r="M535" t="n">
        <v>20.16</v>
      </c>
      <c r="N535">
        <f>_xlfn.DISPIMG("ID_073EBDCAEAA7499AA50338E8798E6F4C",1)</f>
        <v/>
      </c>
      <c r="O535" t="inlineStr">
        <is>
          <t>N</t>
        </is>
      </c>
      <c r="P535" t="inlineStr">
        <is>
          <t>不报关</t>
        </is>
      </c>
      <c r="Q535" t="inlineStr">
        <is>
          <t>https://www.alibaba.com/product-detail/Custom-inflatable-kids-punching-bag-boxing_1600702675226.html?spm=a2756.order-detail-ta-ta-s.0.0.65af2fc2LCTXqM</t>
        </is>
      </c>
    </row>
    <row r="536">
      <c r="A536" t="inlineStr">
        <is>
          <t>6253306124</t>
        </is>
      </c>
      <c r="B536" t="inlineStr">
        <is>
          <t>FBA15H5241GHU000013</t>
        </is>
      </c>
      <c r="C536" t="inlineStr">
        <is>
          <t>Inflatable boxing column</t>
        </is>
      </c>
      <c r="D536" t="inlineStr">
        <is>
          <t>充气拳击柱</t>
        </is>
      </c>
      <c r="E536" t="inlineStr">
        <is>
          <t>9506919000</t>
        </is>
      </c>
      <c r="F536" t="inlineStr">
        <is>
          <t>无</t>
        </is>
      </c>
      <c r="G536" t="inlineStr">
        <is>
          <t>无</t>
        </is>
      </c>
      <c r="H536" t="inlineStr">
        <is>
          <t>塑料</t>
        </is>
      </c>
      <c r="I536" t="inlineStr">
        <is>
          <t>打拳</t>
        </is>
      </c>
      <c r="J536" t="inlineStr">
        <is>
          <t>5.000</t>
        </is>
      </c>
      <c r="K536" t="n">
        <v>1</v>
      </c>
      <c r="L536" t="n">
        <v>16</v>
      </c>
      <c r="M536" t="n">
        <v>20.16</v>
      </c>
      <c r="N536">
        <f>_xlfn.DISPIMG("ID_A66099A90D7541718C2D507EE910FD17",1)</f>
        <v/>
      </c>
      <c r="O536" t="inlineStr">
        <is>
          <t>N</t>
        </is>
      </c>
      <c r="P536" t="inlineStr">
        <is>
          <t>不报关</t>
        </is>
      </c>
      <c r="Q536" t="inlineStr">
        <is>
          <t>https://www.alibaba.com/product-detail/Custom-inflatable-kids-punching-bag-boxing_1600702675226.html?spm=a2756.order-detail-ta-ta-s.0.0.65af2fc2LCTXqM</t>
        </is>
      </c>
    </row>
    <row r="537">
      <c r="A537" t="inlineStr">
        <is>
          <t>6253306124</t>
        </is>
      </c>
      <c r="B537" t="inlineStr">
        <is>
          <t>FBA15H5241GHU000014</t>
        </is>
      </c>
      <c r="C537" t="inlineStr">
        <is>
          <t>Inflatable boxing column</t>
        </is>
      </c>
      <c r="D537" t="inlineStr">
        <is>
          <t>充气拳击柱</t>
        </is>
      </c>
      <c r="E537" t="inlineStr">
        <is>
          <t>9506919000</t>
        </is>
      </c>
      <c r="F537" t="inlineStr">
        <is>
          <t>无</t>
        </is>
      </c>
      <c r="G537" t="inlineStr">
        <is>
          <t>无</t>
        </is>
      </c>
      <c r="H537" t="inlineStr">
        <is>
          <t>塑料</t>
        </is>
      </c>
      <c r="I537" t="inlineStr">
        <is>
          <t>打拳</t>
        </is>
      </c>
      <c r="J537" t="inlineStr">
        <is>
          <t>5.000</t>
        </is>
      </c>
      <c r="K537" t="n">
        <v>1</v>
      </c>
      <c r="L537" t="n">
        <v>16</v>
      </c>
      <c r="M537" t="n">
        <v>20.16</v>
      </c>
      <c r="N537">
        <f>_xlfn.DISPIMG("ID_663CF01D8875429F88E4946A4994FA90",1)</f>
        <v/>
      </c>
      <c r="O537" t="inlineStr">
        <is>
          <t>N</t>
        </is>
      </c>
      <c r="P537" t="inlineStr">
        <is>
          <t>不报关</t>
        </is>
      </c>
      <c r="Q537" t="inlineStr">
        <is>
          <t>https://www.alibaba.com/product-detail/Custom-inflatable-kids-punching-bag-boxing_1600702675226.html?spm=a2756.order-detail-ta-ta-s.0.0.65af2fc2LCTXqM</t>
        </is>
      </c>
    </row>
    <row r="538">
      <c r="A538" t="inlineStr">
        <is>
          <t>6253306124</t>
        </is>
      </c>
      <c r="B538" t="inlineStr">
        <is>
          <t>FBA15H5241GHU000015</t>
        </is>
      </c>
      <c r="C538" t="inlineStr">
        <is>
          <t>Inflatable boxing column</t>
        </is>
      </c>
      <c r="D538" t="inlineStr">
        <is>
          <t>充气拳击柱</t>
        </is>
      </c>
      <c r="E538" t="inlineStr">
        <is>
          <t>9506919000</t>
        </is>
      </c>
      <c r="F538" t="inlineStr">
        <is>
          <t>无</t>
        </is>
      </c>
      <c r="G538" t="inlineStr">
        <is>
          <t>无</t>
        </is>
      </c>
      <c r="H538" t="inlineStr">
        <is>
          <t>塑料</t>
        </is>
      </c>
      <c r="I538" t="inlineStr">
        <is>
          <t>打拳</t>
        </is>
      </c>
      <c r="J538" t="inlineStr">
        <is>
          <t>5.000</t>
        </is>
      </c>
      <c r="K538" t="n">
        <v>1</v>
      </c>
      <c r="L538" t="n">
        <v>16</v>
      </c>
      <c r="M538" t="n">
        <v>20.16</v>
      </c>
      <c r="N538">
        <f>_xlfn.DISPIMG("ID_C97B9CAA84B14789B28F7ADBBAA65A78",1)</f>
        <v/>
      </c>
      <c r="O538" t="inlineStr">
        <is>
          <t>N</t>
        </is>
      </c>
      <c r="P538" t="inlineStr">
        <is>
          <t>不报关</t>
        </is>
      </c>
      <c r="Q538" t="inlineStr">
        <is>
          <t>https://www.alibaba.com/product-detail/Custom-inflatable-kids-punching-bag-boxing_1600702675226.html?spm=a2756.order-detail-ta-ta-s.0.0.65af2fc2LCTXqM</t>
        </is>
      </c>
    </row>
    <row r="539">
      <c r="A539" t="inlineStr">
        <is>
          <t>6253306124</t>
        </is>
      </c>
      <c r="B539" t="inlineStr">
        <is>
          <t>FBA15H5241GHU000016</t>
        </is>
      </c>
      <c r="C539" t="inlineStr">
        <is>
          <t>Inflatable boxing column</t>
        </is>
      </c>
      <c r="D539" t="inlineStr">
        <is>
          <t>充气拳击柱</t>
        </is>
      </c>
      <c r="E539" t="inlineStr">
        <is>
          <t>9506919000</t>
        </is>
      </c>
      <c r="F539" t="inlineStr">
        <is>
          <t>无</t>
        </is>
      </c>
      <c r="G539" t="inlineStr">
        <is>
          <t>无</t>
        </is>
      </c>
      <c r="H539" t="inlineStr">
        <is>
          <t>塑料</t>
        </is>
      </c>
      <c r="I539" t="inlineStr">
        <is>
          <t>打拳</t>
        </is>
      </c>
      <c r="J539" t="inlineStr">
        <is>
          <t>5.000</t>
        </is>
      </c>
      <c r="K539" t="n">
        <v>1</v>
      </c>
      <c r="L539" t="n">
        <v>16</v>
      </c>
      <c r="M539" t="n">
        <v>20.16</v>
      </c>
      <c r="N539">
        <f>_xlfn.DISPIMG("ID_958694C81E21480DB3D3F83C9BD32D8D",1)</f>
        <v/>
      </c>
      <c r="O539" t="inlineStr">
        <is>
          <t>N</t>
        </is>
      </c>
      <c r="P539" t="inlineStr">
        <is>
          <t>不报关</t>
        </is>
      </c>
      <c r="Q539" t="inlineStr">
        <is>
          <t>https://www.alibaba.com/product-detail/Custom-inflatable-kids-punching-bag-boxing_1600702675226.html?spm=a2756.order-detail-ta-ta-s.0.0.65af2fc2LCTXqM</t>
        </is>
      </c>
    </row>
    <row r="540">
      <c r="A540" t="inlineStr">
        <is>
          <t>6253306124</t>
        </is>
      </c>
      <c r="B540" t="inlineStr">
        <is>
          <t>FBA15H5241GHU000017</t>
        </is>
      </c>
      <c r="C540" t="inlineStr">
        <is>
          <t>Inflatable boxing column</t>
        </is>
      </c>
      <c r="D540" t="inlineStr">
        <is>
          <t>充气拳击柱</t>
        </is>
      </c>
      <c r="E540" t="inlineStr">
        <is>
          <t>9506919000</t>
        </is>
      </c>
      <c r="F540" t="inlineStr">
        <is>
          <t>无</t>
        </is>
      </c>
      <c r="G540" t="inlineStr">
        <is>
          <t>无</t>
        </is>
      </c>
      <c r="H540" t="inlineStr">
        <is>
          <t>塑料</t>
        </is>
      </c>
      <c r="I540" t="inlineStr">
        <is>
          <t>打拳</t>
        </is>
      </c>
      <c r="J540" t="inlineStr">
        <is>
          <t>5.000</t>
        </is>
      </c>
      <c r="K540" t="n">
        <v>1</v>
      </c>
      <c r="L540" t="n">
        <v>16</v>
      </c>
      <c r="M540" t="n">
        <v>20.16</v>
      </c>
      <c r="N540">
        <f>_xlfn.DISPIMG("ID_B0C9054D06634EFCA39BA45A84090994",1)</f>
        <v/>
      </c>
      <c r="O540" t="inlineStr">
        <is>
          <t>N</t>
        </is>
      </c>
      <c r="P540" t="inlineStr">
        <is>
          <t>不报关</t>
        </is>
      </c>
      <c r="Q540" t="inlineStr">
        <is>
          <t>https://www.alibaba.com/product-detail/Custom-inflatable-kids-punching-bag-boxing_1600702675226.html?spm=a2756.order-detail-ta-ta-s.0.0.65af2fc2LCTXqM</t>
        </is>
      </c>
    </row>
    <row r="541">
      <c r="A541" t="inlineStr">
        <is>
          <t>6253306124</t>
        </is>
      </c>
      <c r="B541" t="inlineStr">
        <is>
          <t>FBA15H5241GHU000018</t>
        </is>
      </c>
      <c r="C541" t="inlineStr">
        <is>
          <t>Inflatable boxing column</t>
        </is>
      </c>
      <c r="D541" t="inlineStr">
        <is>
          <t>充气拳击柱</t>
        </is>
      </c>
      <c r="E541" t="inlineStr">
        <is>
          <t>9506919000</t>
        </is>
      </c>
      <c r="F541" t="inlineStr">
        <is>
          <t>无</t>
        </is>
      </c>
      <c r="G541" t="inlineStr">
        <is>
          <t>无</t>
        </is>
      </c>
      <c r="H541" t="inlineStr">
        <is>
          <t>塑料</t>
        </is>
      </c>
      <c r="I541" t="inlineStr">
        <is>
          <t>打拳</t>
        </is>
      </c>
      <c r="J541" t="inlineStr">
        <is>
          <t>5.000</t>
        </is>
      </c>
      <c r="K541" t="n">
        <v>1</v>
      </c>
      <c r="L541" t="n">
        <v>16</v>
      </c>
      <c r="M541" t="n">
        <v>20.16</v>
      </c>
      <c r="N541">
        <f>_xlfn.DISPIMG("ID_D3DB7127CD034E17AD34362053B22B6E",1)</f>
        <v/>
      </c>
      <c r="O541" t="inlineStr">
        <is>
          <t>N</t>
        </is>
      </c>
      <c r="P541" t="inlineStr">
        <is>
          <t>不报关</t>
        </is>
      </c>
      <c r="Q541" t="inlineStr">
        <is>
          <t>https://www.alibaba.com/product-detail/Custom-inflatable-kids-punching-bag-boxing_1600702675226.html?spm=a2756.order-detail-ta-ta-s.0.0.65af2fc2LCTXqM</t>
        </is>
      </c>
    </row>
    <row r="542">
      <c r="A542" t="inlineStr">
        <is>
          <t>6253306124</t>
        </is>
      </c>
      <c r="B542" t="inlineStr">
        <is>
          <t>FBA15H5241GHU000019</t>
        </is>
      </c>
      <c r="C542" t="inlineStr">
        <is>
          <t>Inflatable boxing column</t>
        </is>
      </c>
      <c r="D542" t="inlineStr">
        <is>
          <t>充气拳击柱</t>
        </is>
      </c>
      <c r="E542" t="inlineStr">
        <is>
          <t>9506919000</t>
        </is>
      </c>
      <c r="F542" t="inlineStr">
        <is>
          <t>无</t>
        </is>
      </c>
      <c r="G542" t="inlineStr">
        <is>
          <t>无</t>
        </is>
      </c>
      <c r="H542" t="inlineStr">
        <is>
          <t>塑料</t>
        </is>
      </c>
      <c r="I542" t="inlineStr">
        <is>
          <t>打拳</t>
        </is>
      </c>
      <c r="J542" t="inlineStr">
        <is>
          <t>5.000</t>
        </is>
      </c>
      <c r="K542" t="n">
        <v>1</v>
      </c>
      <c r="L542" t="n">
        <v>16</v>
      </c>
      <c r="M542" t="n">
        <v>20.16</v>
      </c>
      <c r="N542">
        <f>_xlfn.DISPIMG("ID_6D1870554F884CFB9413823079328D70",1)</f>
        <v/>
      </c>
      <c r="O542" t="inlineStr">
        <is>
          <t>N</t>
        </is>
      </c>
      <c r="P542" t="inlineStr">
        <is>
          <t>不报关</t>
        </is>
      </c>
      <c r="Q542" t="inlineStr">
        <is>
          <t>https://www.alibaba.com/product-detail/Custom-inflatable-kids-punching-bag-boxing_1600702675226.html?spm=a2756.order-detail-ta-ta-s.0.0.65af2fc2LCTXqM</t>
        </is>
      </c>
    </row>
    <row r="543">
      <c r="A543" t="inlineStr">
        <is>
          <t>6253306124</t>
        </is>
      </c>
      <c r="B543" t="inlineStr">
        <is>
          <t>FBA15H5241GHU000020</t>
        </is>
      </c>
      <c r="C543" t="inlineStr">
        <is>
          <t>Inflatable boxing column</t>
        </is>
      </c>
      <c r="D543" t="inlineStr">
        <is>
          <t>充气拳击柱</t>
        </is>
      </c>
      <c r="E543" t="inlineStr">
        <is>
          <t>9506919000</t>
        </is>
      </c>
      <c r="F543" t="inlineStr">
        <is>
          <t>无</t>
        </is>
      </c>
      <c r="G543" t="inlineStr">
        <is>
          <t>无</t>
        </is>
      </c>
      <c r="H543" t="inlineStr">
        <is>
          <t>塑料</t>
        </is>
      </c>
      <c r="I543" t="inlineStr">
        <is>
          <t>打拳</t>
        </is>
      </c>
      <c r="J543" t="inlineStr">
        <is>
          <t>5.000</t>
        </is>
      </c>
      <c r="K543" t="n">
        <v>1</v>
      </c>
      <c r="L543" t="n">
        <v>16</v>
      </c>
      <c r="M543" t="n">
        <v>20.16</v>
      </c>
      <c r="N543">
        <f>_xlfn.DISPIMG("ID_EFDD0EB2119B4B8A99A19696DE299BDB",1)</f>
        <v/>
      </c>
      <c r="O543" t="inlineStr">
        <is>
          <t>N</t>
        </is>
      </c>
      <c r="P543" t="inlineStr">
        <is>
          <t>不报关</t>
        </is>
      </c>
      <c r="Q543" t="inlineStr">
        <is>
          <t>https://www.alibaba.com/product-detail/Custom-inflatable-kids-punching-bag-boxing_1600702675226.html?spm=a2756.order-detail-ta-ta-s.0.0.65af2fc2LCTXqM</t>
        </is>
      </c>
    </row>
    <row r="544">
      <c r="A544" t="inlineStr">
        <is>
          <t>6253306124</t>
        </is>
      </c>
      <c r="B544" t="inlineStr">
        <is>
          <t>FBA15H5241GHU000021</t>
        </is>
      </c>
      <c r="C544" t="inlineStr">
        <is>
          <t>Inflatable boxing column</t>
        </is>
      </c>
      <c r="D544" t="inlineStr">
        <is>
          <t>充气拳击柱</t>
        </is>
      </c>
      <c r="E544" t="inlineStr">
        <is>
          <t>9506919000</t>
        </is>
      </c>
      <c r="F544" t="inlineStr">
        <is>
          <t>无</t>
        </is>
      </c>
      <c r="G544" t="inlineStr">
        <is>
          <t>无</t>
        </is>
      </c>
      <c r="H544" t="inlineStr">
        <is>
          <t>塑料</t>
        </is>
      </c>
      <c r="I544" t="inlineStr">
        <is>
          <t>打拳</t>
        </is>
      </c>
      <c r="J544" t="inlineStr">
        <is>
          <t>5.000</t>
        </is>
      </c>
      <c r="K544" t="n">
        <v>1</v>
      </c>
      <c r="L544" t="n">
        <v>16</v>
      </c>
      <c r="M544" t="n">
        <v>20.16</v>
      </c>
      <c r="N544">
        <f>_xlfn.DISPIMG("ID_3B3C4CD594FC41C6B64E1308CA60D1AC",1)</f>
        <v/>
      </c>
      <c r="O544" t="inlineStr">
        <is>
          <t>N</t>
        </is>
      </c>
      <c r="P544" t="inlineStr">
        <is>
          <t>不报关</t>
        </is>
      </c>
      <c r="Q544" t="inlineStr">
        <is>
          <t>https://www.alibaba.com/product-detail/Custom-inflatable-kids-punching-bag-boxing_1600702675226.html?spm=a2756.order-detail-ta-ta-s.0.0.65af2fc2LCTXqM</t>
        </is>
      </c>
    </row>
    <row r="545">
      <c r="A545" t="inlineStr">
        <is>
          <t>6253306124</t>
        </is>
      </c>
      <c r="B545" t="inlineStr">
        <is>
          <t>FBA15H5241GHU000022</t>
        </is>
      </c>
      <c r="C545" t="inlineStr">
        <is>
          <t>Inflatable boxing column</t>
        </is>
      </c>
      <c r="D545" t="inlineStr">
        <is>
          <t>充气拳击柱</t>
        </is>
      </c>
      <c r="E545" t="inlineStr">
        <is>
          <t>9506919000</t>
        </is>
      </c>
      <c r="F545" t="inlineStr">
        <is>
          <t>无</t>
        </is>
      </c>
      <c r="G545" t="inlineStr">
        <is>
          <t>无</t>
        </is>
      </c>
      <c r="H545" t="inlineStr">
        <is>
          <t>塑料</t>
        </is>
      </c>
      <c r="I545" t="inlineStr">
        <is>
          <t>打拳</t>
        </is>
      </c>
      <c r="J545" t="inlineStr">
        <is>
          <t>5.000</t>
        </is>
      </c>
      <c r="K545" t="n">
        <v>1</v>
      </c>
      <c r="L545" t="n">
        <v>16</v>
      </c>
      <c r="M545" t="n">
        <v>20.16</v>
      </c>
      <c r="N545">
        <f>_xlfn.DISPIMG("ID_D1D9B08C081D42B1A434225E811BFC08",1)</f>
        <v/>
      </c>
      <c r="O545" t="inlineStr">
        <is>
          <t>N</t>
        </is>
      </c>
      <c r="P545" t="inlineStr">
        <is>
          <t>不报关</t>
        </is>
      </c>
      <c r="Q545" t="inlineStr">
        <is>
          <t>https://www.alibaba.com/product-detail/Custom-inflatable-kids-punching-bag-boxing_1600702675226.html?spm=a2756.order-detail-ta-ta-s.0.0.65af2fc2LCTXqM</t>
        </is>
      </c>
    </row>
    <row r="546">
      <c r="A546" t="inlineStr">
        <is>
          <t>6253306124</t>
        </is>
      </c>
      <c r="B546" t="inlineStr">
        <is>
          <t>FBA15H5241GHU000023</t>
        </is>
      </c>
      <c r="C546" t="inlineStr">
        <is>
          <t>Inflatable boxing column</t>
        </is>
      </c>
      <c r="D546" t="inlineStr">
        <is>
          <t>充气拳击柱</t>
        </is>
      </c>
      <c r="E546" t="inlineStr">
        <is>
          <t>9506919000</t>
        </is>
      </c>
      <c r="F546" t="inlineStr">
        <is>
          <t>无</t>
        </is>
      </c>
      <c r="G546" t="inlineStr">
        <is>
          <t>无</t>
        </is>
      </c>
      <c r="H546" t="inlineStr">
        <is>
          <t>塑料</t>
        </is>
      </c>
      <c r="I546" t="inlineStr">
        <is>
          <t>打拳</t>
        </is>
      </c>
      <c r="J546" t="inlineStr">
        <is>
          <t>5.000</t>
        </is>
      </c>
      <c r="K546" t="n">
        <v>1</v>
      </c>
      <c r="L546" t="n">
        <v>16</v>
      </c>
      <c r="M546" t="n">
        <v>20.16</v>
      </c>
      <c r="N546">
        <f>_xlfn.DISPIMG("ID_CF9A83D6A39A483D946745E8293F9CCD",1)</f>
        <v/>
      </c>
      <c r="O546" t="inlineStr">
        <is>
          <t>N</t>
        </is>
      </c>
      <c r="P546" t="inlineStr">
        <is>
          <t>不报关</t>
        </is>
      </c>
      <c r="Q546" t="inlineStr">
        <is>
          <t>https://www.alibaba.com/product-detail/Custom-inflatable-kids-punching-bag-boxing_1600702675226.html?spm=a2756.order-detail-ta-ta-s.0.0.65af2fc2LCTXqM</t>
        </is>
      </c>
    </row>
    <row r="547">
      <c r="A547" t="inlineStr">
        <is>
          <t>6253306124</t>
        </is>
      </c>
      <c r="B547" t="inlineStr">
        <is>
          <t>FBA15H5241GHU000024</t>
        </is>
      </c>
      <c r="C547" t="inlineStr">
        <is>
          <t>Inflatable boxing column</t>
        </is>
      </c>
      <c r="D547" t="inlineStr">
        <is>
          <t>充气拳击柱</t>
        </is>
      </c>
      <c r="E547" t="inlineStr">
        <is>
          <t>9506919000</t>
        </is>
      </c>
      <c r="F547" t="inlineStr">
        <is>
          <t>无</t>
        </is>
      </c>
      <c r="G547" t="inlineStr">
        <is>
          <t>无</t>
        </is>
      </c>
      <c r="H547" t="inlineStr">
        <is>
          <t>塑料</t>
        </is>
      </c>
      <c r="I547" t="inlineStr">
        <is>
          <t>打拳</t>
        </is>
      </c>
      <c r="J547" t="inlineStr">
        <is>
          <t>5.000</t>
        </is>
      </c>
      <c r="K547" t="n">
        <v>1</v>
      </c>
      <c r="L547" t="n">
        <v>16</v>
      </c>
      <c r="M547" t="n">
        <v>20.16</v>
      </c>
      <c r="N547">
        <f>_xlfn.DISPIMG("ID_CCF4C2C49D224DC29236B19BED0FDAF4",1)</f>
        <v/>
      </c>
      <c r="O547" t="inlineStr">
        <is>
          <t>N</t>
        </is>
      </c>
      <c r="P547" t="inlineStr">
        <is>
          <t>不报关</t>
        </is>
      </c>
      <c r="Q547" t="inlineStr">
        <is>
          <t>https://www.alibaba.com/product-detail/Custom-inflatable-kids-punching-bag-boxing_1600702675226.html?spm=a2756.order-detail-ta-ta-s.0.0.65af2fc2LCTXqM</t>
        </is>
      </c>
    </row>
    <row r="548">
      <c r="A548" t="inlineStr">
        <is>
          <t>3061536343</t>
        </is>
      </c>
      <c r="B548" t="inlineStr">
        <is>
          <t>FBA15H524F9LU000001</t>
        </is>
      </c>
      <c r="C548" t="inlineStr">
        <is>
          <t>Ruler</t>
        </is>
      </c>
      <c r="D548" t="inlineStr">
        <is>
          <t>尺子</t>
        </is>
      </c>
      <c r="E548" t="inlineStr">
        <is>
          <t>3926100000</t>
        </is>
      </c>
      <c r="F548" t="inlineStr">
        <is>
          <t>无</t>
        </is>
      </c>
      <c r="G548" t="inlineStr">
        <is>
          <t>无</t>
        </is>
      </c>
      <c r="H548" t="inlineStr">
        <is>
          <t>plastics</t>
        </is>
      </c>
      <c r="I548" t="inlineStr">
        <is>
          <t>Measurement</t>
        </is>
      </c>
      <c r="J548" t="inlineStr">
        <is>
          <t>0.500</t>
        </is>
      </c>
      <c r="K548" t="n">
        <v>1</v>
      </c>
      <c r="L548" t="n">
        <v>63</v>
      </c>
      <c r="M548" t="n">
        <v>11.1</v>
      </c>
      <c r="N548">
        <f>DISPIMG("ID_4C2DD79035CB4046ADE25BBF9C089A24",1)</f>
        <v/>
      </c>
      <c r="O548" t="inlineStr">
        <is>
          <t>N</t>
        </is>
      </c>
      <c r="P548" t="inlineStr">
        <is>
          <t>不报关</t>
        </is>
      </c>
      <c r="Q548" t="inlineStr">
        <is>
          <t>https://www.amazon.com/EASYXQ-Children-Removable-Splicing-Measurement/dp/B0953BNVV7/ref=sr_1_4?crid=19CBB24FA1GL1&amp;keywords=child+growth+ruler&amp;qid=1691039926&amp;sprefix=ruler+chi%2Caps%2C331&amp;sr=8-4</t>
        </is>
      </c>
    </row>
    <row r="549">
      <c r="A549" t="inlineStr">
        <is>
          <t>3061536343</t>
        </is>
      </c>
      <c r="B549" t="inlineStr">
        <is>
          <t>FBA15H524F9LU000002</t>
        </is>
      </c>
      <c r="C549" t="inlineStr">
        <is>
          <t>Ruler</t>
        </is>
      </c>
      <c r="D549" t="inlineStr">
        <is>
          <t>尺子</t>
        </is>
      </c>
      <c r="E549" t="inlineStr">
        <is>
          <t>3926100000</t>
        </is>
      </c>
      <c r="F549" t="inlineStr">
        <is>
          <t>无</t>
        </is>
      </c>
      <c r="G549" t="inlineStr">
        <is>
          <t>无</t>
        </is>
      </c>
      <c r="H549" t="inlineStr">
        <is>
          <t>plastics</t>
        </is>
      </c>
      <c r="I549" t="inlineStr">
        <is>
          <t>Measurement</t>
        </is>
      </c>
      <c r="J549" t="inlineStr">
        <is>
          <t>0.500</t>
        </is>
      </c>
      <c r="K549" t="n">
        <v>1</v>
      </c>
      <c r="L549" t="n">
        <v>63</v>
      </c>
      <c r="M549" t="n">
        <v>13.4</v>
      </c>
      <c r="N549">
        <f>DISPIMG("ID_4C2DD79035CB4046ADE25BBF9C089A24",1)</f>
        <v/>
      </c>
      <c r="O549" t="inlineStr">
        <is>
          <t>N</t>
        </is>
      </c>
      <c r="P549" t="inlineStr">
        <is>
          <t>不报关</t>
        </is>
      </c>
      <c r="Q549" t="inlineStr">
        <is>
          <t>https://www.amazon.com/EASYXQ-Children-Removable-Splicing-Measurement/dp/B0953BNVV7/ref=sr_1_4?crid=19CBB24FA1GL1&amp;keywords=child+growth+ruler&amp;qid=1691039926&amp;sprefix=ruler+chi%2Caps%2C331&amp;sr=8-4</t>
        </is>
      </c>
    </row>
    <row r="550">
      <c r="A550" t="inlineStr">
        <is>
          <t>3061536343</t>
        </is>
      </c>
      <c r="B550" t="inlineStr">
        <is>
          <t>FBA15H524F9LU000003</t>
        </is>
      </c>
      <c r="C550" t="inlineStr">
        <is>
          <t>Ruler</t>
        </is>
      </c>
      <c r="D550" t="inlineStr">
        <is>
          <t>尺子</t>
        </is>
      </c>
      <c r="E550" t="inlineStr">
        <is>
          <t>3926100000</t>
        </is>
      </c>
      <c r="F550" t="inlineStr">
        <is>
          <t>无</t>
        </is>
      </c>
      <c r="G550" t="inlineStr">
        <is>
          <t>无</t>
        </is>
      </c>
      <c r="H550" t="inlineStr">
        <is>
          <t>plastics</t>
        </is>
      </c>
      <c r="I550" t="inlineStr">
        <is>
          <t>Measurement</t>
        </is>
      </c>
      <c r="J550" t="inlineStr">
        <is>
          <t>0.500</t>
        </is>
      </c>
      <c r="K550" t="n">
        <v>1</v>
      </c>
      <c r="L550" t="n">
        <v>63</v>
      </c>
      <c r="M550" t="n">
        <v>13.4</v>
      </c>
      <c r="N550">
        <f>DISPIMG("ID_4C2DD79035CB4046ADE25BBF9C089A24",1)</f>
        <v/>
      </c>
      <c r="O550" t="inlineStr">
        <is>
          <t>N</t>
        </is>
      </c>
      <c r="P550" t="inlineStr">
        <is>
          <t>不报关</t>
        </is>
      </c>
      <c r="Q550" t="inlineStr">
        <is>
          <t>https://www.amazon.com/EASYXQ-Children-Removable-Splicing-Measurement/dp/B0953BNVV7/ref=sr_1_4?crid=19CBB24FA1GL1&amp;keywords=child+growth+ruler&amp;qid=1691039926&amp;sprefix=ruler+chi%2Caps%2C331&amp;sr=8-4</t>
        </is>
      </c>
    </row>
    <row r="551">
      <c r="A551" t="inlineStr">
        <is>
          <t>3061536343</t>
        </is>
      </c>
      <c r="B551" t="inlineStr">
        <is>
          <t>FBA15H524F9LU000004</t>
        </is>
      </c>
      <c r="C551" t="inlineStr">
        <is>
          <t>Ruler</t>
        </is>
      </c>
      <c r="D551" t="inlineStr">
        <is>
          <t>尺子</t>
        </is>
      </c>
      <c r="E551" t="inlineStr">
        <is>
          <t>3926100000</t>
        </is>
      </c>
      <c r="F551" t="inlineStr">
        <is>
          <t>无</t>
        </is>
      </c>
      <c r="G551" t="inlineStr">
        <is>
          <t>无</t>
        </is>
      </c>
      <c r="H551" t="inlineStr">
        <is>
          <t>plastics</t>
        </is>
      </c>
      <c r="I551" t="inlineStr">
        <is>
          <t>Measurement</t>
        </is>
      </c>
      <c r="J551" t="inlineStr">
        <is>
          <t>0.500</t>
        </is>
      </c>
      <c r="K551" t="n">
        <v>1</v>
      </c>
      <c r="L551" t="n">
        <v>63</v>
      </c>
      <c r="M551" t="n">
        <v>13.6</v>
      </c>
      <c r="N551">
        <f>DISPIMG("ID_4C2DD79035CB4046ADE25BBF9C089A24",1)</f>
        <v/>
      </c>
      <c r="O551" t="inlineStr">
        <is>
          <t>N</t>
        </is>
      </c>
      <c r="P551" t="inlineStr">
        <is>
          <t>不报关</t>
        </is>
      </c>
      <c r="Q551" t="inlineStr">
        <is>
          <t>https://www.amazon.com/EASYXQ-Children-Removable-Splicing-Measurement/dp/B0953BNVV7/ref=sr_1_4?crid=19CBB24FA1GL1&amp;keywords=child+growth+ruler&amp;qid=1691039926&amp;sprefix=ruler+chi%2Caps%2C331&amp;sr=8-4</t>
        </is>
      </c>
    </row>
    <row r="552">
      <c r="A552" t="inlineStr">
        <is>
          <t>3061536343</t>
        </is>
      </c>
      <c r="B552" t="inlineStr">
        <is>
          <t>FBA15H524F9LU000005</t>
        </is>
      </c>
      <c r="C552" t="inlineStr">
        <is>
          <t>Ruler</t>
        </is>
      </c>
      <c r="D552" t="inlineStr">
        <is>
          <t>尺子</t>
        </is>
      </c>
      <c r="E552" t="inlineStr">
        <is>
          <t>3926100000</t>
        </is>
      </c>
      <c r="F552" t="inlineStr">
        <is>
          <t>无</t>
        </is>
      </c>
      <c r="G552" t="inlineStr">
        <is>
          <t>无</t>
        </is>
      </c>
      <c r="H552" t="inlineStr">
        <is>
          <t>plastics</t>
        </is>
      </c>
      <c r="I552" t="inlineStr">
        <is>
          <t>Measurement</t>
        </is>
      </c>
      <c r="J552" t="inlineStr">
        <is>
          <t>0.500</t>
        </is>
      </c>
      <c r="K552" t="n">
        <v>1</v>
      </c>
      <c r="L552" t="n">
        <v>63</v>
      </c>
      <c r="M552" t="n">
        <v>13.6</v>
      </c>
      <c r="N552">
        <f>DISPIMG("ID_4C2DD79035CB4046ADE25BBF9C089A24",1)</f>
        <v/>
      </c>
      <c r="O552" t="inlineStr">
        <is>
          <t>N</t>
        </is>
      </c>
      <c r="P552" t="inlineStr">
        <is>
          <t>不报关</t>
        </is>
      </c>
      <c r="Q552" t="inlineStr">
        <is>
          <t>https://www.amazon.com/EASYXQ-Children-Removable-Splicing-Measurement/dp/B0953BNVV7/ref=sr_1_4?crid=19CBB24FA1GL1&amp;keywords=child+growth+ruler&amp;qid=1691039926&amp;sprefix=ruler+chi%2Caps%2C331&amp;sr=8-4</t>
        </is>
      </c>
    </row>
    <row r="553">
      <c r="A553" t="inlineStr">
        <is>
          <t>3061536343</t>
        </is>
      </c>
      <c r="B553" t="inlineStr">
        <is>
          <t>FBA15H524F9LU000006</t>
        </is>
      </c>
      <c r="C553" t="inlineStr">
        <is>
          <t>Ruler</t>
        </is>
      </c>
      <c r="D553" t="inlineStr">
        <is>
          <t>尺子</t>
        </is>
      </c>
      <c r="E553" t="inlineStr">
        <is>
          <t>3926100000</t>
        </is>
      </c>
      <c r="F553" t="inlineStr">
        <is>
          <t>无</t>
        </is>
      </c>
      <c r="G553" t="inlineStr">
        <is>
          <t>无</t>
        </is>
      </c>
      <c r="H553" t="inlineStr">
        <is>
          <t>plastics</t>
        </is>
      </c>
      <c r="I553" t="inlineStr">
        <is>
          <t>Measurement</t>
        </is>
      </c>
      <c r="J553" t="inlineStr">
        <is>
          <t>0.500</t>
        </is>
      </c>
      <c r="K553" t="n">
        <v>1</v>
      </c>
      <c r="L553" t="n">
        <v>63</v>
      </c>
      <c r="M553" t="n">
        <v>13.6</v>
      </c>
      <c r="N553">
        <f>DISPIMG("ID_4C2DD79035CB4046ADE25BBF9C089A24",1)</f>
        <v/>
      </c>
      <c r="O553" t="inlineStr">
        <is>
          <t>N</t>
        </is>
      </c>
      <c r="P553" t="inlineStr">
        <is>
          <t>不报关</t>
        </is>
      </c>
      <c r="Q553" t="inlineStr">
        <is>
          <t>https://www.amazon.com/EASYXQ-Children-Removable-Splicing-Measurement/dp/B0953BNVV7/ref=sr_1_4?crid=19CBB24FA1GL1&amp;keywords=child+growth+ruler&amp;qid=1691039926&amp;sprefix=ruler+chi%2Caps%2C331&amp;sr=8-4</t>
        </is>
      </c>
    </row>
    <row r="554">
      <c r="A554" t="inlineStr">
        <is>
          <t>3061536343</t>
        </is>
      </c>
      <c r="B554" t="inlineStr">
        <is>
          <t>FBA15H524F9LU000007</t>
        </is>
      </c>
      <c r="C554" t="inlineStr">
        <is>
          <t>Ruler</t>
        </is>
      </c>
      <c r="D554" t="inlineStr">
        <is>
          <t>尺子</t>
        </is>
      </c>
      <c r="E554" t="inlineStr">
        <is>
          <t>3926100000</t>
        </is>
      </c>
      <c r="F554" t="inlineStr">
        <is>
          <t>无</t>
        </is>
      </c>
      <c r="G554" t="inlineStr">
        <is>
          <t>无</t>
        </is>
      </c>
      <c r="H554" t="inlineStr">
        <is>
          <t>plastics</t>
        </is>
      </c>
      <c r="I554" t="inlineStr">
        <is>
          <t>Measurement</t>
        </is>
      </c>
      <c r="J554" t="inlineStr">
        <is>
          <t>0.500</t>
        </is>
      </c>
      <c r="K554" t="n">
        <v>1</v>
      </c>
      <c r="L554" t="n">
        <v>63</v>
      </c>
      <c r="M554" t="n">
        <v>13.6</v>
      </c>
      <c r="N554">
        <f>DISPIMG("ID_4C2DD79035CB4046ADE25BBF9C089A24",1)</f>
        <v/>
      </c>
      <c r="O554" t="inlineStr">
        <is>
          <t>N</t>
        </is>
      </c>
      <c r="P554" t="inlineStr">
        <is>
          <t>不报关</t>
        </is>
      </c>
      <c r="Q554" t="inlineStr">
        <is>
          <t>https://www.amazon.com/EASYXQ-Children-Removable-Splicing-Measurement/dp/B0953BNVV7/ref=sr_1_4?crid=19CBB24FA1GL1&amp;keywords=child+growth+ruler&amp;qid=1691039926&amp;sprefix=ruler+chi%2Caps%2C331&amp;sr=8-4</t>
        </is>
      </c>
    </row>
    <row r="555">
      <c r="A555" t="inlineStr">
        <is>
          <t>3061536343</t>
        </is>
      </c>
      <c r="B555" t="inlineStr">
        <is>
          <t>FBA15H524F9LU000008</t>
        </is>
      </c>
      <c r="C555" t="inlineStr">
        <is>
          <t>Ruler</t>
        </is>
      </c>
      <c r="D555" t="inlineStr">
        <is>
          <t>尺子</t>
        </is>
      </c>
      <c r="E555" t="inlineStr">
        <is>
          <t>3926100000</t>
        </is>
      </c>
      <c r="F555" t="inlineStr">
        <is>
          <t>无</t>
        </is>
      </c>
      <c r="G555" t="inlineStr">
        <is>
          <t>无</t>
        </is>
      </c>
      <c r="H555" t="inlineStr">
        <is>
          <t>plastics</t>
        </is>
      </c>
      <c r="I555" t="inlineStr">
        <is>
          <t>Measurement</t>
        </is>
      </c>
      <c r="J555" t="inlineStr">
        <is>
          <t>0.500</t>
        </is>
      </c>
      <c r="K555" t="n">
        <v>1</v>
      </c>
      <c r="L555" t="n">
        <v>63</v>
      </c>
      <c r="M555" t="n">
        <v>14.2</v>
      </c>
      <c r="N555">
        <f>DISPIMG("ID_4C2DD79035CB4046ADE25BBF9C089A24",1)</f>
        <v/>
      </c>
      <c r="O555" t="inlineStr">
        <is>
          <t>N</t>
        </is>
      </c>
      <c r="P555" t="inlineStr">
        <is>
          <t>不报关</t>
        </is>
      </c>
      <c r="Q555" t="inlineStr">
        <is>
          <t>https://www.amazon.com/EASYXQ-Children-Removable-Splicing-Measurement/dp/B0953BNVV7/ref=sr_1_4?crid=19CBB24FA1GL1&amp;keywords=child+growth+ruler&amp;qid=1691039926&amp;sprefix=ruler+chi%2Caps%2C331&amp;sr=8-4</t>
        </is>
      </c>
    </row>
    <row r="556">
      <c r="A556" t="inlineStr">
        <is>
          <t>3061536343</t>
        </is>
      </c>
      <c r="B556" t="inlineStr">
        <is>
          <t>FBA15H52DWMVU000001</t>
        </is>
      </c>
      <c r="C556" t="inlineStr">
        <is>
          <t>Ruler</t>
        </is>
      </c>
      <c r="D556" t="inlineStr">
        <is>
          <t>尺子</t>
        </is>
      </c>
      <c r="E556" t="inlineStr">
        <is>
          <t>3926100000</t>
        </is>
      </c>
      <c r="F556" t="inlineStr">
        <is>
          <t>无</t>
        </is>
      </c>
      <c r="G556" t="inlineStr">
        <is>
          <t>无</t>
        </is>
      </c>
      <c r="H556" t="inlineStr">
        <is>
          <t>plastics</t>
        </is>
      </c>
      <c r="I556" t="inlineStr">
        <is>
          <t>Measurement</t>
        </is>
      </c>
      <c r="J556" t="inlineStr">
        <is>
          <t>0.500</t>
        </is>
      </c>
      <c r="K556" t="n">
        <v>1</v>
      </c>
      <c r="L556" t="n">
        <v>63</v>
      </c>
      <c r="M556" t="n">
        <v>11.1</v>
      </c>
      <c r="N556">
        <f>DISPIMG("ID_4C2DD79035CB4046ADE25BBF9C089A24",1)</f>
        <v/>
      </c>
      <c r="O556" t="inlineStr">
        <is>
          <t>N</t>
        </is>
      </c>
      <c r="P556" t="inlineStr">
        <is>
          <t>不报关</t>
        </is>
      </c>
      <c r="Q556" t="inlineStr">
        <is>
          <t>https://www.amazon.com/EASYXQ-Children-Removable-Splicing-Measurement/dp/B0953BNVV7/ref=sr_1_4?crid=19CBB24FA1GL1&amp;keywords=child+growth+ruler&amp;qid=1691039926&amp;sprefix=ruler+chi%2Caps%2C331&amp;sr=8-4</t>
        </is>
      </c>
    </row>
    <row r="557">
      <c r="A557" t="inlineStr">
        <is>
          <t>3061536343</t>
        </is>
      </c>
      <c r="B557" t="inlineStr">
        <is>
          <t>FBA15H52DWMVU000002</t>
        </is>
      </c>
      <c r="C557" t="inlineStr">
        <is>
          <t>Ruler</t>
        </is>
      </c>
      <c r="D557" t="inlineStr">
        <is>
          <t>尺子</t>
        </is>
      </c>
      <c r="E557" t="inlineStr">
        <is>
          <t>3926100000</t>
        </is>
      </c>
      <c r="F557" t="inlineStr">
        <is>
          <t>无</t>
        </is>
      </c>
      <c r="G557" t="inlineStr">
        <is>
          <t>无</t>
        </is>
      </c>
      <c r="H557" t="inlineStr">
        <is>
          <t>plastics</t>
        </is>
      </c>
      <c r="I557" t="inlineStr">
        <is>
          <t>Measurement</t>
        </is>
      </c>
      <c r="J557" t="inlineStr">
        <is>
          <t>0.500</t>
        </is>
      </c>
      <c r="K557" t="n">
        <v>1</v>
      </c>
      <c r="L557" t="n">
        <v>63</v>
      </c>
      <c r="M557" t="n">
        <v>14.2</v>
      </c>
      <c r="N557">
        <f>DISPIMG("ID_4C2DD79035CB4046ADE25BBF9C089A24",1)</f>
        <v/>
      </c>
      <c r="O557" t="inlineStr">
        <is>
          <t>N</t>
        </is>
      </c>
      <c r="P557" t="inlineStr">
        <is>
          <t>不报关</t>
        </is>
      </c>
      <c r="Q557" t="inlineStr">
        <is>
          <t>https://www.amazon.com/EASYXQ-Children-Removable-Splicing-Measurement/dp/B0953BNVV7/ref=sr_1_4?crid=19CBB24FA1GL1&amp;keywords=child+growth+ruler&amp;qid=1691039926&amp;sprefix=ruler+chi%2Caps%2C331&amp;sr=8-4</t>
        </is>
      </c>
    </row>
    <row r="558">
      <c r="A558" t="inlineStr">
        <is>
          <t>3061536343</t>
        </is>
      </c>
      <c r="B558" t="inlineStr">
        <is>
          <t>FBA15H52DWMVU000003</t>
        </is>
      </c>
      <c r="C558" t="inlineStr">
        <is>
          <t>Ruler</t>
        </is>
      </c>
      <c r="D558" t="inlineStr">
        <is>
          <t>尺子</t>
        </is>
      </c>
      <c r="E558" t="inlineStr">
        <is>
          <t>3926100000</t>
        </is>
      </c>
      <c r="F558" t="inlineStr">
        <is>
          <t>无</t>
        </is>
      </c>
      <c r="G558" t="inlineStr">
        <is>
          <t>无</t>
        </is>
      </c>
      <c r="H558" t="inlineStr">
        <is>
          <t>plastics</t>
        </is>
      </c>
      <c r="I558" t="inlineStr">
        <is>
          <t>Measurement</t>
        </is>
      </c>
      <c r="J558" t="inlineStr">
        <is>
          <t>0.500</t>
        </is>
      </c>
      <c r="K558" t="n">
        <v>1</v>
      </c>
      <c r="L558" t="n">
        <v>63</v>
      </c>
      <c r="M558" t="n">
        <v>13.5</v>
      </c>
      <c r="N558">
        <f>DISPIMG("ID_4C2DD79035CB4046ADE25BBF9C089A24",1)</f>
        <v/>
      </c>
      <c r="O558" t="inlineStr">
        <is>
          <t>N</t>
        </is>
      </c>
      <c r="P558" t="inlineStr">
        <is>
          <t>不报关</t>
        </is>
      </c>
      <c r="Q558" t="inlineStr">
        <is>
          <t>https://www.amazon.com/EASYXQ-Children-Removable-Splicing-Measurement/dp/B0953BNVV7/ref=sr_1_4?crid=19CBB24FA1GL1&amp;keywords=child+growth+ruler&amp;qid=1691039926&amp;sprefix=ruler+chi%2Caps%2C331&amp;sr=8-4</t>
        </is>
      </c>
    </row>
    <row r="559">
      <c r="A559" t="inlineStr">
        <is>
          <t>3061536343</t>
        </is>
      </c>
      <c r="B559" t="inlineStr">
        <is>
          <t>FBA15H52DWMVU000004</t>
        </is>
      </c>
      <c r="C559" t="inlineStr">
        <is>
          <t>Ruler</t>
        </is>
      </c>
      <c r="D559" t="inlineStr">
        <is>
          <t>尺子</t>
        </is>
      </c>
      <c r="E559" t="inlineStr">
        <is>
          <t>3926100000</t>
        </is>
      </c>
      <c r="F559" t="inlineStr">
        <is>
          <t>无</t>
        </is>
      </c>
      <c r="G559" t="inlineStr">
        <is>
          <t>无</t>
        </is>
      </c>
      <c r="H559" t="inlineStr">
        <is>
          <t>plastics</t>
        </is>
      </c>
      <c r="I559" t="inlineStr">
        <is>
          <t>Measurement</t>
        </is>
      </c>
      <c r="J559" t="inlineStr">
        <is>
          <t>0.500</t>
        </is>
      </c>
      <c r="K559" t="n">
        <v>1</v>
      </c>
      <c r="L559" t="n">
        <v>63</v>
      </c>
      <c r="M559" t="n">
        <v>13.9</v>
      </c>
      <c r="N559">
        <f>DISPIMG("ID_4C2DD79035CB4046ADE25BBF9C089A24",1)</f>
        <v/>
      </c>
      <c r="O559" t="inlineStr">
        <is>
          <t>N</t>
        </is>
      </c>
      <c r="P559" t="inlineStr">
        <is>
          <t>不报关</t>
        </is>
      </c>
      <c r="Q559" t="inlineStr">
        <is>
          <t>https://www.amazon.com/EASYXQ-Children-Removable-Splicing-Measurement/dp/B0953BNVV7/ref=sr_1_4?crid=19CBB24FA1GL1&amp;keywords=child+growth+ruler&amp;qid=1691039926&amp;sprefix=ruler+chi%2Caps%2C331&amp;sr=8-4</t>
        </is>
      </c>
    </row>
    <row r="560">
      <c r="A560" t="inlineStr">
        <is>
          <t>3061536343</t>
        </is>
      </c>
      <c r="B560" t="inlineStr">
        <is>
          <t>FBA15H52DWMVU000005</t>
        </is>
      </c>
      <c r="C560" t="inlineStr">
        <is>
          <t>Ruler</t>
        </is>
      </c>
      <c r="D560" t="inlineStr">
        <is>
          <t>尺子</t>
        </is>
      </c>
      <c r="E560" t="inlineStr">
        <is>
          <t>3926100000</t>
        </is>
      </c>
      <c r="F560" t="inlineStr">
        <is>
          <t>无</t>
        </is>
      </c>
      <c r="G560" t="inlineStr">
        <is>
          <t>无</t>
        </is>
      </c>
      <c r="H560" t="inlineStr">
        <is>
          <t>plastics</t>
        </is>
      </c>
      <c r="I560" t="inlineStr">
        <is>
          <t>Measurement</t>
        </is>
      </c>
      <c r="J560" t="inlineStr">
        <is>
          <t>0.500</t>
        </is>
      </c>
      <c r="K560" t="n">
        <v>1</v>
      </c>
      <c r="L560" t="n">
        <v>63</v>
      </c>
      <c r="M560" t="n">
        <v>13.8</v>
      </c>
      <c r="N560">
        <f>DISPIMG("ID_4C2DD79035CB4046ADE25BBF9C089A24",1)</f>
        <v/>
      </c>
      <c r="O560" t="inlineStr">
        <is>
          <t>N</t>
        </is>
      </c>
      <c r="P560" t="inlineStr">
        <is>
          <t>不报关</t>
        </is>
      </c>
      <c r="Q560" t="inlineStr">
        <is>
          <t>https://www.amazon.com/EASYXQ-Children-Removable-Splicing-Measurement/dp/B0953BNVV7/ref=sr_1_4?crid=19CBB24FA1GL1&amp;keywords=child+growth+ruler&amp;qid=1691039926&amp;sprefix=ruler+chi%2Caps%2C331&amp;sr=8-4</t>
        </is>
      </c>
    </row>
    <row r="561">
      <c r="A561" t="inlineStr">
        <is>
          <t>3061536343</t>
        </is>
      </c>
      <c r="B561" t="inlineStr">
        <is>
          <t>FBA15H52DWMVU000006</t>
        </is>
      </c>
      <c r="C561" t="inlineStr">
        <is>
          <t>Ruler</t>
        </is>
      </c>
      <c r="D561" t="inlineStr">
        <is>
          <t>尺子</t>
        </is>
      </c>
      <c r="E561" t="inlineStr">
        <is>
          <t>3926100000</t>
        </is>
      </c>
      <c r="F561" t="inlineStr">
        <is>
          <t>无</t>
        </is>
      </c>
      <c r="G561" t="inlineStr">
        <is>
          <t>无</t>
        </is>
      </c>
      <c r="H561" t="inlineStr">
        <is>
          <t>plastics</t>
        </is>
      </c>
      <c r="I561" t="inlineStr">
        <is>
          <t>Measurement</t>
        </is>
      </c>
      <c r="J561" t="inlineStr">
        <is>
          <t>0.500</t>
        </is>
      </c>
      <c r="K561" t="n">
        <v>1</v>
      </c>
      <c r="L561" t="n">
        <v>63</v>
      </c>
      <c r="M561" t="n">
        <v>13.9</v>
      </c>
      <c r="N561">
        <f>DISPIMG("ID_4C2DD79035CB4046ADE25BBF9C089A24",1)</f>
        <v/>
      </c>
      <c r="O561" t="inlineStr">
        <is>
          <t>N</t>
        </is>
      </c>
      <c r="P561" t="inlineStr">
        <is>
          <t>不报关</t>
        </is>
      </c>
      <c r="Q561" t="inlineStr">
        <is>
          <t>https://www.amazon.com/EASYXQ-Children-Removable-Splicing-Measurement/dp/B0953BNVV7/ref=sr_1_4?crid=19CBB24FA1GL1&amp;keywords=child+growth+ruler&amp;qid=1691039926&amp;sprefix=ruler+chi%2Caps%2C331&amp;sr=8-4</t>
        </is>
      </c>
    </row>
    <row r="562">
      <c r="A562" t="inlineStr">
        <is>
          <t>3061536343</t>
        </is>
      </c>
      <c r="B562" t="inlineStr">
        <is>
          <t>FBA15H52DWMVU000007</t>
        </is>
      </c>
      <c r="C562" t="inlineStr">
        <is>
          <t>Ruler</t>
        </is>
      </c>
      <c r="D562" t="inlineStr">
        <is>
          <t>尺子</t>
        </is>
      </c>
      <c r="E562" t="inlineStr">
        <is>
          <t>3926100000</t>
        </is>
      </c>
      <c r="F562" t="inlineStr">
        <is>
          <t>无</t>
        </is>
      </c>
      <c r="G562" t="inlineStr">
        <is>
          <t>无</t>
        </is>
      </c>
      <c r="H562" t="inlineStr">
        <is>
          <t>plastics</t>
        </is>
      </c>
      <c r="I562" t="inlineStr">
        <is>
          <t>Measurement</t>
        </is>
      </c>
      <c r="J562" t="inlineStr">
        <is>
          <t>0.500</t>
        </is>
      </c>
      <c r="K562" t="n">
        <v>1</v>
      </c>
      <c r="L562" t="n">
        <v>63</v>
      </c>
      <c r="M562" t="n">
        <v>13.4</v>
      </c>
      <c r="N562">
        <f>DISPIMG("ID_4C2DD79035CB4046ADE25BBF9C089A24",1)</f>
        <v/>
      </c>
      <c r="O562" t="inlineStr">
        <is>
          <t>N</t>
        </is>
      </c>
      <c r="P562" t="inlineStr">
        <is>
          <t>不报关</t>
        </is>
      </c>
      <c r="Q562" t="inlineStr">
        <is>
          <t>https://www.amazon.com/EASYXQ-Children-Removable-Splicing-Measurement/dp/B0953BNVV7/ref=sr_1_4?crid=19CBB24FA1GL1&amp;keywords=child+growth+ruler&amp;qid=1691039926&amp;sprefix=ruler+chi%2Caps%2C331&amp;sr=8-4</t>
        </is>
      </c>
    </row>
    <row r="563">
      <c r="A563" t="inlineStr">
        <is>
          <t>3061536343</t>
        </is>
      </c>
      <c r="B563" t="inlineStr">
        <is>
          <t>FBA15H52DWMVU000008</t>
        </is>
      </c>
      <c r="C563" t="inlineStr">
        <is>
          <t>Ruler</t>
        </is>
      </c>
      <c r="D563" t="inlineStr">
        <is>
          <t>尺子</t>
        </is>
      </c>
      <c r="E563" t="inlineStr">
        <is>
          <t>3926100000</t>
        </is>
      </c>
      <c r="F563" t="inlineStr">
        <is>
          <t>无</t>
        </is>
      </c>
      <c r="G563" t="inlineStr">
        <is>
          <t>无</t>
        </is>
      </c>
      <c r="H563" t="inlineStr">
        <is>
          <t>plastics</t>
        </is>
      </c>
      <c r="I563" t="inlineStr">
        <is>
          <t>Measurement</t>
        </is>
      </c>
      <c r="J563" t="inlineStr">
        <is>
          <t>0.500</t>
        </is>
      </c>
      <c r="K563" t="n">
        <v>1</v>
      </c>
      <c r="L563" t="n">
        <v>63</v>
      </c>
      <c r="M563" t="n">
        <v>13.4</v>
      </c>
      <c r="N563">
        <f>DISPIMG("ID_4C2DD79035CB4046ADE25BBF9C089A24",1)</f>
        <v/>
      </c>
      <c r="O563" t="inlineStr">
        <is>
          <t>N</t>
        </is>
      </c>
      <c r="P563" t="inlineStr">
        <is>
          <t>不报关</t>
        </is>
      </c>
      <c r="Q563" t="inlineStr">
        <is>
          <t>https://www.amazon.com/EASYXQ-Children-Removable-Splicing-Measurement/dp/B0953BNVV7/ref=sr_1_4?crid=19CBB24FA1GL1&amp;keywords=child+growth+ruler&amp;qid=1691039926&amp;sprefix=ruler+chi%2Caps%2C331&amp;sr=8-4</t>
        </is>
      </c>
    </row>
    <row r="564">
      <c r="A564" t="inlineStr">
        <is>
          <t>7288824780</t>
        </is>
      </c>
      <c r="B564" t="inlineStr">
        <is>
          <t>FBA15H54HDRQU000001</t>
        </is>
      </c>
      <c r="C564" t="inlineStr">
        <is>
          <t>Silicone box</t>
        </is>
      </c>
      <c r="D564" t="inlineStr">
        <is>
          <t>硅胶盒</t>
        </is>
      </c>
      <c r="E564" t="inlineStr">
        <is>
          <t>3924100000</t>
        </is>
      </c>
      <c r="F564" t="inlineStr">
        <is>
          <t>CHILLSILA</t>
        </is>
      </c>
      <c r="G564" t="inlineStr">
        <is>
          <t>无</t>
        </is>
      </c>
      <c r="H564" t="inlineStr">
        <is>
          <t>Silica gel</t>
        </is>
      </c>
      <c r="I564" t="inlineStr">
        <is>
          <t>store</t>
        </is>
      </c>
      <c r="J564" t="inlineStr">
        <is>
          <t>2.000</t>
        </is>
      </c>
      <c r="K564" t="n">
        <v>1</v>
      </c>
      <c r="L564" t="n">
        <v>32</v>
      </c>
      <c r="M564" t="n">
        <v>12.55</v>
      </c>
      <c r="N564">
        <f>DISPIMG("ID_24B6094693C84171AF5A75629C3D3450",1)</f>
        <v/>
      </c>
      <c r="O564" t="inlineStr">
        <is>
          <t>N</t>
        </is>
      </c>
      <c r="P564" t="inlineStr">
        <is>
          <t>不报关</t>
        </is>
      </c>
      <c r="Q564" t="inlineStr">
        <is>
          <t>https://www.amazon.fr/dp/B0B8JB6LP6</t>
        </is>
      </c>
    </row>
    <row r="565">
      <c r="A565" t="inlineStr">
        <is>
          <t>7288824780</t>
        </is>
      </c>
      <c r="B565" t="inlineStr">
        <is>
          <t>FBA15H54HDRQU000002</t>
        </is>
      </c>
      <c r="C565" t="inlineStr">
        <is>
          <t>Silicone box</t>
        </is>
      </c>
      <c r="D565" t="inlineStr">
        <is>
          <t>硅胶盒</t>
        </is>
      </c>
      <c r="E565" t="inlineStr">
        <is>
          <t>3924100000</t>
        </is>
      </c>
      <c r="F565" t="inlineStr">
        <is>
          <t>CHILLSILA</t>
        </is>
      </c>
      <c r="G565" t="inlineStr">
        <is>
          <t>无</t>
        </is>
      </c>
      <c r="H565" t="inlineStr">
        <is>
          <t>Silica gel</t>
        </is>
      </c>
      <c r="I565" t="inlineStr">
        <is>
          <t>store</t>
        </is>
      </c>
      <c r="J565" t="inlineStr">
        <is>
          <t>2.000</t>
        </is>
      </c>
      <c r="K565" t="n">
        <v>1</v>
      </c>
      <c r="L565" t="n">
        <v>32</v>
      </c>
      <c r="M565" t="n">
        <v>12.55</v>
      </c>
      <c r="N565">
        <f>DISPIMG("ID_24B6094693C84171AF5A75629C3D3450",1)</f>
        <v/>
      </c>
      <c r="O565" t="inlineStr">
        <is>
          <t>N</t>
        </is>
      </c>
      <c r="P565" t="inlineStr">
        <is>
          <t>不报关</t>
        </is>
      </c>
      <c r="Q565" t="inlineStr">
        <is>
          <t>https://www.amazon.fr/dp/B0B8JB6LP6</t>
        </is>
      </c>
    </row>
    <row r="566">
      <c r="A566" t="inlineStr">
        <is>
          <t>7288824780</t>
        </is>
      </c>
      <c r="B566" t="inlineStr">
        <is>
          <t>FBA15H54HDRQU000003</t>
        </is>
      </c>
      <c r="C566" t="inlineStr">
        <is>
          <t>Silicone box</t>
        </is>
      </c>
      <c r="D566" t="inlineStr">
        <is>
          <t>硅胶盒</t>
        </is>
      </c>
      <c r="E566" t="inlineStr">
        <is>
          <t>3924100000</t>
        </is>
      </c>
      <c r="F566" t="inlineStr">
        <is>
          <t>CHILLSILA</t>
        </is>
      </c>
      <c r="G566" t="inlineStr">
        <is>
          <t>无</t>
        </is>
      </c>
      <c r="H566" t="inlineStr">
        <is>
          <t>Silica gel</t>
        </is>
      </c>
      <c r="I566" t="inlineStr">
        <is>
          <t>store</t>
        </is>
      </c>
      <c r="J566" t="inlineStr">
        <is>
          <t>2.000</t>
        </is>
      </c>
      <c r="K566" t="n">
        <v>1</v>
      </c>
      <c r="L566" t="n">
        <v>32</v>
      </c>
      <c r="M566" t="n">
        <v>12.5</v>
      </c>
      <c r="N566">
        <f>DISPIMG("ID_24B6094693C84171AF5A75629C3D3450",1)</f>
        <v/>
      </c>
      <c r="O566" t="inlineStr">
        <is>
          <t>N</t>
        </is>
      </c>
      <c r="P566" t="inlineStr">
        <is>
          <t>不报关</t>
        </is>
      </c>
      <c r="Q566" t="inlineStr">
        <is>
          <t>https://www.amazon.fr/dp/B0B8JB6LP6</t>
        </is>
      </c>
    </row>
    <row r="567">
      <c r="A567" t="inlineStr">
        <is>
          <t>7288824780</t>
        </is>
      </c>
      <c r="B567" t="inlineStr">
        <is>
          <t>FBA15H54HDRQU000004</t>
        </is>
      </c>
      <c r="C567" t="inlineStr">
        <is>
          <t>Silicone box</t>
        </is>
      </c>
      <c r="D567" t="inlineStr">
        <is>
          <t>硅胶盒</t>
        </is>
      </c>
      <c r="E567" t="inlineStr">
        <is>
          <t>3924100000</t>
        </is>
      </c>
      <c r="F567" t="inlineStr">
        <is>
          <t>CHILLSILA</t>
        </is>
      </c>
      <c r="G567" t="inlineStr">
        <is>
          <t>无</t>
        </is>
      </c>
      <c r="H567" t="inlineStr">
        <is>
          <t>Silica gel</t>
        </is>
      </c>
      <c r="I567" t="inlineStr">
        <is>
          <t>store</t>
        </is>
      </c>
      <c r="J567" t="inlineStr">
        <is>
          <t>2.000</t>
        </is>
      </c>
      <c r="K567" t="n">
        <v>1</v>
      </c>
      <c r="L567" t="n">
        <v>32</v>
      </c>
      <c r="M567" t="n">
        <v>12.55</v>
      </c>
      <c r="N567">
        <f>DISPIMG("ID_24B6094693C84171AF5A75629C3D3450",1)</f>
        <v/>
      </c>
      <c r="O567" t="inlineStr">
        <is>
          <t>N</t>
        </is>
      </c>
      <c r="P567" t="inlineStr">
        <is>
          <t>不报关</t>
        </is>
      </c>
      <c r="Q567" t="inlineStr">
        <is>
          <t>https://www.amazon.fr/dp/B0B8JB6LP6</t>
        </is>
      </c>
    </row>
    <row r="568">
      <c r="A568" t="inlineStr">
        <is>
          <t>7288824780</t>
        </is>
      </c>
      <c r="B568" t="inlineStr">
        <is>
          <t>FBA15H54HDRQU000005</t>
        </is>
      </c>
      <c r="C568" t="inlineStr">
        <is>
          <t>Silicone box</t>
        </is>
      </c>
      <c r="D568" t="inlineStr">
        <is>
          <t>硅胶盒</t>
        </is>
      </c>
      <c r="E568" t="inlineStr">
        <is>
          <t>3924100000</t>
        </is>
      </c>
      <c r="F568" t="inlineStr">
        <is>
          <t>CHILLSILA</t>
        </is>
      </c>
      <c r="G568" t="inlineStr">
        <is>
          <t>无</t>
        </is>
      </c>
      <c r="H568" t="inlineStr">
        <is>
          <t>Silica gel</t>
        </is>
      </c>
      <c r="I568" t="inlineStr">
        <is>
          <t>store</t>
        </is>
      </c>
      <c r="J568" t="inlineStr">
        <is>
          <t>2.000</t>
        </is>
      </c>
      <c r="K568" t="n">
        <v>1</v>
      </c>
      <c r="L568" t="n">
        <v>32</v>
      </c>
      <c r="M568" t="n">
        <v>12.5</v>
      </c>
      <c r="N568">
        <f>DISPIMG("ID_24B6094693C84171AF5A75629C3D3450",1)</f>
        <v/>
      </c>
      <c r="O568" t="inlineStr">
        <is>
          <t>N</t>
        </is>
      </c>
      <c r="P568" t="inlineStr">
        <is>
          <t>不报关</t>
        </is>
      </c>
      <c r="Q568" t="inlineStr">
        <is>
          <t>https://www.amazon.fr/dp/B0B8JB6LP6</t>
        </is>
      </c>
    </row>
    <row r="569">
      <c r="A569" t="inlineStr">
        <is>
          <t>7288824780</t>
        </is>
      </c>
      <c r="B569" t="inlineStr">
        <is>
          <t>FBA15H54HDRQU000006</t>
        </is>
      </c>
      <c r="C569" t="inlineStr">
        <is>
          <t>Silicone box</t>
        </is>
      </c>
      <c r="D569" t="inlineStr">
        <is>
          <t>硅胶盒</t>
        </is>
      </c>
      <c r="E569" t="inlineStr">
        <is>
          <t>3924100000</t>
        </is>
      </c>
      <c r="F569" t="inlineStr">
        <is>
          <t>CHILLSILA</t>
        </is>
      </c>
      <c r="G569" t="inlineStr">
        <is>
          <t>无</t>
        </is>
      </c>
      <c r="H569" t="inlineStr">
        <is>
          <t>Silica gel</t>
        </is>
      </c>
      <c r="I569" t="inlineStr">
        <is>
          <t>store</t>
        </is>
      </c>
      <c r="J569" t="inlineStr">
        <is>
          <t>2.000</t>
        </is>
      </c>
      <c r="K569" t="n">
        <v>1</v>
      </c>
      <c r="L569" t="n">
        <v>32</v>
      </c>
      <c r="M569" t="n">
        <v>12.5</v>
      </c>
      <c r="N569">
        <f>DISPIMG("ID_24B6094693C84171AF5A75629C3D3450",1)</f>
        <v/>
      </c>
      <c r="O569" t="inlineStr">
        <is>
          <t>N</t>
        </is>
      </c>
      <c r="P569" t="inlineStr">
        <is>
          <t>不报关</t>
        </is>
      </c>
      <c r="Q569" t="inlineStr">
        <is>
          <t>https://www.amazon.fr/dp/B0B8JB6LP6</t>
        </is>
      </c>
    </row>
    <row r="570">
      <c r="A570" t="inlineStr">
        <is>
          <t>7288824780</t>
        </is>
      </c>
      <c r="B570" t="inlineStr">
        <is>
          <t>FBA15H54HDRQU000007</t>
        </is>
      </c>
      <c r="C570" t="inlineStr">
        <is>
          <t>Silicone box</t>
        </is>
      </c>
      <c r="D570" t="inlineStr">
        <is>
          <t>硅胶盒</t>
        </is>
      </c>
      <c r="E570" t="inlineStr">
        <is>
          <t>3924100000</t>
        </is>
      </c>
      <c r="F570" t="inlineStr">
        <is>
          <t>CHILLSILA</t>
        </is>
      </c>
      <c r="G570" t="inlineStr">
        <is>
          <t>无</t>
        </is>
      </c>
      <c r="H570" t="inlineStr">
        <is>
          <t>Silica gel</t>
        </is>
      </c>
      <c r="I570" t="inlineStr">
        <is>
          <t>store</t>
        </is>
      </c>
      <c r="J570" t="inlineStr">
        <is>
          <t>2.000</t>
        </is>
      </c>
      <c r="K570" t="n">
        <v>1</v>
      </c>
      <c r="L570" t="n">
        <v>32</v>
      </c>
      <c r="M570" t="n">
        <v>12.5</v>
      </c>
      <c r="N570">
        <f>DISPIMG("ID_24B6094693C84171AF5A75629C3D3450",1)</f>
        <v/>
      </c>
      <c r="O570" t="inlineStr">
        <is>
          <t>N</t>
        </is>
      </c>
      <c r="P570" t="inlineStr">
        <is>
          <t>不报关</t>
        </is>
      </c>
      <c r="Q570" t="inlineStr">
        <is>
          <t>https://www.amazon.fr/dp/B0B8JB6LP6</t>
        </is>
      </c>
    </row>
    <row r="571">
      <c r="A571" t="inlineStr">
        <is>
          <t>7288824780</t>
        </is>
      </c>
      <c r="B571" t="inlineStr">
        <is>
          <t>FBA15H54HDRQU000008</t>
        </is>
      </c>
      <c r="C571" t="inlineStr">
        <is>
          <t>Silicone box</t>
        </is>
      </c>
      <c r="D571" t="inlineStr">
        <is>
          <t>硅胶盒</t>
        </is>
      </c>
      <c r="E571" t="inlineStr">
        <is>
          <t>3924100000</t>
        </is>
      </c>
      <c r="F571" t="inlineStr">
        <is>
          <t>CHILLSILA</t>
        </is>
      </c>
      <c r="G571" t="inlineStr">
        <is>
          <t>无</t>
        </is>
      </c>
      <c r="H571" t="inlineStr">
        <is>
          <t>Silica gel</t>
        </is>
      </c>
      <c r="I571" t="inlineStr">
        <is>
          <t>store</t>
        </is>
      </c>
      <c r="J571" t="inlineStr">
        <is>
          <t>2.000</t>
        </is>
      </c>
      <c r="K571" t="n">
        <v>1</v>
      </c>
      <c r="L571" t="n">
        <v>32</v>
      </c>
      <c r="M571" t="n">
        <v>12.55</v>
      </c>
      <c r="N571">
        <f>DISPIMG("ID_24B6094693C84171AF5A75629C3D3450",1)</f>
        <v/>
      </c>
      <c r="O571" t="inlineStr">
        <is>
          <t>N</t>
        </is>
      </c>
      <c r="P571" t="inlineStr">
        <is>
          <t>不报关</t>
        </is>
      </c>
      <c r="Q571" t="inlineStr">
        <is>
          <t>https://www.amazon.fr/dp/B0B8JB6LP6</t>
        </is>
      </c>
    </row>
    <row r="572">
      <c r="A572" t="inlineStr">
        <is>
          <t>7288824780</t>
        </is>
      </c>
      <c r="B572" t="inlineStr">
        <is>
          <t>FBA15H54HDRQU000009</t>
        </is>
      </c>
      <c r="C572" t="inlineStr">
        <is>
          <t>Silicone box</t>
        </is>
      </c>
      <c r="D572" t="inlineStr">
        <is>
          <t>硅胶盒</t>
        </is>
      </c>
      <c r="E572" t="inlineStr">
        <is>
          <t>3924100000</t>
        </is>
      </c>
      <c r="F572" t="inlineStr">
        <is>
          <t>CHILLSILA</t>
        </is>
      </c>
      <c r="G572" t="inlineStr">
        <is>
          <t>无</t>
        </is>
      </c>
      <c r="H572" t="inlineStr">
        <is>
          <t>Silica gel</t>
        </is>
      </c>
      <c r="I572" t="inlineStr">
        <is>
          <t>store</t>
        </is>
      </c>
      <c r="J572" t="inlineStr">
        <is>
          <t>2.000</t>
        </is>
      </c>
      <c r="K572" t="n">
        <v>1</v>
      </c>
      <c r="L572" t="n">
        <v>32</v>
      </c>
      <c r="M572" t="n">
        <v>12.55</v>
      </c>
      <c r="N572">
        <f>DISPIMG("ID_24B6094693C84171AF5A75629C3D3450",1)</f>
        <v/>
      </c>
      <c r="O572" t="inlineStr">
        <is>
          <t>N</t>
        </is>
      </c>
      <c r="P572" t="inlineStr">
        <is>
          <t>不报关</t>
        </is>
      </c>
      <c r="Q572" t="inlineStr">
        <is>
          <t>https://www.amazon.fr/dp/B0B8JB6LP6</t>
        </is>
      </c>
    </row>
    <row r="573">
      <c r="A573" t="inlineStr">
        <is>
          <t>7288824780</t>
        </is>
      </c>
      <c r="B573" t="inlineStr">
        <is>
          <t>FBA15H54HDRQU000010</t>
        </is>
      </c>
      <c r="C573" t="inlineStr">
        <is>
          <t>Silicone box</t>
        </is>
      </c>
      <c r="D573" t="inlineStr">
        <is>
          <t>硅胶盒</t>
        </is>
      </c>
      <c r="E573" t="inlineStr">
        <is>
          <t>3924100000</t>
        </is>
      </c>
      <c r="F573" t="inlineStr">
        <is>
          <t>CHILLSILA</t>
        </is>
      </c>
      <c r="G573" t="inlineStr">
        <is>
          <t>无</t>
        </is>
      </c>
      <c r="H573" t="inlineStr">
        <is>
          <t>Silica gel</t>
        </is>
      </c>
      <c r="I573" t="inlineStr">
        <is>
          <t>store</t>
        </is>
      </c>
      <c r="J573" t="inlineStr">
        <is>
          <t>2.000</t>
        </is>
      </c>
      <c r="K573" t="n">
        <v>1</v>
      </c>
      <c r="L573" t="n">
        <v>32</v>
      </c>
      <c r="M573" t="n">
        <v>12.5</v>
      </c>
      <c r="N573">
        <f>DISPIMG("ID_24B6094693C84171AF5A75629C3D3450",1)</f>
        <v/>
      </c>
      <c r="O573" t="inlineStr">
        <is>
          <t>N</t>
        </is>
      </c>
      <c r="P573" t="inlineStr">
        <is>
          <t>不报关</t>
        </is>
      </c>
      <c r="Q573" t="inlineStr">
        <is>
          <t>https://www.amazon.fr/dp/B0B8JB6LP6</t>
        </is>
      </c>
    </row>
    <row r="574">
      <c r="A574" t="inlineStr">
        <is>
          <t>7288824780</t>
        </is>
      </c>
      <c r="B574" t="inlineStr">
        <is>
          <t>FBA15H54HDRQU000011</t>
        </is>
      </c>
      <c r="C574" t="inlineStr">
        <is>
          <t>Silicone box</t>
        </is>
      </c>
      <c r="D574" t="inlineStr">
        <is>
          <t>硅胶盒</t>
        </is>
      </c>
      <c r="E574" t="inlineStr">
        <is>
          <t>3924100000</t>
        </is>
      </c>
      <c r="F574" t="inlineStr">
        <is>
          <t>CHILLSILA</t>
        </is>
      </c>
      <c r="G574" t="inlineStr">
        <is>
          <t>无</t>
        </is>
      </c>
      <c r="H574" t="inlineStr">
        <is>
          <t>Silica gel</t>
        </is>
      </c>
      <c r="I574" t="inlineStr">
        <is>
          <t>store</t>
        </is>
      </c>
      <c r="J574" t="inlineStr">
        <is>
          <t>2.000</t>
        </is>
      </c>
      <c r="K574" t="n">
        <v>1</v>
      </c>
      <c r="L574" t="n">
        <v>32</v>
      </c>
      <c r="M574" t="n">
        <v>12.55</v>
      </c>
      <c r="N574">
        <f>DISPIMG("ID_24B6094693C84171AF5A75629C3D3450",1)</f>
        <v/>
      </c>
      <c r="O574" t="inlineStr">
        <is>
          <t>N</t>
        </is>
      </c>
      <c r="P574" t="inlineStr">
        <is>
          <t>不报关</t>
        </is>
      </c>
      <c r="Q574" t="inlineStr">
        <is>
          <t>https://www.amazon.fr/dp/B0B8JB6LP6</t>
        </is>
      </c>
    </row>
    <row r="575">
      <c r="A575" t="inlineStr">
        <is>
          <t>7288824780</t>
        </is>
      </c>
      <c r="B575" t="inlineStr">
        <is>
          <t>FBA15H54HDRQU000012</t>
        </is>
      </c>
      <c r="C575" t="inlineStr">
        <is>
          <t>Silicone box</t>
        </is>
      </c>
      <c r="D575" t="inlineStr">
        <is>
          <t>硅胶盒</t>
        </is>
      </c>
      <c r="E575" t="inlineStr">
        <is>
          <t>3924100000</t>
        </is>
      </c>
      <c r="F575" t="inlineStr">
        <is>
          <t>CHILLSILA</t>
        </is>
      </c>
      <c r="G575" t="inlineStr">
        <is>
          <t>无</t>
        </is>
      </c>
      <c r="H575" t="inlineStr">
        <is>
          <t>Silica gel</t>
        </is>
      </c>
      <c r="I575" t="inlineStr">
        <is>
          <t>store</t>
        </is>
      </c>
      <c r="J575" t="inlineStr">
        <is>
          <t>2.000</t>
        </is>
      </c>
      <c r="K575" t="n">
        <v>1</v>
      </c>
      <c r="L575" t="n">
        <v>32</v>
      </c>
      <c r="M575" t="n">
        <v>12.55</v>
      </c>
      <c r="N575">
        <f>DISPIMG("ID_24B6094693C84171AF5A75629C3D3450",1)</f>
        <v/>
      </c>
      <c r="O575" t="inlineStr">
        <is>
          <t>N</t>
        </is>
      </c>
      <c r="P575" t="inlineStr">
        <is>
          <t>不报关</t>
        </is>
      </c>
      <c r="Q575" t="inlineStr">
        <is>
          <t>https://www.amazon.fr/dp/B0B8JB6LP6</t>
        </is>
      </c>
    </row>
    <row r="576">
      <c r="A576" t="inlineStr">
        <is>
          <t>7288824780</t>
        </is>
      </c>
      <c r="B576" t="inlineStr">
        <is>
          <t>FBA15H54HDRQU000013</t>
        </is>
      </c>
      <c r="C576" t="inlineStr">
        <is>
          <t>Silicone box</t>
        </is>
      </c>
      <c r="D576" t="inlineStr">
        <is>
          <t>硅胶盒</t>
        </is>
      </c>
      <c r="E576" t="inlineStr">
        <is>
          <t>3924100000</t>
        </is>
      </c>
      <c r="F576" t="inlineStr">
        <is>
          <t>CHILLSILA</t>
        </is>
      </c>
      <c r="G576" t="inlineStr">
        <is>
          <t>无</t>
        </is>
      </c>
      <c r="H576" t="inlineStr">
        <is>
          <t>Silica gel</t>
        </is>
      </c>
      <c r="I576" t="inlineStr">
        <is>
          <t>store</t>
        </is>
      </c>
      <c r="J576" t="inlineStr">
        <is>
          <t>2.000</t>
        </is>
      </c>
      <c r="K576" t="n">
        <v>1</v>
      </c>
      <c r="L576" t="n">
        <v>32</v>
      </c>
      <c r="M576" t="n">
        <v>12.5</v>
      </c>
      <c r="N576">
        <f>DISPIMG("ID_24B6094693C84171AF5A75629C3D3450",1)</f>
        <v/>
      </c>
      <c r="O576" t="inlineStr">
        <is>
          <t>N</t>
        </is>
      </c>
      <c r="P576" t="inlineStr">
        <is>
          <t>不报关</t>
        </is>
      </c>
      <c r="Q576" t="inlineStr">
        <is>
          <t>https://www.amazon.fr/dp/B0B8JB6LP6</t>
        </is>
      </c>
    </row>
    <row r="577">
      <c r="A577" t="inlineStr">
        <is>
          <t>7288824780</t>
        </is>
      </c>
      <c r="B577" t="inlineStr">
        <is>
          <t>FBA15H54HDRQU000014</t>
        </is>
      </c>
      <c r="C577" t="inlineStr">
        <is>
          <t>Silicone box</t>
        </is>
      </c>
      <c r="D577" t="inlineStr">
        <is>
          <t>硅胶盒</t>
        </is>
      </c>
      <c r="E577" t="inlineStr">
        <is>
          <t>3924100000</t>
        </is>
      </c>
      <c r="F577" t="inlineStr">
        <is>
          <t>CHILLSILA</t>
        </is>
      </c>
      <c r="G577" t="inlineStr">
        <is>
          <t>无</t>
        </is>
      </c>
      <c r="H577" t="inlineStr">
        <is>
          <t>Silica gel</t>
        </is>
      </c>
      <c r="I577" t="inlineStr">
        <is>
          <t>store</t>
        </is>
      </c>
      <c r="J577" t="inlineStr">
        <is>
          <t>2.000</t>
        </is>
      </c>
      <c r="K577" t="n">
        <v>1</v>
      </c>
      <c r="L577" t="n">
        <v>32</v>
      </c>
      <c r="M577" t="n">
        <v>12.5</v>
      </c>
      <c r="N577">
        <f>DISPIMG("ID_24B6094693C84171AF5A75629C3D3450",1)</f>
        <v/>
      </c>
      <c r="O577" t="inlineStr">
        <is>
          <t>N</t>
        </is>
      </c>
      <c r="P577" t="inlineStr">
        <is>
          <t>不报关</t>
        </is>
      </c>
      <c r="Q577" t="inlineStr">
        <is>
          <t>https://www.amazon.fr/dp/B0B8JB6LP6</t>
        </is>
      </c>
    </row>
    <row r="578">
      <c r="A578" t="inlineStr">
        <is>
          <t>7288824780</t>
        </is>
      </c>
      <c r="B578" t="inlineStr">
        <is>
          <t>FBA15H54HDRQU000015</t>
        </is>
      </c>
      <c r="C578" t="inlineStr">
        <is>
          <t>Silicone box</t>
        </is>
      </c>
      <c r="D578" t="inlineStr">
        <is>
          <t>硅胶盒</t>
        </is>
      </c>
      <c r="E578" t="inlineStr">
        <is>
          <t>3924100000</t>
        </is>
      </c>
      <c r="F578" t="inlineStr">
        <is>
          <t>CHILLSILA</t>
        </is>
      </c>
      <c r="G578" t="inlineStr">
        <is>
          <t>无</t>
        </is>
      </c>
      <c r="H578" t="inlineStr">
        <is>
          <t>Silica gel</t>
        </is>
      </c>
      <c r="I578" t="inlineStr">
        <is>
          <t>store</t>
        </is>
      </c>
      <c r="J578" t="inlineStr">
        <is>
          <t>2.000</t>
        </is>
      </c>
      <c r="K578" t="n">
        <v>1</v>
      </c>
      <c r="L578" t="n">
        <v>32</v>
      </c>
      <c r="M578" t="n">
        <v>12.55</v>
      </c>
      <c r="N578">
        <f>DISPIMG("ID_24B6094693C84171AF5A75629C3D3450",1)</f>
        <v/>
      </c>
      <c r="O578" t="inlineStr">
        <is>
          <t>N</t>
        </is>
      </c>
      <c r="P578" t="inlineStr">
        <is>
          <t>不报关</t>
        </is>
      </c>
      <c r="Q578" t="inlineStr">
        <is>
          <t>https://www.amazon.fr/dp/B0B8JB6LP6</t>
        </is>
      </c>
    </row>
    <row r="579">
      <c r="A579" t="inlineStr">
        <is>
          <t>FBA15H5417KW</t>
        </is>
      </c>
      <c r="B579" t="inlineStr">
        <is>
          <t>FBA15H5417KWU000001</t>
        </is>
      </c>
      <c r="C579" t="inlineStr">
        <is>
          <t>Plastic cleaning set</t>
        </is>
      </c>
      <c r="D579" t="inlineStr">
        <is>
          <t>塑料清洁套装</t>
        </is>
      </c>
      <c r="E579" t="n">
        <v>9603909090</v>
      </c>
      <c r="F579" t="inlineStr">
        <is>
          <t>无</t>
        </is>
      </c>
      <c r="G579" t="inlineStr">
        <is>
          <t>无</t>
        </is>
      </c>
      <c r="H579" t="inlineStr">
        <is>
          <t>塑料/plastic</t>
        </is>
      </c>
      <c r="I579" t="inlineStr">
        <is>
          <t>Plastic cleaning set</t>
        </is>
      </c>
      <c r="J579" t="inlineStr">
        <is>
          <t>1.000</t>
        </is>
      </c>
      <c r="K579" t="n">
        <v>1</v>
      </c>
      <c r="L579" t="n">
        <v>83</v>
      </c>
      <c r="M579" t="n">
        <v>10.7</v>
      </c>
      <c r="N579">
        <f>_xlfn.DISPIMG("ID_9076DF6FC5BA4CA9B60EED9D9740D5DD",1)</f>
        <v/>
      </c>
      <c r="O579" t="inlineStr">
        <is>
          <t>N</t>
        </is>
      </c>
      <c r="P579" t="inlineStr">
        <is>
          <t>不报关</t>
        </is>
      </c>
      <c r="Q579" t="inlineStr">
        <is>
          <t>https://www.amazon.de/dp/B099RNY6D3?ref=myi_title_dp</t>
        </is>
      </c>
    </row>
    <row r="580">
      <c r="A580" t="inlineStr">
        <is>
          <t>FBA15H5417KW</t>
        </is>
      </c>
      <c r="B580" t="inlineStr">
        <is>
          <t>FBA15H5417KWU000002</t>
        </is>
      </c>
      <c r="C580" t="inlineStr">
        <is>
          <t>Plastic cleaning set</t>
        </is>
      </c>
      <c r="D580" t="inlineStr">
        <is>
          <t>塑料清洁套装</t>
        </is>
      </c>
      <c r="E580" t="inlineStr">
        <is>
          <t>9603909090</t>
        </is>
      </c>
      <c r="F580" t="inlineStr">
        <is>
          <t>无</t>
        </is>
      </c>
      <c r="G580" t="inlineStr">
        <is>
          <t>无</t>
        </is>
      </c>
      <c r="H580" t="inlineStr">
        <is>
          <t>塑料/plastic</t>
        </is>
      </c>
      <c r="I580" t="inlineStr">
        <is>
          <t>Plastic cleaning set</t>
        </is>
      </c>
      <c r="J580" t="inlineStr">
        <is>
          <t>1.000</t>
        </is>
      </c>
      <c r="K580" t="n">
        <v>1</v>
      </c>
      <c r="L580" t="n">
        <v>83</v>
      </c>
      <c r="M580" t="n">
        <v>10.7</v>
      </c>
      <c r="N580">
        <f>_xlfn.DISPIMG("ID_84E87AEE65F944F6A8B4C7C2457C3FE7",1)</f>
        <v/>
      </c>
      <c r="O580" t="inlineStr">
        <is>
          <t>N</t>
        </is>
      </c>
      <c r="P580" t="inlineStr">
        <is>
          <t>不报关</t>
        </is>
      </c>
      <c r="Q580" t="inlineStr">
        <is>
          <t>https://www.amazon.de/dp/B099RNY6D3?ref=myi_title_dp</t>
        </is>
      </c>
    </row>
    <row r="581">
      <c r="A581" t="inlineStr">
        <is>
          <t>FBA15H5417KW</t>
        </is>
      </c>
      <c r="B581" t="inlineStr">
        <is>
          <t>FBA15H5417KWU000003</t>
        </is>
      </c>
      <c r="C581" t="inlineStr">
        <is>
          <t>Plastic cleaning set</t>
        </is>
      </c>
      <c r="D581" t="inlineStr">
        <is>
          <t>塑料清洁套装</t>
        </is>
      </c>
      <c r="E581" t="inlineStr">
        <is>
          <t>9603909090</t>
        </is>
      </c>
      <c r="F581" t="inlineStr">
        <is>
          <t>无</t>
        </is>
      </c>
      <c r="G581" t="inlineStr">
        <is>
          <t>无</t>
        </is>
      </c>
      <c r="H581" t="inlineStr">
        <is>
          <t>塑料/plastic</t>
        </is>
      </c>
      <c r="I581" t="inlineStr">
        <is>
          <t>Plastic cleaning set</t>
        </is>
      </c>
      <c r="J581" t="inlineStr">
        <is>
          <t>1.000</t>
        </is>
      </c>
      <c r="K581" t="n">
        <v>1</v>
      </c>
      <c r="L581" t="n">
        <v>83</v>
      </c>
      <c r="M581" t="n">
        <v>10.7</v>
      </c>
      <c r="N581">
        <f>_xlfn.DISPIMG("ID_B0F30325E502476F88924DB0C96A9617",1)</f>
        <v/>
      </c>
      <c r="O581" t="inlineStr">
        <is>
          <t>N</t>
        </is>
      </c>
      <c r="P581" t="inlineStr">
        <is>
          <t>不报关</t>
        </is>
      </c>
      <c r="Q581" t="inlineStr">
        <is>
          <t>https://www.amazon.de/dp/B099RNY6D3?ref=myi_title_dp</t>
        </is>
      </c>
    </row>
    <row r="582">
      <c r="A582" t="inlineStr">
        <is>
          <t>FBA15H5417KW</t>
        </is>
      </c>
      <c r="B582" t="inlineStr">
        <is>
          <t>FBA15H5417KWU000004</t>
        </is>
      </c>
      <c r="C582" t="inlineStr">
        <is>
          <t>Plastic cleaning set</t>
        </is>
      </c>
      <c r="D582" t="inlineStr">
        <is>
          <t>塑料清洁套装</t>
        </is>
      </c>
      <c r="E582" t="inlineStr">
        <is>
          <t>9603909090</t>
        </is>
      </c>
      <c r="F582" t="inlineStr">
        <is>
          <t>无</t>
        </is>
      </c>
      <c r="G582" t="inlineStr">
        <is>
          <t>无</t>
        </is>
      </c>
      <c r="H582" t="inlineStr">
        <is>
          <t>塑料/plastic</t>
        </is>
      </c>
      <c r="I582" t="inlineStr">
        <is>
          <t>Plastic cleaning set</t>
        </is>
      </c>
      <c r="J582" t="inlineStr">
        <is>
          <t>1.000</t>
        </is>
      </c>
      <c r="K582" t="n">
        <v>1</v>
      </c>
      <c r="L582" t="n">
        <v>83</v>
      </c>
      <c r="M582" t="n">
        <v>10.7</v>
      </c>
      <c r="N582">
        <f>_xlfn.DISPIMG("ID_9A68BF1161D642CDBB64ACCA3C4A6D2D",1)</f>
        <v/>
      </c>
      <c r="O582" t="inlineStr">
        <is>
          <t>N</t>
        </is>
      </c>
      <c r="P582" t="inlineStr">
        <is>
          <t>不报关</t>
        </is>
      </c>
      <c r="Q582" t="inlineStr">
        <is>
          <t>https://www.amazon.de/dp/B099RNY6D3?ref=myi_title_dp</t>
        </is>
      </c>
    </row>
    <row r="583">
      <c r="A583" t="inlineStr">
        <is>
          <t>FBA15H5417KW</t>
        </is>
      </c>
      <c r="B583" t="inlineStr">
        <is>
          <t>FBA15H5417KWU000005</t>
        </is>
      </c>
      <c r="C583" t="inlineStr">
        <is>
          <t>Plastic cleaning set</t>
        </is>
      </c>
      <c r="D583" t="inlineStr">
        <is>
          <t>塑料清洁套装</t>
        </is>
      </c>
      <c r="E583" t="inlineStr">
        <is>
          <t>9603909090</t>
        </is>
      </c>
      <c r="F583" t="inlineStr">
        <is>
          <t>无</t>
        </is>
      </c>
      <c r="G583" t="inlineStr">
        <is>
          <t>无</t>
        </is>
      </c>
      <c r="H583" t="inlineStr">
        <is>
          <t>塑料/plastic</t>
        </is>
      </c>
      <c r="I583" t="inlineStr">
        <is>
          <t>Plastic cleaning set</t>
        </is>
      </c>
      <c r="J583" t="inlineStr">
        <is>
          <t>1.000</t>
        </is>
      </c>
      <c r="K583" t="n">
        <v>1</v>
      </c>
      <c r="L583" t="n">
        <v>83</v>
      </c>
      <c r="M583" t="n">
        <v>10.7</v>
      </c>
      <c r="N583">
        <f>_xlfn.DISPIMG("ID_BFF4D17BE6114FB8BF49FA3D51BF1F15",1)</f>
        <v/>
      </c>
      <c r="O583" t="inlineStr">
        <is>
          <t>N</t>
        </is>
      </c>
      <c r="P583" t="inlineStr">
        <is>
          <t>不报关</t>
        </is>
      </c>
      <c r="Q583" t="inlineStr">
        <is>
          <t>https://www.amazon.de/dp/B099RNY6D3?ref=myi_title_dp</t>
        </is>
      </c>
    </row>
    <row r="584">
      <c r="A584" t="inlineStr">
        <is>
          <t>FBA15H5417KW</t>
        </is>
      </c>
      <c r="B584" t="inlineStr">
        <is>
          <t>FBA15H5417KWU000006</t>
        </is>
      </c>
      <c r="C584" t="inlineStr">
        <is>
          <t>Plastic cleaning set</t>
        </is>
      </c>
      <c r="D584" t="inlineStr">
        <is>
          <t>塑料清洁套装</t>
        </is>
      </c>
      <c r="E584" t="inlineStr">
        <is>
          <t>9603909090</t>
        </is>
      </c>
      <c r="F584" t="inlineStr">
        <is>
          <t>无</t>
        </is>
      </c>
      <c r="G584" t="inlineStr">
        <is>
          <t>无</t>
        </is>
      </c>
      <c r="H584" t="inlineStr">
        <is>
          <t>塑料/plastic</t>
        </is>
      </c>
      <c r="I584" t="inlineStr">
        <is>
          <t>Plastic cleaning set</t>
        </is>
      </c>
      <c r="J584" t="inlineStr">
        <is>
          <t>1.000</t>
        </is>
      </c>
      <c r="K584" t="n">
        <v>1</v>
      </c>
      <c r="L584" t="n">
        <v>83</v>
      </c>
      <c r="M584" t="n">
        <v>10.7</v>
      </c>
      <c r="N584">
        <f>_xlfn.DISPIMG("ID_8A440348249A40A0804768A46104AB76",1)</f>
        <v/>
      </c>
      <c r="O584" t="inlineStr">
        <is>
          <t>N</t>
        </is>
      </c>
      <c r="P584" t="inlineStr">
        <is>
          <t>不报关</t>
        </is>
      </c>
      <c r="Q584" t="inlineStr">
        <is>
          <t>https://www.amazon.de/dp/B099RNY6D3?ref=myi_title_dp</t>
        </is>
      </c>
    </row>
    <row r="585">
      <c r="A585" t="inlineStr">
        <is>
          <t>FBA15H5417KW</t>
        </is>
      </c>
      <c r="B585" t="inlineStr">
        <is>
          <t>FBA15H5417KWU000007</t>
        </is>
      </c>
      <c r="C585" t="inlineStr">
        <is>
          <t>Plastic cleaning set</t>
        </is>
      </c>
      <c r="D585" t="inlineStr">
        <is>
          <t>塑料清洁套装</t>
        </is>
      </c>
      <c r="E585" t="inlineStr">
        <is>
          <t>9603909090</t>
        </is>
      </c>
      <c r="F585" t="inlineStr">
        <is>
          <t>无</t>
        </is>
      </c>
      <c r="G585" t="inlineStr">
        <is>
          <t>无</t>
        </is>
      </c>
      <c r="H585" t="inlineStr">
        <is>
          <t>塑料/plastic</t>
        </is>
      </c>
      <c r="I585" t="inlineStr">
        <is>
          <t>Plastic cleaning set</t>
        </is>
      </c>
      <c r="J585" t="inlineStr">
        <is>
          <t>1.000</t>
        </is>
      </c>
      <c r="K585" t="n">
        <v>1</v>
      </c>
      <c r="L585" t="n">
        <v>83</v>
      </c>
      <c r="M585" t="n">
        <v>10.7</v>
      </c>
      <c r="N585">
        <f>_xlfn.DISPIMG("ID_3406537EF8E94B50A421E59BF2C8B78F",1)</f>
        <v/>
      </c>
      <c r="O585" t="inlineStr">
        <is>
          <t>N</t>
        </is>
      </c>
      <c r="P585" t="inlineStr">
        <is>
          <t>不报关</t>
        </is>
      </c>
      <c r="Q585" t="inlineStr">
        <is>
          <t>https://www.amazon.de/dp/B099RNY6D3?ref=myi_title_dp</t>
        </is>
      </c>
    </row>
    <row r="586">
      <c r="A586" t="inlineStr">
        <is>
          <t>FBA15H5417KW</t>
        </is>
      </c>
      <c r="B586" t="inlineStr">
        <is>
          <t>FBA15H5417KWU000008</t>
        </is>
      </c>
      <c r="C586" t="inlineStr">
        <is>
          <t>Plastic Sealed Cans</t>
        </is>
      </c>
      <c r="D586" t="inlineStr">
        <is>
          <t>塑料密封罐</t>
        </is>
      </c>
      <c r="E586" t="inlineStr">
        <is>
          <t>3923300000</t>
        </is>
      </c>
      <c r="F586" t="inlineStr">
        <is>
          <t>无</t>
        </is>
      </c>
      <c r="G586" t="inlineStr">
        <is>
          <t>无</t>
        </is>
      </c>
      <c r="H586" t="inlineStr">
        <is>
          <t>塑料/plastic</t>
        </is>
      </c>
      <c r="I586" t="inlineStr">
        <is>
          <t>Plastic Sealed Cans</t>
        </is>
      </c>
      <c r="J586" t="inlineStr">
        <is>
          <t>1.000</t>
        </is>
      </c>
      <c r="K586" t="n">
        <v>1</v>
      </c>
      <c r="L586" t="n">
        <v>21</v>
      </c>
      <c r="M586" t="n">
        <v>6.42</v>
      </c>
      <c r="N586">
        <f>_xlfn.DISPIMG("ID_A84DA68E010D4A3796CBA5F56145AE8B",1)</f>
        <v/>
      </c>
      <c r="O586" t="inlineStr">
        <is>
          <t>N</t>
        </is>
      </c>
      <c r="P586" t="inlineStr">
        <is>
          <t>不报关</t>
        </is>
      </c>
      <c r="Q586" t="inlineStr">
        <is>
          <t>https://www.amazon.de/dp/B0CD29GRLN?ref=myi_title_dp</t>
        </is>
      </c>
    </row>
    <row r="587">
      <c r="A587" t="inlineStr">
        <is>
          <t>FBA15H5417KW</t>
        </is>
      </c>
      <c r="B587" t="inlineStr">
        <is>
          <t>FBA15H5417KWU000008</t>
        </is>
      </c>
      <c r="C587" t="inlineStr">
        <is>
          <t>Plastic cleaning set</t>
        </is>
      </c>
      <c r="D587" t="inlineStr">
        <is>
          <t>塑料清洁套装</t>
        </is>
      </c>
      <c r="E587" t="inlineStr">
        <is>
          <t>9603909090</t>
        </is>
      </c>
      <c r="F587" t="inlineStr">
        <is>
          <t>无</t>
        </is>
      </c>
      <c r="G587" t="inlineStr">
        <is>
          <t>无</t>
        </is>
      </c>
      <c r="H587" t="inlineStr">
        <is>
          <t>塑料/plastic</t>
        </is>
      </c>
      <c r="I587" t="inlineStr">
        <is>
          <t>Plastic cleaning set</t>
        </is>
      </c>
      <c r="J587" t="inlineStr">
        <is>
          <t>1.000</t>
        </is>
      </c>
      <c r="K587" t="n">
        <v>1</v>
      </c>
      <c r="L587" t="n">
        <v>14</v>
      </c>
      <c r="M587" t="n">
        <v>4.28</v>
      </c>
      <c r="N587">
        <f>_xlfn.DISPIMG("ID_F0A482E5B96448B9AABD739F8BC31616",1)</f>
        <v/>
      </c>
      <c r="O587" t="inlineStr">
        <is>
          <t>N</t>
        </is>
      </c>
      <c r="P587" t="inlineStr">
        <is>
          <t>不报关</t>
        </is>
      </c>
      <c r="Q587" t="inlineStr">
        <is>
          <t>https://www.amazon.de/dp/B099RNY6D3?ref=myi_title_dp</t>
        </is>
      </c>
    </row>
    <row r="588">
      <c r="A588" t="inlineStr">
        <is>
          <t>FBA15H5417KW</t>
        </is>
      </c>
      <c r="B588" t="inlineStr">
        <is>
          <t>FBA15H5417KWU000009</t>
        </is>
      </c>
      <c r="C588" t="inlineStr">
        <is>
          <t>Plastic Sealed Cans</t>
        </is>
      </c>
      <c r="D588" t="inlineStr">
        <is>
          <t>塑料密封罐</t>
        </is>
      </c>
      <c r="E588" t="inlineStr">
        <is>
          <t>3923300000</t>
        </is>
      </c>
      <c r="F588" t="inlineStr">
        <is>
          <t>无</t>
        </is>
      </c>
      <c r="G588" t="inlineStr">
        <is>
          <t>无</t>
        </is>
      </c>
      <c r="H588" t="inlineStr">
        <is>
          <t>塑料/plastic</t>
        </is>
      </c>
      <c r="I588" t="inlineStr">
        <is>
          <t>Plastic Sealed Cans</t>
        </is>
      </c>
      <c r="J588" t="inlineStr">
        <is>
          <t>1.000</t>
        </is>
      </c>
      <c r="K588" t="n">
        <v>1</v>
      </c>
      <c r="L588" t="n">
        <v>26</v>
      </c>
      <c r="M588" t="n">
        <v>10.7</v>
      </c>
      <c r="N588">
        <f>_xlfn.DISPIMG("ID_13EA51A5B26741D88485FF59D8DCAB98",1)</f>
        <v/>
      </c>
      <c r="O588" t="inlineStr">
        <is>
          <t>N</t>
        </is>
      </c>
      <c r="P588" t="inlineStr">
        <is>
          <t>不报关</t>
        </is>
      </c>
      <c r="Q588" t="inlineStr">
        <is>
          <t>https://www.amazon.de/dp/B0CD29GRLN?ref=myi_title_dp</t>
        </is>
      </c>
    </row>
    <row r="589">
      <c r="A589" t="inlineStr">
        <is>
          <t>FBA15H5417KW</t>
        </is>
      </c>
      <c r="B589" t="inlineStr">
        <is>
          <t>FBA15H5417KWU000010</t>
        </is>
      </c>
      <c r="C589" t="inlineStr">
        <is>
          <t>Plastic Sealed Cans</t>
        </is>
      </c>
      <c r="D589" t="inlineStr">
        <is>
          <t>塑料密封罐</t>
        </is>
      </c>
      <c r="E589" t="inlineStr">
        <is>
          <t>3923300000</t>
        </is>
      </c>
      <c r="F589" t="inlineStr">
        <is>
          <t>无</t>
        </is>
      </c>
      <c r="G589" t="inlineStr">
        <is>
          <t>无</t>
        </is>
      </c>
      <c r="H589" t="inlineStr">
        <is>
          <t>塑料/plastic</t>
        </is>
      </c>
      <c r="I589" t="inlineStr">
        <is>
          <t>Plastic Sealed Cans</t>
        </is>
      </c>
      <c r="J589" t="inlineStr">
        <is>
          <t>1.000</t>
        </is>
      </c>
      <c r="K589" t="n">
        <v>1</v>
      </c>
      <c r="L589" t="n">
        <v>26</v>
      </c>
      <c r="M589" t="n">
        <v>10.7</v>
      </c>
      <c r="N589">
        <f>_xlfn.DISPIMG("ID_CA0D5E91A1EF48E594E26302228B1143",1)</f>
        <v/>
      </c>
      <c r="O589" t="inlineStr">
        <is>
          <t>N</t>
        </is>
      </c>
      <c r="P589" t="inlineStr">
        <is>
          <t>不报关</t>
        </is>
      </c>
      <c r="Q589" t="inlineStr">
        <is>
          <t>https://www.amazon.de/dp/B0CD29GRLN?ref=myi_title_dp</t>
        </is>
      </c>
    </row>
    <row r="590">
      <c r="A590" t="inlineStr">
        <is>
          <t>FBA15H5417KW</t>
        </is>
      </c>
      <c r="B590" t="inlineStr">
        <is>
          <t>FBA15H5417KWU000011</t>
        </is>
      </c>
      <c r="C590" t="inlineStr">
        <is>
          <t>Plastic Sealed Cans</t>
        </is>
      </c>
      <c r="D590" t="inlineStr">
        <is>
          <t>塑料密封罐</t>
        </is>
      </c>
      <c r="E590" t="inlineStr">
        <is>
          <t>3923300000</t>
        </is>
      </c>
      <c r="F590" t="inlineStr">
        <is>
          <t>无</t>
        </is>
      </c>
      <c r="G590" t="inlineStr">
        <is>
          <t>无</t>
        </is>
      </c>
      <c r="H590" t="inlineStr">
        <is>
          <t>塑料/plastic</t>
        </is>
      </c>
      <c r="I590" t="inlineStr">
        <is>
          <t>Plastic Sealed Cans</t>
        </is>
      </c>
      <c r="J590" t="inlineStr">
        <is>
          <t>1.000</t>
        </is>
      </c>
      <c r="K590" t="n">
        <v>1</v>
      </c>
      <c r="L590" t="n">
        <v>26</v>
      </c>
      <c r="M590" t="n">
        <v>10.7</v>
      </c>
      <c r="N590">
        <f>_xlfn.DISPIMG("ID_DF32E1A0828541E6B2531ABC04649781",1)</f>
        <v/>
      </c>
      <c r="O590" t="inlineStr">
        <is>
          <t>N</t>
        </is>
      </c>
      <c r="P590" t="inlineStr">
        <is>
          <t>不报关</t>
        </is>
      </c>
      <c r="Q590" t="inlineStr">
        <is>
          <t>https://www.amazon.de/dp/B0CD29GRLN?ref=myi_title_dp</t>
        </is>
      </c>
    </row>
    <row r="591">
      <c r="A591" t="inlineStr">
        <is>
          <t>90149249</t>
        </is>
      </c>
      <c r="B591" t="inlineStr">
        <is>
          <t>FBA15H4V70SNU000001</t>
        </is>
      </c>
      <c r="C591" t="inlineStr">
        <is>
          <t>Club Chair Cover</t>
        </is>
      </c>
      <c r="D591" t="inlineStr">
        <is>
          <t>沙发套</t>
        </is>
      </c>
      <c r="E591" t="inlineStr">
        <is>
          <t>6307909899</t>
        </is>
      </c>
      <c r="F591" t="inlineStr">
        <is>
          <t>无</t>
        </is>
      </c>
      <c r="G591" t="inlineStr">
        <is>
          <t>无</t>
        </is>
      </c>
      <c r="H591" t="inlineStr">
        <is>
          <t>terylene</t>
        </is>
      </c>
      <c r="I591" t="inlineStr">
        <is>
          <t>Household goods</t>
        </is>
      </c>
      <c r="J591" t="inlineStr">
        <is>
          <t>6.000</t>
        </is>
      </c>
      <c r="K591" t="n">
        <v>1</v>
      </c>
      <c r="L591" t="n">
        <v>20</v>
      </c>
      <c r="M591" t="n">
        <v>16.88</v>
      </c>
      <c r="O591" t="inlineStr">
        <is>
          <t>N</t>
        </is>
      </c>
      <c r="P591" t="inlineStr">
        <is>
          <t>不报关</t>
        </is>
      </c>
      <c r="Q591" t="inlineStr">
        <is>
          <t>https://www.amazon.de/dp/B08GP8D9R7</t>
        </is>
      </c>
    </row>
    <row r="592">
      <c r="A592" t="inlineStr">
        <is>
          <t>90149249</t>
        </is>
      </c>
      <c r="B592" t="inlineStr">
        <is>
          <t>FBA15H4V70SNU000002</t>
        </is>
      </c>
      <c r="C592" t="inlineStr">
        <is>
          <t>Club Chair Cover</t>
        </is>
      </c>
      <c r="D592" t="inlineStr">
        <is>
          <t>沙发套</t>
        </is>
      </c>
      <c r="E592" t="inlineStr">
        <is>
          <t>6307909899</t>
        </is>
      </c>
      <c r="F592" t="inlineStr">
        <is>
          <t>无</t>
        </is>
      </c>
      <c r="G592" t="inlineStr">
        <is>
          <t>无</t>
        </is>
      </c>
      <c r="H592" t="inlineStr">
        <is>
          <t>terylene</t>
        </is>
      </c>
      <c r="I592" t="inlineStr">
        <is>
          <t>Household goods</t>
        </is>
      </c>
      <c r="J592" t="inlineStr">
        <is>
          <t>6.000</t>
        </is>
      </c>
      <c r="K592" t="n">
        <v>1</v>
      </c>
      <c r="L592" t="n">
        <v>20</v>
      </c>
      <c r="M592" t="n">
        <v>16.88</v>
      </c>
      <c r="O592" t="inlineStr">
        <is>
          <t>N</t>
        </is>
      </c>
      <c r="P592" t="inlineStr">
        <is>
          <t>不报关</t>
        </is>
      </c>
      <c r="Q592" t="inlineStr">
        <is>
          <t>https://www.amazon.de/dp/B08GP8D9R7</t>
        </is>
      </c>
    </row>
    <row r="593">
      <c r="A593" t="inlineStr">
        <is>
          <t>90149249</t>
        </is>
      </c>
      <c r="B593" t="inlineStr">
        <is>
          <t>FBA15H4V70SNU000003</t>
        </is>
      </c>
      <c r="C593" t="inlineStr">
        <is>
          <t>Club Chair Cover</t>
        </is>
      </c>
      <c r="D593" t="inlineStr">
        <is>
          <t>沙发套</t>
        </is>
      </c>
      <c r="E593" t="inlineStr">
        <is>
          <t>6307909899</t>
        </is>
      </c>
      <c r="F593" t="inlineStr">
        <is>
          <t>无</t>
        </is>
      </c>
      <c r="G593" t="inlineStr">
        <is>
          <t>无</t>
        </is>
      </c>
      <c r="H593" t="inlineStr">
        <is>
          <t>terylene</t>
        </is>
      </c>
      <c r="I593" t="inlineStr">
        <is>
          <t>Household goods</t>
        </is>
      </c>
      <c r="J593" t="inlineStr">
        <is>
          <t>6.000</t>
        </is>
      </c>
      <c r="K593" t="n">
        <v>1</v>
      </c>
      <c r="L593" t="n">
        <v>20</v>
      </c>
      <c r="M593" t="n">
        <v>16.88</v>
      </c>
      <c r="O593" t="inlineStr">
        <is>
          <t>N</t>
        </is>
      </c>
      <c r="P593" t="inlineStr">
        <is>
          <t>不报关</t>
        </is>
      </c>
      <c r="Q593" t="inlineStr">
        <is>
          <t>https://www.amazon.de/dp/B08GPS9W8Y</t>
        </is>
      </c>
    </row>
    <row r="594">
      <c r="A594" t="inlineStr">
        <is>
          <t>90149249</t>
        </is>
      </c>
      <c r="B594" t="inlineStr">
        <is>
          <t>FBA15H4V70SNU000004</t>
        </is>
      </c>
      <c r="C594" t="inlineStr">
        <is>
          <t>Club Chair Cover</t>
        </is>
      </c>
      <c r="D594" t="inlineStr">
        <is>
          <t>沙发套</t>
        </is>
      </c>
      <c r="E594" t="inlineStr">
        <is>
          <t>6307909899</t>
        </is>
      </c>
      <c r="F594" t="inlineStr">
        <is>
          <t>无</t>
        </is>
      </c>
      <c r="G594" t="inlineStr">
        <is>
          <t>无</t>
        </is>
      </c>
      <c r="H594" t="inlineStr">
        <is>
          <t>terylene</t>
        </is>
      </c>
      <c r="I594" t="inlineStr">
        <is>
          <t>Household goods</t>
        </is>
      </c>
      <c r="J594" t="inlineStr">
        <is>
          <t>6.000</t>
        </is>
      </c>
      <c r="K594" t="n">
        <v>1</v>
      </c>
      <c r="L594" t="n">
        <v>20</v>
      </c>
      <c r="M594" t="n">
        <v>16.88</v>
      </c>
      <c r="O594" t="inlineStr">
        <is>
          <t>N</t>
        </is>
      </c>
      <c r="P594" t="inlineStr">
        <is>
          <t>不报关</t>
        </is>
      </c>
      <c r="Q594" t="inlineStr">
        <is>
          <t>https://www.amazon.de/dp/B08GPS9W8Y</t>
        </is>
      </c>
    </row>
    <row r="595">
      <c r="A595" t="inlineStr">
        <is>
          <t>90149249</t>
        </is>
      </c>
      <c r="B595" t="inlineStr">
        <is>
          <t>FBA15H4V70SNU000005</t>
        </is>
      </c>
      <c r="C595" t="inlineStr">
        <is>
          <t>Club Chair Cover</t>
        </is>
      </c>
      <c r="D595" t="inlineStr">
        <is>
          <t>沙发套</t>
        </is>
      </c>
      <c r="E595" t="inlineStr">
        <is>
          <t>6307909899</t>
        </is>
      </c>
      <c r="F595" t="inlineStr">
        <is>
          <t>无</t>
        </is>
      </c>
      <c r="G595" t="inlineStr">
        <is>
          <t>无</t>
        </is>
      </c>
      <c r="H595" t="inlineStr">
        <is>
          <t>terylene</t>
        </is>
      </c>
      <c r="I595" t="inlineStr">
        <is>
          <t>Household goods</t>
        </is>
      </c>
      <c r="J595" t="inlineStr">
        <is>
          <t>6.000</t>
        </is>
      </c>
      <c r="K595" t="n">
        <v>1</v>
      </c>
      <c r="L595" t="n">
        <v>20</v>
      </c>
      <c r="M595" t="n">
        <v>16.88</v>
      </c>
      <c r="O595" t="inlineStr">
        <is>
          <t>N</t>
        </is>
      </c>
      <c r="P595" t="inlineStr">
        <is>
          <t>不报关</t>
        </is>
      </c>
      <c r="Q595" t="inlineStr">
        <is>
          <t>https://www.amazon.de/dp/B08GP71S4Z</t>
        </is>
      </c>
    </row>
    <row r="596">
      <c r="A596" t="inlineStr">
        <is>
          <t>90149249</t>
        </is>
      </c>
      <c r="B596" t="inlineStr">
        <is>
          <t>FBA15H4V70SNU000006</t>
        </is>
      </c>
      <c r="C596" t="inlineStr">
        <is>
          <t>Club Chair Cover</t>
        </is>
      </c>
      <c r="D596" t="inlineStr">
        <is>
          <t>沙发套</t>
        </is>
      </c>
      <c r="E596" t="inlineStr">
        <is>
          <t>6307909899</t>
        </is>
      </c>
      <c r="F596" t="inlineStr">
        <is>
          <t>无</t>
        </is>
      </c>
      <c r="G596" t="inlineStr">
        <is>
          <t>无</t>
        </is>
      </c>
      <c r="H596" t="inlineStr">
        <is>
          <t>terylene</t>
        </is>
      </c>
      <c r="I596" t="inlineStr">
        <is>
          <t>Household goods</t>
        </is>
      </c>
      <c r="J596" t="inlineStr">
        <is>
          <t>6.000</t>
        </is>
      </c>
      <c r="K596" t="n">
        <v>1</v>
      </c>
      <c r="L596" t="n">
        <v>20</v>
      </c>
      <c r="M596" t="n">
        <v>16.88</v>
      </c>
      <c r="O596" t="inlineStr">
        <is>
          <t>N</t>
        </is>
      </c>
      <c r="P596" t="inlineStr">
        <is>
          <t>不报关</t>
        </is>
      </c>
      <c r="Q596" t="inlineStr">
        <is>
          <t>https://www.amazon.de/dp/B08GP71S4Z</t>
        </is>
      </c>
    </row>
    <row r="597">
      <c r="A597" t="inlineStr">
        <is>
          <t>90149249</t>
        </is>
      </c>
      <c r="B597" t="inlineStr">
        <is>
          <t>FBA15H4V70SNU000007</t>
        </is>
      </c>
      <c r="C597" t="inlineStr">
        <is>
          <t>Club Chair Cover</t>
        </is>
      </c>
      <c r="D597" t="inlineStr">
        <is>
          <t>沙发套</t>
        </is>
      </c>
      <c r="E597" t="inlineStr">
        <is>
          <t>6307909899</t>
        </is>
      </c>
      <c r="F597" t="inlineStr">
        <is>
          <t>无</t>
        </is>
      </c>
      <c r="G597" t="inlineStr">
        <is>
          <t>无</t>
        </is>
      </c>
      <c r="H597" t="inlineStr">
        <is>
          <t>terylene</t>
        </is>
      </c>
      <c r="I597" t="inlineStr">
        <is>
          <t>Household goods</t>
        </is>
      </c>
      <c r="J597" t="inlineStr">
        <is>
          <t>6.000</t>
        </is>
      </c>
      <c r="K597" t="n">
        <v>1</v>
      </c>
      <c r="L597" t="n">
        <v>20</v>
      </c>
      <c r="M597" t="n">
        <v>16.88</v>
      </c>
      <c r="O597" t="inlineStr">
        <is>
          <t>N</t>
        </is>
      </c>
      <c r="P597" t="inlineStr">
        <is>
          <t>不报关</t>
        </is>
      </c>
      <c r="Q597" t="inlineStr">
        <is>
          <t>https://www.amazon.de/dp/B08GP71S4Z</t>
        </is>
      </c>
    </row>
    <row r="598">
      <c r="A598" t="inlineStr">
        <is>
          <t>90149249</t>
        </is>
      </c>
      <c r="B598" t="inlineStr">
        <is>
          <t>FBA15H4V70SNU000008</t>
        </is>
      </c>
      <c r="C598" t="inlineStr">
        <is>
          <t>Sofa cover</t>
        </is>
      </c>
      <c r="D598" t="inlineStr">
        <is>
          <t>沙发套</t>
        </is>
      </c>
      <c r="E598" t="inlineStr">
        <is>
          <t>6307909899</t>
        </is>
      </c>
      <c r="F598" t="inlineStr">
        <is>
          <t>无</t>
        </is>
      </c>
      <c r="G598" t="inlineStr">
        <is>
          <t>无</t>
        </is>
      </c>
      <c r="H598" t="inlineStr">
        <is>
          <t>terylene</t>
        </is>
      </c>
      <c r="I598" t="inlineStr">
        <is>
          <t>Household goods</t>
        </is>
      </c>
      <c r="J598" t="inlineStr">
        <is>
          <t>6.000</t>
        </is>
      </c>
      <c r="K598" t="n">
        <v>1</v>
      </c>
      <c r="L598" t="n">
        <v>9</v>
      </c>
      <c r="M598" t="n">
        <v>16.88</v>
      </c>
      <c r="O598" t="inlineStr">
        <is>
          <t>N</t>
        </is>
      </c>
      <c r="P598" t="inlineStr">
        <is>
          <t>不报关</t>
        </is>
      </c>
      <c r="Q598" t="inlineStr">
        <is>
          <t>https://www.amazon.de/dp/B0BSF3N29T</t>
        </is>
      </c>
    </row>
    <row r="599">
      <c r="A599" t="inlineStr">
        <is>
          <t>90149249</t>
        </is>
      </c>
      <c r="B599" t="inlineStr">
        <is>
          <t>FBA15H4V70SNU000009</t>
        </is>
      </c>
      <c r="C599" t="inlineStr">
        <is>
          <t>Sofa cover</t>
        </is>
      </c>
      <c r="D599" t="inlineStr">
        <is>
          <t>沙发套</t>
        </is>
      </c>
      <c r="E599" t="inlineStr">
        <is>
          <t>6307909899</t>
        </is>
      </c>
      <c r="F599" t="inlineStr">
        <is>
          <t>无</t>
        </is>
      </c>
      <c r="G599" t="inlineStr">
        <is>
          <t>无</t>
        </is>
      </c>
      <c r="H599" t="inlineStr">
        <is>
          <t>terylene</t>
        </is>
      </c>
      <c r="I599" t="inlineStr">
        <is>
          <t>Household goods</t>
        </is>
      </c>
      <c r="J599" t="inlineStr">
        <is>
          <t>6.000</t>
        </is>
      </c>
      <c r="K599" t="n">
        <v>1</v>
      </c>
      <c r="L599" t="n">
        <v>7</v>
      </c>
      <c r="M599" t="n">
        <v>16.88</v>
      </c>
      <c r="O599" t="inlineStr">
        <is>
          <t>N</t>
        </is>
      </c>
      <c r="P599" t="inlineStr">
        <is>
          <t>不报关</t>
        </is>
      </c>
      <c r="Q599" t="inlineStr">
        <is>
          <t>https://www.amazon.de/dp/B0BSF3N29T</t>
        </is>
      </c>
    </row>
    <row r="600">
      <c r="A600" t="inlineStr">
        <is>
          <t>90149249</t>
        </is>
      </c>
      <c r="B600" t="inlineStr">
        <is>
          <t>FBA15H4V70SNU000010</t>
        </is>
      </c>
      <c r="C600" t="inlineStr">
        <is>
          <t>Caster Wheel</t>
        </is>
      </c>
      <c r="D600" t="inlineStr">
        <is>
          <t>脚轮</t>
        </is>
      </c>
      <c r="E600" t="inlineStr">
        <is>
          <t>6307909899</t>
        </is>
      </c>
      <c r="F600" t="inlineStr">
        <is>
          <t>无</t>
        </is>
      </c>
      <c r="G600" t="inlineStr">
        <is>
          <t>无</t>
        </is>
      </c>
      <c r="H600" t="inlineStr">
        <is>
          <t>metal</t>
        </is>
      </c>
      <c r="I600" t="inlineStr">
        <is>
          <t>Household goods</t>
        </is>
      </c>
      <c r="J600" t="inlineStr">
        <is>
          <t>6.000</t>
        </is>
      </c>
      <c r="K600" t="n">
        <v>1</v>
      </c>
      <c r="L600" t="n">
        <v>30</v>
      </c>
      <c r="M600" t="n">
        <v>16.88</v>
      </c>
      <c r="O600" t="inlineStr">
        <is>
          <t>N</t>
        </is>
      </c>
      <c r="P600" t="inlineStr">
        <is>
          <t>不报关</t>
        </is>
      </c>
      <c r="Q600" t="inlineStr">
        <is>
          <t>https://www.amazon.de/dp/B07D1JDLJY</t>
        </is>
      </c>
    </row>
    <row r="601">
      <c r="A601" t="inlineStr">
        <is>
          <t>90149249</t>
        </is>
      </c>
      <c r="B601" t="inlineStr">
        <is>
          <t>FBA15H4V70SNU000011</t>
        </is>
      </c>
      <c r="C601" t="inlineStr">
        <is>
          <t>Caster Wheel</t>
        </is>
      </c>
      <c r="D601" t="inlineStr">
        <is>
          <t>脚轮</t>
        </is>
      </c>
      <c r="E601" t="inlineStr">
        <is>
          <t>6307909899</t>
        </is>
      </c>
      <c r="F601" t="inlineStr">
        <is>
          <t>无</t>
        </is>
      </c>
      <c r="G601" t="inlineStr">
        <is>
          <t>无</t>
        </is>
      </c>
      <c r="H601" t="inlineStr">
        <is>
          <t>metal</t>
        </is>
      </c>
      <c r="I601" t="inlineStr">
        <is>
          <t>Household goods</t>
        </is>
      </c>
      <c r="J601" t="inlineStr">
        <is>
          <t>6.000</t>
        </is>
      </c>
      <c r="K601" t="n">
        <v>1</v>
      </c>
      <c r="L601" t="n">
        <v>30</v>
      </c>
      <c r="M601" t="n">
        <v>16.88</v>
      </c>
      <c r="O601" t="inlineStr">
        <is>
          <t>N</t>
        </is>
      </c>
      <c r="P601" t="inlineStr">
        <is>
          <t>不报关</t>
        </is>
      </c>
      <c r="Q601" t="inlineStr">
        <is>
          <t>https://www.amazon.de/dp/B07D1JDLJY</t>
        </is>
      </c>
    </row>
    <row r="602">
      <c r="A602" t="inlineStr">
        <is>
          <t>90149249</t>
        </is>
      </c>
      <c r="B602" t="inlineStr">
        <is>
          <t>FBA15H4V70SNU000012</t>
        </is>
      </c>
      <c r="C602" t="inlineStr">
        <is>
          <t>burin</t>
        </is>
      </c>
      <c r="D602" t="inlineStr">
        <is>
          <t>雕刻刀</t>
        </is>
      </c>
      <c r="E602" t="inlineStr">
        <is>
          <t>6307909899</t>
        </is>
      </c>
      <c r="F602" t="inlineStr">
        <is>
          <t>无</t>
        </is>
      </c>
      <c r="G602" t="inlineStr">
        <is>
          <t>无</t>
        </is>
      </c>
      <c r="H602" t="inlineStr">
        <is>
          <t>Stainless steel</t>
        </is>
      </c>
      <c r="I602" t="inlineStr">
        <is>
          <t>Household goods</t>
        </is>
      </c>
      <c r="J602" t="inlineStr">
        <is>
          <t>6.000</t>
        </is>
      </c>
      <c r="K602" t="n">
        <v>1</v>
      </c>
      <c r="L602" t="n">
        <v>50</v>
      </c>
      <c r="M602" t="n">
        <v>16.88</v>
      </c>
      <c r="O602" t="inlineStr">
        <is>
          <t>N</t>
        </is>
      </c>
      <c r="P602" t="inlineStr">
        <is>
          <t>不报关</t>
        </is>
      </c>
      <c r="Q602" t="inlineStr">
        <is>
          <t>https://www.amazon.de/dp/B0793SLSJC</t>
        </is>
      </c>
    </row>
    <row r="603">
      <c r="A603" t="inlineStr">
        <is>
          <t>90149249</t>
        </is>
      </c>
      <c r="B603" t="inlineStr">
        <is>
          <t>FBA15H4V70SNU000013</t>
        </is>
      </c>
      <c r="C603" t="inlineStr">
        <is>
          <t>Sofa cover</t>
        </is>
      </c>
      <c r="D603" t="inlineStr">
        <is>
          <t>沙发套</t>
        </is>
      </c>
      <c r="E603" t="inlineStr">
        <is>
          <t>6307909899</t>
        </is>
      </c>
      <c r="F603" t="inlineStr">
        <is>
          <t>无</t>
        </is>
      </c>
      <c r="G603" t="inlineStr">
        <is>
          <t>无</t>
        </is>
      </c>
      <c r="H603" t="inlineStr">
        <is>
          <t>terylene</t>
        </is>
      </c>
      <c r="I603" t="inlineStr">
        <is>
          <t>Household goods</t>
        </is>
      </c>
      <c r="J603" t="inlineStr">
        <is>
          <t>6.000</t>
        </is>
      </c>
      <c r="K603" t="n">
        <v>1</v>
      </c>
      <c r="L603" t="n">
        <v>6</v>
      </c>
      <c r="M603" t="n">
        <v>16.88</v>
      </c>
      <c r="O603" t="inlineStr">
        <is>
          <t>N</t>
        </is>
      </c>
      <c r="P603" t="inlineStr">
        <is>
          <t>不报关</t>
        </is>
      </c>
      <c r="Q603" t="inlineStr">
        <is>
          <t>https://www.amazon.de/dp/B0BPYYSNKH</t>
        </is>
      </c>
    </row>
    <row r="604">
      <c r="A604" t="inlineStr">
        <is>
          <t>90149249</t>
        </is>
      </c>
      <c r="B604" t="inlineStr">
        <is>
          <t>FBA15H4V70SNU000014</t>
        </is>
      </c>
      <c r="C604" t="inlineStr">
        <is>
          <t>Sofa cover</t>
        </is>
      </c>
      <c r="D604" t="inlineStr">
        <is>
          <t>沙发套</t>
        </is>
      </c>
      <c r="E604" t="inlineStr">
        <is>
          <t>6307909899</t>
        </is>
      </c>
      <c r="F604" t="inlineStr">
        <is>
          <t>无</t>
        </is>
      </c>
      <c r="G604" t="inlineStr">
        <is>
          <t>无</t>
        </is>
      </c>
      <c r="H604" t="inlineStr">
        <is>
          <t>terylene</t>
        </is>
      </c>
      <c r="I604" t="inlineStr">
        <is>
          <t>Household goods</t>
        </is>
      </c>
      <c r="J604" t="inlineStr">
        <is>
          <t>6.000</t>
        </is>
      </c>
      <c r="K604" t="n">
        <v>1</v>
      </c>
      <c r="L604" t="n">
        <v>6</v>
      </c>
      <c r="M604" t="n">
        <v>16.88</v>
      </c>
      <c r="O604" t="inlineStr">
        <is>
          <t>N</t>
        </is>
      </c>
      <c r="P604" t="inlineStr">
        <is>
          <t>不报关</t>
        </is>
      </c>
      <c r="Q604" t="inlineStr">
        <is>
          <t>https://www.amazon.de/dp/B0BPYYSNKH</t>
        </is>
      </c>
    </row>
    <row r="605">
      <c r="A605" t="inlineStr">
        <is>
          <t>90149249</t>
        </is>
      </c>
      <c r="B605" t="inlineStr">
        <is>
          <t>FBA15H4V70SNU000015</t>
        </is>
      </c>
      <c r="C605" t="inlineStr">
        <is>
          <t>Sofa cover</t>
        </is>
      </c>
      <c r="D605" t="inlineStr">
        <is>
          <t>沙发套</t>
        </is>
      </c>
      <c r="E605" t="inlineStr">
        <is>
          <t>6307909899</t>
        </is>
      </c>
      <c r="F605" t="inlineStr">
        <is>
          <t>无</t>
        </is>
      </c>
      <c r="G605" t="inlineStr">
        <is>
          <t>无</t>
        </is>
      </c>
      <c r="H605" t="inlineStr">
        <is>
          <t>terylene</t>
        </is>
      </c>
      <c r="I605" t="inlineStr">
        <is>
          <t>Household goods</t>
        </is>
      </c>
      <c r="J605" t="inlineStr">
        <is>
          <t>6.000</t>
        </is>
      </c>
      <c r="K605" t="n">
        <v>1</v>
      </c>
      <c r="L605" t="n">
        <v>6</v>
      </c>
      <c r="M605" t="n">
        <v>16.88</v>
      </c>
      <c r="O605" t="inlineStr">
        <is>
          <t>N</t>
        </is>
      </c>
      <c r="P605" t="inlineStr">
        <is>
          <t>不报关</t>
        </is>
      </c>
      <c r="Q605" t="inlineStr">
        <is>
          <t>https://www.amazon.de/dp/B0BPYYSNKH</t>
        </is>
      </c>
    </row>
    <row r="606">
      <c r="A606" t="inlineStr">
        <is>
          <t>90149249</t>
        </is>
      </c>
      <c r="B606" t="inlineStr">
        <is>
          <t>FBA15H4V70SNU000016</t>
        </is>
      </c>
      <c r="C606" t="inlineStr">
        <is>
          <t>Sofa cover</t>
        </is>
      </c>
      <c r="D606" t="inlineStr">
        <is>
          <t>沙发套</t>
        </is>
      </c>
      <c r="E606" t="inlineStr">
        <is>
          <t>6307909899</t>
        </is>
      </c>
      <c r="F606" t="inlineStr">
        <is>
          <t>无</t>
        </is>
      </c>
      <c r="G606" t="inlineStr">
        <is>
          <t>无</t>
        </is>
      </c>
      <c r="H606" t="inlineStr">
        <is>
          <t>terylene</t>
        </is>
      </c>
      <c r="I606" t="inlineStr">
        <is>
          <t>Household goods</t>
        </is>
      </c>
      <c r="J606" t="inlineStr">
        <is>
          <t>6.000</t>
        </is>
      </c>
      <c r="K606" t="n">
        <v>1</v>
      </c>
      <c r="L606" t="n">
        <v>6</v>
      </c>
      <c r="M606" t="n">
        <v>16.88</v>
      </c>
      <c r="O606" t="inlineStr">
        <is>
          <t>N</t>
        </is>
      </c>
      <c r="P606" t="inlineStr">
        <is>
          <t>不报关</t>
        </is>
      </c>
      <c r="Q606" t="inlineStr">
        <is>
          <t>https://www.amazon.de/dp/B0BPYYSNKH</t>
        </is>
      </c>
    </row>
    <row r="607">
      <c r="A607" t="inlineStr">
        <is>
          <t>90149249</t>
        </is>
      </c>
      <c r="B607" t="inlineStr">
        <is>
          <t>FBA15H4V70SNU000017</t>
        </is>
      </c>
      <c r="C607" t="inlineStr">
        <is>
          <t>Sofa cover</t>
        </is>
      </c>
      <c r="D607" t="inlineStr">
        <is>
          <t>沙发套</t>
        </is>
      </c>
      <c r="E607" t="inlineStr">
        <is>
          <t>4202129190</t>
        </is>
      </c>
      <c r="F607" t="inlineStr">
        <is>
          <t>无</t>
        </is>
      </c>
      <c r="G607" t="inlineStr">
        <is>
          <t>无</t>
        </is>
      </c>
      <c r="H607" t="inlineStr">
        <is>
          <t>terylene</t>
        </is>
      </c>
      <c r="I607" t="inlineStr">
        <is>
          <t>Household goods</t>
        </is>
      </c>
      <c r="J607" t="inlineStr">
        <is>
          <t>6.000</t>
        </is>
      </c>
      <c r="K607" t="n">
        <v>1</v>
      </c>
      <c r="L607" t="n">
        <v>6</v>
      </c>
      <c r="M607" t="n">
        <v>16.88</v>
      </c>
      <c r="O607" t="inlineStr">
        <is>
          <t>N</t>
        </is>
      </c>
      <c r="P607" t="inlineStr">
        <is>
          <t>不报关</t>
        </is>
      </c>
      <c r="Q607" t="inlineStr">
        <is>
          <t>https://www.amazon.de/dp/B0BPYYSNKH</t>
        </is>
      </c>
    </row>
    <row r="608">
      <c r="A608" t="inlineStr">
        <is>
          <t>90149249</t>
        </is>
      </c>
      <c r="B608" t="inlineStr">
        <is>
          <t>FBA15H4V70SNU000018</t>
        </is>
      </c>
      <c r="C608" t="inlineStr">
        <is>
          <t>Sofa cover</t>
        </is>
      </c>
      <c r="D608" t="inlineStr">
        <is>
          <t>沙发套</t>
        </is>
      </c>
      <c r="E608" t="inlineStr">
        <is>
          <t>6307909899</t>
        </is>
      </c>
      <c r="F608" t="inlineStr">
        <is>
          <t>无</t>
        </is>
      </c>
      <c r="G608" t="inlineStr">
        <is>
          <t>无</t>
        </is>
      </c>
      <c r="H608" t="inlineStr">
        <is>
          <t>terylene</t>
        </is>
      </c>
      <c r="I608" t="inlineStr">
        <is>
          <t>Household goods</t>
        </is>
      </c>
      <c r="J608" t="inlineStr">
        <is>
          <t>6.000</t>
        </is>
      </c>
      <c r="K608" t="n">
        <v>1</v>
      </c>
      <c r="L608" t="n">
        <v>6</v>
      </c>
      <c r="M608" t="n">
        <v>16.88</v>
      </c>
      <c r="O608" t="inlineStr">
        <is>
          <t>N</t>
        </is>
      </c>
      <c r="P608" t="inlineStr">
        <is>
          <t>不报关</t>
        </is>
      </c>
      <c r="Q608" t="inlineStr">
        <is>
          <t>https://www.amazon.de/dp/B0BPYYSNKH</t>
        </is>
      </c>
    </row>
    <row r="609">
      <c r="A609" t="inlineStr">
        <is>
          <t>90149249</t>
        </is>
      </c>
      <c r="B609" t="inlineStr">
        <is>
          <t>FBA15H4V70SNU000019</t>
        </is>
      </c>
      <c r="C609" t="inlineStr">
        <is>
          <t>Sofa cover</t>
        </is>
      </c>
      <c r="D609" t="inlineStr">
        <is>
          <t>沙发套</t>
        </is>
      </c>
      <c r="E609" t="inlineStr">
        <is>
          <t>6307909899</t>
        </is>
      </c>
      <c r="F609" t="inlineStr">
        <is>
          <t>无</t>
        </is>
      </c>
      <c r="G609" t="inlineStr">
        <is>
          <t>无</t>
        </is>
      </c>
      <c r="H609" t="inlineStr">
        <is>
          <t>terylene</t>
        </is>
      </c>
      <c r="I609" t="inlineStr">
        <is>
          <t>Household goods</t>
        </is>
      </c>
      <c r="J609" t="inlineStr">
        <is>
          <t>6.000</t>
        </is>
      </c>
      <c r="K609" t="n">
        <v>1</v>
      </c>
      <c r="L609" t="n">
        <v>6</v>
      </c>
      <c r="M609" t="n">
        <v>16.88</v>
      </c>
      <c r="O609" t="inlineStr">
        <is>
          <t>N</t>
        </is>
      </c>
      <c r="P609" t="inlineStr">
        <is>
          <t>不报关</t>
        </is>
      </c>
      <c r="Q609" t="inlineStr">
        <is>
          <t>https://www.amazon.de/dp/B0BPYYSNKH</t>
        </is>
      </c>
    </row>
    <row r="610">
      <c r="A610" t="inlineStr">
        <is>
          <t>90149249</t>
        </is>
      </c>
      <c r="B610" t="inlineStr">
        <is>
          <t>FBA15H4V70SNU000020</t>
        </is>
      </c>
      <c r="C610" t="inlineStr">
        <is>
          <t>Sofa cover</t>
        </is>
      </c>
      <c r="D610" t="inlineStr">
        <is>
          <t>沙发套</t>
        </is>
      </c>
      <c r="E610" t="inlineStr">
        <is>
          <t>6307909899</t>
        </is>
      </c>
      <c r="F610" t="inlineStr">
        <is>
          <t>无</t>
        </is>
      </c>
      <c r="G610" t="inlineStr">
        <is>
          <t>无</t>
        </is>
      </c>
      <c r="H610" t="inlineStr">
        <is>
          <t>terylene</t>
        </is>
      </c>
      <c r="I610" t="inlineStr">
        <is>
          <t>Household goods</t>
        </is>
      </c>
      <c r="J610" t="inlineStr">
        <is>
          <t>6.000</t>
        </is>
      </c>
      <c r="K610" t="n">
        <v>1</v>
      </c>
      <c r="L610" t="n">
        <v>6</v>
      </c>
      <c r="M610" t="n">
        <v>16.88</v>
      </c>
      <c r="O610" t="inlineStr">
        <is>
          <t>N</t>
        </is>
      </c>
      <c r="P610" t="inlineStr">
        <is>
          <t>不报关</t>
        </is>
      </c>
      <c r="Q610" t="inlineStr">
        <is>
          <t>https://www.amazon.de/dp/B0BPYYSNKH</t>
        </is>
      </c>
    </row>
    <row r="611">
      <c r="A611" t="inlineStr">
        <is>
          <t>90149249</t>
        </is>
      </c>
      <c r="B611" t="inlineStr">
        <is>
          <t>FBA15H4V70SNU000021</t>
        </is>
      </c>
      <c r="C611" t="inlineStr">
        <is>
          <t>Sofa cover</t>
        </is>
      </c>
      <c r="D611" t="inlineStr">
        <is>
          <t>沙发套</t>
        </is>
      </c>
      <c r="E611" t="inlineStr">
        <is>
          <t>6307909899</t>
        </is>
      </c>
      <c r="F611" t="inlineStr">
        <is>
          <t>无</t>
        </is>
      </c>
      <c r="G611" t="inlineStr">
        <is>
          <t>无</t>
        </is>
      </c>
      <c r="H611" t="inlineStr">
        <is>
          <t>terylene</t>
        </is>
      </c>
      <c r="I611" t="inlineStr">
        <is>
          <t>Household goods</t>
        </is>
      </c>
      <c r="J611" t="inlineStr">
        <is>
          <t>6.000</t>
        </is>
      </c>
      <c r="K611" t="n">
        <v>1</v>
      </c>
      <c r="L611" t="n">
        <v>6</v>
      </c>
      <c r="M611" t="n">
        <v>16.88</v>
      </c>
      <c r="O611" t="inlineStr">
        <is>
          <t>N</t>
        </is>
      </c>
      <c r="P611" t="inlineStr">
        <is>
          <t>不报关</t>
        </is>
      </c>
      <c r="Q611" t="inlineStr">
        <is>
          <t>https://www.amazon.de/dp/B0BPYYSNKH</t>
        </is>
      </c>
    </row>
    <row r="612">
      <c r="A612" t="inlineStr">
        <is>
          <t>90149249</t>
        </is>
      </c>
      <c r="B612" t="inlineStr">
        <is>
          <t>FBA15H4V70SNU000022</t>
        </is>
      </c>
      <c r="C612" t="inlineStr">
        <is>
          <t>Sofa cover</t>
        </is>
      </c>
      <c r="D612" t="inlineStr">
        <is>
          <t>沙发套</t>
        </is>
      </c>
      <c r="E612" t="inlineStr">
        <is>
          <t>6307909899</t>
        </is>
      </c>
      <c r="F612" t="inlineStr">
        <is>
          <t>无</t>
        </is>
      </c>
      <c r="G612" t="inlineStr">
        <is>
          <t>无</t>
        </is>
      </c>
      <c r="H612" t="inlineStr">
        <is>
          <t>terylene</t>
        </is>
      </c>
      <c r="I612" t="inlineStr">
        <is>
          <t>Household goods</t>
        </is>
      </c>
      <c r="J612" t="inlineStr">
        <is>
          <t>6.000</t>
        </is>
      </c>
      <c r="K612" t="n">
        <v>1</v>
      </c>
      <c r="L612" t="n">
        <v>6</v>
      </c>
      <c r="M612" t="n">
        <v>16.88</v>
      </c>
      <c r="O612" t="inlineStr">
        <is>
          <t>N</t>
        </is>
      </c>
      <c r="P612" t="inlineStr">
        <is>
          <t>不报关</t>
        </is>
      </c>
      <c r="Q612" t="inlineStr">
        <is>
          <t>https://www.amazon.de/dp/B0BPYYSNKH</t>
        </is>
      </c>
    </row>
    <row r="613">
      <c r="A613" t="inlineStr">
        <is>
          <t>90149249</t>
        </is>
      </c>
      <c r="B613" t="inlineStr">
        <is>
          <t>FBA15H4V70SNU000023</t>
        </is>
      </c>
      <c r="C613" t="inlineStr">
        <is>
          <t>Seat covers</t>
        </is>
      </c>
      <c r="D613" t="inlineStr">
        <is>
          <t>椅套</t>
        </is>
      </c>
      <c r="E613" t="inlineStr">
        <is>
          <t>6307909899</t>
        </is>
      </c>
      <c r="F613" t="inlineStr">
        <is>
          <t>无</t>
        </is>
      </c>
      <c r="G613" t="inlineStr">
        <is>
          <t>无</t>
        </is>
      </c>
      <c r="H613" t="inlineStr">
        <is>
          <t>terylene</t>
        </is>
      </c>
      <c r="I613" t="inlineStr">
        <is>
          <t>Household goods</t>
        </is>
      </c>
      <c r="J613" t="inlineStr">
        <is>
          <t>6.000</t>
        </is>
      </c>
      <c r="K613" t="n">
        <v>1</v>
      </c>
      <c r="L613" t="n">
        <v>80</v>
      </c>
      <c r="M613" t="n">
        <v>16.88</v>
      </c>
      <c r="O613" t="inlineStr">
        <is>
          <t>N</t>
        </is>
      </c>
      <c r="P613" t="inlineStr">
        <is>
          <t>不报关</t>
        </is>
      </c>
      <c r="Q613" t="inlineStr">
        <is>
          <t>https://www.amazon.de/dp/B07GWGP1J4</t>
        </is>
      </c>
    </row>
    <row r="614">
      <c r="A614" t="inlineStr">
        <is>
          <t>90149249</t>
        </is>
      </c>
      <c r="B614" t="inlineStr">
        <is>
          <t>FBA15H4V70SNU000024</t>
        </is>
      </c>
      <c r="C614" t="inlineStr">
        <is>
          <t>Seat covers</t>
        </is>
      </c>
      <c r="D614" t="inlineStr">
        <is>
          <t>椅套</t>
        </is>
      </c>
      <c r="E614" t="inlineStr">
        <is>
          <t>6307909899</t>
        </is>
      </c>
      <c r="F614" t="inlineStr">
        <is>
          <t>无</t>
        </is>
      </c>
      <c r="G614" t="inlineStr">
        <is>
          <t>无</t>
        </is>
      </c>
      <c r="H614" t="inlineStr">
        <is>
          <t>terylene</t>
        </is>
      </c>
      <c r="I614" t="inlineStr">
        <is>
          <t>Household goods</t>
        </is>
      </c>
      <c r="J614" t="inlineStr">
        <is>
          <t>6.000</t>
        </is>
      </c>
      <c r="K614" t="n">
        <v>1</v>
      </c>
      <c r="L614" t="n">
        <v>80</v>
      </c>
      <c r="M614" t="n">
        <v>16.88</v>
      </c>
      <c r="O614" t="inlineStr">
        <is>
          <t>N</t>
        </is>
      </c>
      <c r="P614" t="inlineStr">
        <is>
          <t>不报关</t>
        </is>
      </c>
      <c r="Q614" t="inlineStr">
        <is>
          <t>https://www.amazon.de/dp/B07GWGP1J4</t>
        </is>
      </c>
    </row>
    <row r="615">
      <c r="A615" t="inlineStr">
        <is>
          <t>90149249</t>
        </is>
      </c>
      <c r="B615" t="inlineStr">
        <is>
          <t>FBA15H4V70SNU000025</t>
        </is>
      </c>
      <c r="C615" t="inlineStr">
        <is>
          <t>Seat covers</t>
        </is>
      </c>
      <c r="D615" t="inlineStr">
        <is>
          <t>椅套</t>
        </is>
      </c>
      <c r="E615" t="inlineStr">
        <is>
          <t>6307909899</t>
        </is>
      </c>
      <c r="F615" t="inlineStr">
        <is>
          <t>无</t>
        </is>
      </c>
      <c r="G615" t="inlineStr">
        <is>
          <t>无</t>
        </is>
      </c>
      <c r="H615" t="inlineStr">
        <is>
          <t>terylene</t>
        </is>
      </c>
      <c r="I615" t="inlineStr">
        <is>
          <t>Household goods</t>
        </is>
      </c>
      <c r="J615" t="inlineStr">
        <is>
          <t>6.000</t>
        </is>
      </c>
      <c r="K615" t="n">
        <v>1</v>
      </c>
      <c r="L615" t="n">
        <v>20</v>
      </c>
      <c r="M615" t="n">
        <v>14.07</v>
      </c>
      <c r="O615" t="inlineStr">
        <is>
          <t>N</t>
        </is>
      </c>
      <c r="P615" t="inlineStr">
        <is>
          <t>不报关</t>
        </is>
      </c>
      <c r="Q615" t="inlineStr">
        <is>
          <t>https://www.amazon.de/dp/B07GWGP1J4</t>
        </is>
      </c>
    </row>
    <row r="616">
      <c r="A616" t="inlineStr">
        <is>
          <t>90149249</t>
        </is>
      </c>
      <c r="B616" t="inlineStr">
        <is>
          <t>FBA15H4V70SNU000025</t>
        </is>
      </c>
      <c r="C616" t="inlineStr">
        <is>
          <t>Sofa cover</t>
        </is>
      </c>
      <c r="D616" t="inlineStr">
        <is>
          <t>沙发套</t>
        </is>
      </c>
      <c r="E616" t="inlineStr">
        <is>
          <t>6307909899</t>
        </is>
      </c>
      <c r="F616" t="inlineStr">
        <is>
          <t>无</t>
        </is>
      </c>
      <c r="G616" t="inlineStr">
        <is>
          <t>无</t>
        </is>
      </c>
      <c r="H616" t="inlineStr">
        <is>
          <t>terylene</t>
        </is>
      </c>
      <c r="I616" t="inlineStr">
        <is>
          <t>Household goods</t>
        </is>
      </c>
      <c r="J616" t="inlineStr">
        <is>
          <t>6.000</t>
        </is>
      </c>
      <c r="K616" t="n">
        <v>1</v>
      </c>
      <c r="L616" t="n">
        <v>4</v>
      </c>
      <c r="M616" t="n">
        <v>2.81</v>
      </c>
      <c r="O616" t="inlineStr">
        <is>
          <t>N</t>
        </is>
      </c>
      <c r="P616" t="inlineStr">
        <is>
          <t>不报关</t>
        </is>
      </c>
      <c r="Q616" t="inlineStr">
        <is>
          <t>https://www.amazon.de/dp/B0BSF3N29T</t>
        </is>
      </c>
    </row>
    <row r="617">
      <c r="A617" t="inlineStr">
        <is>
          <t>90149249</t>
        </is>
      </c>
      <c r="B617" t="inlineStr">
        <is>
          <t>FBA15H4V70SNU000026</t>
        </is>
      </c>
      <c r="C617" t="inlineStr">
        <is>
          <t>Sofa Cover</t>
        </is>
      </c>
      <c r="D617" t="inlineStr">
        <is>
          <t>沙发套</t>
        </is>
      </c>
      <c r="E617" t="inlineStr">
        <is>
          <t>6307909899</t>
        </is>
      </c>
      <c r="F617" t="inlineStr">
        <is>
          <t>无</t>
        </is>
      </c>
      <c r="G617" t="inlineStr">
        <is>
          <t>无</t>
        </is>
      </c>
      <c r="H617" t="inlineStr">
        <is>
          <t>terylene</t>
        </is>
      </c>
      <c r="I617" t="inlineStr">
        <is>
          <t>Household goods</t>
        </is>
      </c>
      <c r="J617" t="inlineStr">
        <is>
          <t>6.000</t>
        </is>
      </c>
      <c r="K617" t="n">
        <v>1</v>
      </c>
      <c r="L617" t="n">
        <v>13</v>
      </c>
      <c r="M617" t="n">
        <v>16.88</v>
      </c>
      <c r="O617" t="inlineStr">
        <is>
          <t>N</t>
        </is>
      </c>
      <c r="P617" t="inlineStr">
        <is>
          <t>不报关</t>
        </is>
      </c>
      <c r="Q617" t="inlineStr">
        <is>
          <t>https://www.amazon.de/dp/B0BQXDKTPC</t>
        </is>
      </c>
    </row>
    <row r="618">
      <c r="A618" t="inlineStr">
        <is>
          <t>90149249</t>
        </is>
      </c>
      <c r="B618" t="inlineStr">
        <is>
          <t>FBA15H4V70SNU000027</t>
        </is>
      </c>
      <c r="C618" t="inlineStr">
        <is>
          <t>Sofa Cover</t>
        </is>
      </c>
      <c r="D618" t="inlineStr">
        <is>
          <t>沙发套</t>
        </is>
      </c>
      <c r="E618" t="inlineStr">
        <is>
          <t>6307909899</t>
        </is>
      </c>
      <c r="F618" t="inlineStr">
        <is>
          <t>无</t>
        </is>
      </c>
      <c r="G618" t="inlineStr">
        <is>
          <t>无</t>
        </is>
      </c>
      <c r="H618" t="inlineStr">
        <is>
          <t>terylene</t>
        </is>
      </c>
      <c r="I618" t="inlineStr">
        <is>
          <t>Household goods</t>
        </is>
      </c>
      <c r="J618" t="inlineStr">
        <is>
          <t>6.000</t>
        </is>
      </c>
      <c r="K618" t="n">
        <v>1</v>
      </c>
      <c r="L618" t="n">
        <v>13</v>
      </c>
      <c r="M618" t="n">
        <v>16.88</v>
      </c>
      <c r="O618" t="inlineStr">
        <is>
          <t>N</t>
        </is>
      </c>
      <c r="P618" t="inlineStr">
        <is>
          <t>不报关</t>
        </is>
      </c>
      <c r="Q618" t="inlineStr">
        <is>
          <t>https://www.amazon.de/dp/B0BQXDKTPC</t>
        </is>
      </c>
    </row>
    <row r="619">
      <c r="A619" t="inlineStr">
        <is>
          <t>90162649</t>
        </is>
      </c>
      <c r="B619" t="inlineStr">
        <is>
          <t>FBA15H54P2P8U000001</t>
        </is>
      </c>
      <c r="C619" t="inlineStr">
        <is>
          <t>Book Stand</t>
        </is>
      </c>
      <c r="D619" t="inlineStr">
        <is>
          <t>夹书板</t>
        </is>
      </c>
      <c r="E619" t="n">
        <v>8305900000</v>
      </c>
      <c r="F619" t="inlineStr">
        <is>
          <t>无</t>
        </is>
      </c>
      <c r="G619" t="inlineStr">
        <is>
          <t>无</t>
        </is>
      </c>
      <c r="H619" t="inlineStr">
        <is>
          <t>stainless steel</t>
        </is>
      </c>
      <c r="I619" t="inlineStr">
        <is>
          <t>for book</t>
        </is>
      </c>
      <c r="J619" t="inlineStr">
        <is>
          <t>2.500</t>
        </is>
      </c>
      <c r="K619" t="n">
        <v>1</v>
      </c>
      <c r="L619" t="n">
        <v>24</v>
      </c>
      <c r="M619" t="n">
        <v>19</v>
      </c>
      <c r="N619">
        <f>_xlfn.DISPIMG("ID_C2C8D9D52F304409BABEAC865D759040",1)</f>
        <v/>
      </c>
      <c r="O619" t="inlineStr">
        <is>
          <t>N</t>
        </is>
      </c>
      <c r="P619" t="inlineStr">
        <is>
          <t>不报关</t>
        </is>
      </c>
      <c r="Q619" t="inlineStr">
        <is>
          <t>https://www.amazon.co.uk/Multi-Function-Portable-Adjustable-Anti-Slip-Cookbook/dp/B088PSSGXG/ref=sr_1_12?crid=NZ55Q3SDK4PR&amp;keywords=Metal+Book+Stands&amp;qid=1641562869&amp;sprefix=metal+book+stands%2Caps%2C494&amp;sr=8-12</t>
        </is>
      </c>
    </row>
    <row r="620">
      <c r="A620" t="inlineStr">
        <is>
          <t>90162649</t>
        </is>
      </c>
      <c r="B620" t="inlineStr">
        <is>
          <t>FBA15H54P2P8U000002</t>
        </is>
      </c>
      <c r="C620" t="inlineStr">
        <is>
          <t>Book Stand</t>
        </is>
      </c>
      <c r="D620" t="inlineStr">
        <is>
          <t>夹书板</t>
        </is>
      </c>
      <c r="E620" t="inlineStr">
        <is>
          <t>8305900000</t>
        </is>
      </c>
      <c r="F620" t="inlineStr">
        <is>
          <t>无</t>
        </is>
      </c>
      <c r="G620" t="inlineStr">
        <is>
          <t>无</t>
        </is>
      </c>
      <c r="H620" t="inlineStr">
        <is>
          <t>stainless steel</t>
        </is>
      </c>
      <c r="I620" t="inlineStr">
        <is>
          <t>for book</t>
        </is>
      </c>
      <c r="J620" t="inlineStr">
        <is>
          <t>2.500</t>
        </is>
      </c>
      <c r="K620" t="n">
        <v>1</v>
      </c>
      <c r="L620" t="n">
        <v>24</v>
      </c>
      <c r="M620" t="n">
        <v>19</v>
      </c>
      <c r="N620">
        <f>_xlfn.DISPIMG("ID_DB51B43A06DB40B0801B3DE52234E497",1)</f>
        <v/>
      </c>
      <c r="O620" t="inlineStr">
        <is>
          <t>N</t>
        </is>
      </c>
      <c r="P620" t="inlineStr">
        <is>
          <t>不报关</t>
        </is>
      </c>
      <c r="Q620" t="inlineStr">
        <is>
          <t>https://www.amazon.co.uk/Multi-Function-Portable-Adjustable-Anti-Slip-Cookbook/dp/B088PSSGXG/ref=sr_1_12?crid=NZ55Q3SDK4PR&amp;keywords=Metal+Book+Stands&amp;qid=1641562869&amp;sprefix=metal+book+stands%2Caps%2C494&amp;sr=8-12</t>
        </is>
      </c>
    </row>
    <row r="621">
      <c r="A621" t="inlineStr">
        <is>
          <t>90162649</t>
        </is>
      </c>
      <c r="B621" t="inlineStr">
        <is>
          <t>FBA15H54P2P8U000003</t>
        </is>
      </c>
      <c r="C621" t="inlineStr">
        <is>
          <t>Book Stand</t>
        </is>
      </c>
      <c r="D621" t="inlineStr">
        <is>
          <t>夹书板</t>
        </is>
      </c>
      <c r="E621" t="inlineStr">
        <is>
          <t>8305900000</t>
        </is>
      </c>
      <c r="F621" t="inlineStr">
        <is>
          <t>无</t>
        </is>
      </c>
      <c r="G621" t="inlineStr">
        <is>
          <t>无</t>
        </is>
      </c>
      <c r="H621" t="inlineStr">
        <is>
          <t>stainless steel</t>
        </is>
      </c>
      <c r="I621" t="inlineStr">
        <is>
          <t>for book</t>
        </is>
      </c>
      <c r="J621" t="inlineStr">
        <is>
          <t>2.500</t>
        </is>
      </c>
      <c r="K621" t="n">
        <v>1</v>
      </c>
      <c r="L621" t="n">
        <v>24</v>
      </c>
      <c r="M621" t="n">
        <v>19</v>
      </c>
      <c r="N621">
        <f>_xlfn.DISPIMG("ID_D4C49096A548447CB823974F11652BE2",1)</f>
        <v/>
      </c>
      <c r="O621" t="inlineStr">
        <is>
          <t>N</t>
        </is>
      </c>
      <c r="P621" t="inlineStr">
        <is>
          <t>不报关</t>
        </is>
      </c>
      <c r="Q621" t="inlineStr">
        <is>
          <t>https://www.amazon.co.uk/Multi-Function-Portable-Adjustable-Anti-Slip-Cookbook/dp/B088PSSGXG/ref=sr_1_12?crid=NZ55Q3SDK4PR&amp;keywords=Metal+Book+Stands&amp;qid=1641562869&amp;sprefix=metal+book+stands%2Caps%2C494&amp;sr=8-12</t>
        </is>
      </c>
    </row>
    <row r="622">
      <c r="A622" t="inlineStr">
        <is>
          <t>90162649</t>
        </is>
      </c>
      <c r="B622" t="inlineStr">
        <is>
          <t>FBA15H54P2P8U000004</t>
        </is>
      </c>
      <c r="C622" t="inlineStr">
        <is>
          <t>bike cleaning kits</t>
        </is>
      </c>
      <c r="D622" t="inlineStr">
        <is>
          <t>自行车清洁套装</t>
        </is>
      </c>
      <c r="E622" t="inlineStr">
        <is>
          <t>9603909090</t>
        </is>
      </c>
      <c r="F622" t="inlineStr">
        <is>
          <t>无</t>
        </is>
      </c>
      <c r="G622" t="inlineStr">
        <is>
          <t>无</t>
        </is>
      </c>
      <c r="H622" t="inlineStr">
        <is>
          <t>塑料</t>
        </is>
      </c>
      <c r="I622" t="inlineStr">
        <is>
          <t>清洁自行车</t>
        </is>
      </c>
      <c r="J622" t="inlineStr">
        <is>
          <t>3.000</t>
        </is>
      </c>
      <c r="K622" t="n">
        <v>1</v>
      </c>
      <c r="L622" t="n">
        <v>36</v>
      </c>
      <c r="M622" t="n">
        <v>19</v>
      </c>
      <c r="N622">
        <f>_xlfn.DISPIMG("ID_F713CF6B663B4F578C78F3A0F06A8352",1)</f>
        <v/>
      </c>
      <c r="O622" t="inlineStr">
        <is>
          <t>N</t>
        </is>
      </c>
      <c r="P622" t="inlineStr">
        <is>
          <t>不报关</t>
        </is>
      </c>
      <c r="Q622" t="inlineStr">
        <is>
          <t>https://www.amazon.co.uk/branded-Cleaning-Cleaner-Motorbike-Sprocket/dp/B08DD8Y3P9/ref=sr_1_8?crid=AK04A5CU2POC&amp;dchild=1&amp;keywords=bike+cleaning+kits&amp;qid=1616057888&amp;sprefix=bike+cleaning+%2Caps%2C660&amp;sr=8-8</t>
        </is>
      </c>
    </row>
    <row r="623">
      <c r="A623" t="inlineStr">
        <is>
          <t>90162649</t>
        </is>
      </c>
      <c r="B623" t="inlineStr">
        <is>
          <t>FBA15H54P2P8U000005</t>
        </is>
      </c>
      <c r="C623" t="inlineStr">
        <is>
          <t>bike cleaning kits</t>
        </is>
      </c>
      <c r="D623" t="inlineStr">
        <is>
          <t>自行车清洁套装</t>
        </is>
      </c>
      <c r="E623" t="inlineStr">
        <is>
          <t>9603909090</t>
        </is>
      </c>
      <c r="F623" t="inlineStr">
        <is>
          <t>无</t>
        </is>
      </c>
      <c r="G623" t="inlineStr">
        <is>
          <t>无</t>
        </is>
      </c>
      <c r="H623" t="inlineStr">
        <is>
          <t>塑料</t>
        </is>
      </c>
      <c r="I623" t="inlineStr">
        <is>
          <t>清洁自行车</t>
        </is>
      </c>
      <c r="J623" t="inlineStr">
        <is>
          <t>3.000</t>
        </is>
      </c>
      <c r="K623" t="n">
        <v>1</v>
      </c>
      <c r="L623" t="n">
        <v>36</v>
      </c>
      <c r="M623" t="n">
        <v>19</v>
      </c>
      <c r="N623">
        <f>_xlfn.DISPIMG("ID_BE6E67AED03A43EA8B7E310A46816524",1)</f>
        <v/>
      </c>
      <c r="O623" t="inlineStr">
        <is>
          <t>N</t>
        </is>
      </c>
      <c r="P623" t="inlineStr">
        <is>
          <t>不报关</t>
        </is>
      </c>
      <c r="Q623" t="inlineStr">
        <is>
          <t>https://www.amazon.co.uk/branded-Cleaning-Cleaner-Motorbike-Sprocket/dp/B08DD8Y3P9/ref=sr_1_8?crid=AK04A5CU2POC&amp;dchild=1&amp;keywords=bike+cleaning+kits&amp;qid=1616057888&amp;sprefix=bike+cleaning+%2Caps%2C660&amp;sr=8-8</t>
        </is>
      </c>
    </row>
    <row r="624">
      <c r="A624" t="inlineStr">
        <is>
          <t>90162649</t>
        </is>
      </c>
      <c r="B624" t="inlineStr">
        <is>
          <t>FBA15H54P2P8U000006</t>
        </is>
      </c>
      <c r="C624" t="inlineStr">
        <is>
          <t>bike cleaning kits</t>
        </is>
      </c>
      <c r="D624" t="inlineStr">
        <is>
          <t>自行车清洁套装</t>
        </is>
      </c>
      <c r="E624" t="inlineStr">
        <is>
          <t>9603909090</t>
        </is>
      </c>
      <c r="F624" t="inlineStr">
        <is>
          <t>无</t>
        </is>
      </c>
      <c r="G624" t="inlineStr">
        <is>
          <t>无</t>
        </is>
      </c>
      <c r="H624" t="inlineStr">
        <is>
          <t>塑料</t>
        </is>
      </c>
      <c r="I624" t="inlineStr">
        <is>
          <t>清洁自行车</t>
        </is>
      </c>
      <c r="J624" t="inlineStr">
        <is>
          <t>3.000</t>
        </is>
      </c>
      <c r="K624" t="n">
        <v>1</v>
      </c>
      <c r="L624" t="n">
        <v>36</v>
      </c>
      <c r="M624" t="n">
        <v>19</v>
      </c>
      <c r="N624">
        <f>_xlfn.DISPIMG("ID_41DA57BBF8A44C2686BC97297841E817",1)</f>
        <v/>
      </c>
      <c r="O624" t="inlineStr">
        <is>
          <t>N</t>
        </is>
      </c>
      <c r="P624" t="inlineStr">
        <is>
          <t>不报关</t>
        </is>
      </c>
      <c r="Q624" t="inlineStr">
        <is>
          <t>https://www.amazon.co.uk/branded-Cleaning-Cleaner-Motorbike-Sprocket/dp/B08DD8Y3P9/ref=sr_1_8?crid=AK04A5CU2POC&amp;dchild=1&amp;keywords=bike+cleaning+kits&amp;qid=1616057888&amp;sprefix=bike+cleaning+%2Caps%2C660&amp;sr=8-8</t>
        </is>
      </c>
    </row>
    <row r="625">
      <c r="A625" t="inlineStr">
        <is>
          <t>90162649</t>
        </is>
      </c>
      <c r="B625" t="inlineStr">
        <is>
          <t>FBA15H54P2P8U000007</t>
        </is>
      </c>
      <c r="C625" t="inlineStr">
        <is>
          <t>bike cleaning kits</t>
        </is>
      </c>
      <c r="D625" t="inlineStr">
        <is>
          <t>自行车清洁套装</t>
        </is>
      </c>
      <c r="E625" t="inlineStr">
        <is>
          <t>9603909090</t>
        </is>
      </c>
      <c r="F625" t="inlineStr">
        <is>
          <t>无</t>
        </is>
      </c>
      <c r="G625" t="inlineStr">
        <is>
          <t>无</t>
        </is>
      </c>
      <c r="H625" t="inlineStr">
        <is>
          <t>塑料</t>
        </is>
      </c>
      <c r="I625" t="inlineStr">
        <is>
          <t>清洁自行车</t>
        </is>
      </c>
      <c r="J625" t="inlineStr">
        <is>
          <t>3.000</t>
        </is>
      </c>
      <c r="K625" t="n">
        <v>1</v>
      </c>
      <c r="L625" t="n">
        <v>36</v>
      </c>
      <c r="M625" t="n">
        <v>19</v>
      </c>
      <c r="N625">
        <f>_xlfn.DISPIMG("ID_862FC13165124D70B612ED8172CA14FE",1)</f>
        <v/>
      </c>
      <c r="O625" t="inlineStr">
        <is>
          <t>N</t>
        </is>
      </c>
      <c r="P625" t="inlineStr">
        <is>
          <t>不报关</t>
        </is>
      </c>
      <c r="Q625" t="inlineStr">
        <is>
          <t>https://www.amazon.co.uk/branded-Cleaning-Cleaner-Motorbike-Sprocket/dp/B08DD8Y3P9/ref=sr_1_8?crid=AK04A5CU2POC&amp;dchild=1&amp;keywords=bike+cleaning+kits&amp;qid=1616057888&amp;sprefix=bike+cleaning+%2Caps%2C660&amp;sr=8-8</t>
        </is>
      </c>
    </row>
    <row r="626">
      <c r="A626" t="inlineStr">
        <is>
          <t>90162649</t>
        </is>
      </c>
      <c r="B626" t="inlineStr">
        <is>
          <t>FBA15H54P2P8U000008</t>
        </is>
      </c>
      <c r="C626" t="inlineStr">
        <is>
          <t>bike cleaning kits</t>
        </is>
      </c>
      <c r="D626" t="inlineStr">
        <is>
          <t>自行车清洁套装</t>
        </is>
      </c>
      <c r="E626" t="inlineStr">
        <is>
          <t>9603909090</t>
        </is>
      </c>
      <c r="F626" t="inlineStr">
        <is>
          <t>无</t>
        </is>
      </c>
      <c r="G626" t="inlineStr">
        <is>
          <t>无</t>
        </is>
      </c>
      <c r="H626" t="inlineStr">
        <is>
          <t>塑料</t>
        </is>
      </c>
      <c r="I626" t="inlineStr">
        <is>
          <t>清洁自行车</t>
        </is>
      </c>
      <c r="J626" t="inlineStr">
        <is>
          <t>3.000</t>
        </is>
      </c>
      <c r="K626" t="n">
        <v>1</v>
      </c>
      <c r="L626" t="n">
        <v>36</v>
      </c>
      <c r="M626" t="n">
        <v>19</v>
      </c>
      <c r="N626">
        <f>_xlfn.DISPIMG("ID_F0C64E9FC5654B2B87E94289B7737557",1)</f>
        <v/>
      </c>
      <c r="O626" t="inlineStr">
        <is>
          <t>N</t>
        </is>
      </c>
      <c r="P626" t="inlineStr">
        <is>
          <t>不报关</t>
        </is>
      </c>
      <c r="Q626" t="inlineStr">
        <is>
          <t>https://www.amazon.co.uk/branded-Cleaning-Cleaner-Motorbike-Sprocket/dp/B08DD8Y3P9/ref=sr_1_8?crid=AK04A5CU2POC&amp;dchild=1&amp;keywords=bike+cleaning+kits&amp;qid=1616057888&amp;sprefix=bike+cleaning+%2Caps%2C660&amp;sr=8-8</t>
        </is>
      </c>
    </row>
    <row r="627">
      <c r="A627" t="inlineStr">
        <is>
          <t>90162648</t>
        </is>
      </c>
      <c r="B627" t="inlineStr">
        <is>
          <t>FBA15H53KN6NU000001</t>
        </is>
      </c>
      <c r="C627" t="inlineStr">
        <is>
          <t>Air Line Connectors</t>
        </is>
      </c>
      <c r="D627" t="inlineStr">
        <is>
          <t>压缩机接头</t>
        </is>
      </c>
      <c r="E627" t="inlineStr">
        <is>
          <t>7307990000</t>
        </is>
      </c>
      <c r="F627" t="inlineStr">
        <is>
          <t>无</t>
        </is>
      </c>
      <c r="G627" t="inlineStr">
        <is>
          <t>无</t>
        </is>
      </c>
      <c r="H627" t="inlineStr">
        <is>
          <t>stainless steel</t>
        </is>
      </c>
      <c r="I627" t="inlineStr">
        <is>
          <t>for machine</t>
        </is>
      </c>
      <c r="J627" t="inlineStr">
        <is>
          <t>3.000</t>
        </is>
      </c>
      <c r="K627" t="n">
        <v>1</v>
      </c>
      <c r="L627" t="n">
        <v>56</v>
      </c>
      <c r="M627" t="n">
        <v>16.55</v>
      </c>
      <c r="N627">
        <f>_xlfn.DISPIMG("ID_4592C9DB97824AF7AC0D7FC5503A34E9",1)</f>
        <v/>
      </c>
      <c r="O627" t="inlineStr">
        <is>
          <t>N</t>
        </is>
      </c>
      <c r="P627" t="inlineStr">
        <is>
          <t>不报关</t>
        </is>
      </c>
      <c r="Q627" t="inlineStr">
        <is>
          <t>https://www.amazon.co.uk/Sukudon-Connectors-Compressor-Couplings-Connector/dp/B07T6ZYJ8D/ref=sr_1_1_sspa?dchild=1&amp;keywords=1%2F4%22+bsp+airline+hose+euro+connectors&amp;qid=1622815697&amp;sr=8-1-spons&amp;psc=1&amp;smid=A267V5Z5O7CLZQ&amp;spLa=ZW5jcnlwdGVkUXVhbGlmaWVyPUEzOUxFT05RTEpPNkQ0JmVuY3J5cHRlZElkPUEwOTY5MDc4MkhPWjdTMFNZSEo4RSZlbmNyeXB0ZWRBZElkPUEwNzg5MTQ3MVNBMDJMRDFCR0RIJndpZGdldE5hbWU9c3BfYXRmJmFjdGlvbj1jbGlja1JlZGlyZWN0JmRvTm90TG9nQ2xpY2s9dHJ1ZQ==</t>
        </is>
      </c>
    </row>
    <row r="628">
      <c r="A628" t="inlineStr">
        <is>
          <t>90162648</t>
        </is>
      </c>
      <c r="B628" t="inlineStr">
        <is>
          <t>FBA15H53KN6NU000002</t>
        </is>
      </c>
      <c r="C628" t="inlineStr">
        <is>
          <t>Air Line Connectors</t>
        </is>
      </c>
      <c r="D628" t="inlineStr">
        <is>
          <t>压缩机接头</t>
        </is>
      </c>
      <c r="E628" t="inlineStr">
        <is>
          <t>7307990000</t>
        </is>
      </c>
      <c r="F628" t="inlineStr">
        <is>
          <t>无</t>
        </is>
      </c>
      <c r="G628" t="inlineStr">
        <is>
          <t>无</t>
        </is>
      </c>
      <c r="H628" t="inlineStr">
        <is>
          <t>stainless steel</t>
        </is>
      </c>
      <c r="I628" t="inlineStr">
        <is>
          <t>for machine</t>
        </is>
      </c>
      <c r="J628" t="inlineStr">
        <is>
          <t>3.000</t>
        </is>
      </c>
      <c r="K628" t="n">
        <v>1</v>
      </c>
      <c r="L628" t="n">
        <v>56</v>
      </c>
      <c r="M628" t="n">
        <v>16.55</v>
      </c>
      <c r="N628">
        <f>_xlfn.DISPIMG("ID_F61931E5EC25441295E9F7B419DB96B3",1)</f>
        <v/>
      </c>
      <c r="O628" t="inlineStr">
        <is>
          <t>N</t>
        </is>
      </c>
      <c r="P628" t="inlineStr">
        <is>
          <t>不报关</t>
        </is>
      </c>
      <c r="Q628" t="inlineStr">
        <is>
          <t>https://www.amazon.co.uk/Sukudon-Connectors-Compressor-Couplings-Connector/dp/B07T6ZYJ8D/ref=sr_1_1_sspa?dchild=1&amp;keywords=1%2F4%22+bsp+airline+hose+euro+connectors&amp;qid=1622815697&amp;sr=8-1-spons&amp;psc=1&amp;smid=A267V5Z5O7CLZQ&amp;spLa=ZW5jcnlwdGVkUXVhbGlmaWVyPUEzOUxFT05RTEpPNkQ0JmVuY3J5cHRlZElkPUEwOTY5MDc4MkhPWjdTMFNZSEo4RSZlbmNyeXB0ZWRBZElkPUEwNzg5MTQ3MVNBMDJMRDFCR0RIJndpZGdldE5hbWU9c3BfYXRmJmFjdGlvbj1jbGlja1JlZGlyZWN0JmRvTm90TG9nQ2xpY2s9dHJ1ZQ==</t>
        </is>
      </c>
    </row>
    <row r="629">
      <c r="A629" t="inlineStr">
        <is>
          <t>90162648</t>
        </is>
      </c>
      <c r="B629" t="inlineStr">
        <is>
          <t>FBA15H53KN6NU000003</t>
        </is>
      </c>
      <c r="C629" t="inlineStr">
        <is>
          <t>Air Line Connectors</t>
        </is>
      </c>
      <c r="D629" t="inlineStr">
        <is>
          <t>压缩机接头</t>
        </is>
      </c>
      <c r="E629" t="inlineStr">
        <is>
          <t>7307990000</t>
        </is>
      </c>
      <c r="F629" t="inlineStr">
        <is>
          <t>无</t>
        </is>
      </c>
      <c r="G629" t="inlineStr">
        <is>
          <t>无</t>
        </is>
      </c>
      <c r="H629" t="inlineStr">
        <is>
          <t>stainless steel</t>
        </is>
      </c>
      <c r="I629" t="inlineStr">
        <is>
          <t>for machine</t>
        </is>
      </c>
      <c r="J629" t="inlineStr">
        <is>
          <t>3.000</t>
        </is>
      </c>
      <c r="K629" t="n">
        <v>1</v>
      </c>
      <c r="L629" t="n">
        <v>53</v>
      </c>
      <c r="M629" t="n">
        <v>16.55</v>
      </c>
      <c r="N629">
        <f>_xlfn.DISPIMG("ID_A419CBD34C3F4DC5A98EC362CBD40414",1)</f>
        <v/>
      </c>
      <c r="O629" t="inlineStr">
        <is>
          <t>N</t>
        </is>
      </c>
      <c r="P629" t="inlineStr">
        <is>
          <t>不报关</t>
        </is>
      </c>
      <c r="Q629" t="inlineStr">
        <is>
          <t>https://www.amazon.co.uk/Sukudon-Connectors-Compressor-Couplings-Connector/dp/B07T6ZYJ8D/ref=sr_1_1_sspa?dchild=1&amp;keywords=1%2F4%22+bsp+airline+hose+euro+connectors&amp;qid=1622815697&amp;sr=8-1-spons&amp;psc=1&amp;smid=A267V5Z5O7CLZQ&amp;spLa=ZW5jcnlwdGVkUXVhbGlmaWVyPUEzOUxFT05RTEpPNkQ0JmVuY3J5cHRlZElkPUEwOTY5MDc4MkhPWjdTMFNZSEo4RSZlbmNyeXB0ZWRBZElkPUEwNzg5MTQ3MVNBMDJMRDFCR0RIJndpZGdldE5hbWU9c3BfYXRmJmFjdGlvbj1jbGlja1JlZGlyZWN0JmRvTm90TG9nQ2xpY2s9dHJ1ZQ==</t>
        </is>
      </c>
    </row>
    <row r="630">
      <c r="A630" t="inlineStr">
        <is>
          <t>90162648</t>
        </is>
      </c>
      <c r="B630" t="inlineStr">
        <is>
          <t>FBA15H53KN6NU000004</t>
        </is>
      </c>
      <c r="C630" t="inlineStr">
        <is>
          <t>Air Line Connectors</t>
        </is>
      </c>
      <c r="D630" t="inlineStr">
        <is>
          <t>压缩机接头</t>
        </is>
      </c>
      <c r="E630" t="inlineStr">
        <is>
          <t>7307990000</t>
        </is>
      </c>
      <c r="F630" t="inlineStr">
        <is>
          <t>无</t>
        </is>
      </c>
      <c r="G630" t="inlineStr">
        <is>
          <t>无</t>
        </is>
      </c>
      <c r="H630" t="inlineStr">
        <is>
          <t>stainless steel</t>
        </is>
      </c>
      <c r="I630" t="inlineStr">
        <is>
          <t>for machine</t>
        </is>
      </c>
      <c r="J630" t="inlineStr">
        <is>
          <t>3.000</t>
        </is>
      </c>
      <c r="K630" t="n">
        <v>1</v>
      </c>
      <c r="L630" t="n">
        <v>34</v>
      </c>
      <c r="M630" t="n">
        <v>16.55</v>
      </c>
      <c r="N630">
        <f>_xlfn.DISPIMG("ID_08DE849EF5C041CDBC1D5192AC93AA88",1)</f>
        <v/>
      </c>
      <c r="O630" t="inlineStr">
        <is>
          <t>N</t>
        </is>
      </c>
      <c r="P630" t="inlineStr">
        <is>
          <t>不报关</t>
        </is>
      </c>
      <c r="Q630" t="inlineStr">
        <is>
          <t>https://www.amazon.co.uk/Sukudon-Connectors-Compressor-Couplings-Connector/dp/B07T6ZYJ8D/ref=sr_1_1_sspa?dchild=1&amp;keywords=1%2F4%22+bsp+airline+hose+euro+connectors&amp;qid=1622815697&amp;sr=8-1-spons&amp;psc=1&amp;smid=A267V5Z5O7CLZQ&amp;spLa=ZW5jcnlwdGVkUXVhbGlmaWVyPUEzOUxFT05RTEpPNkQ0JmVuY3J5cHRlZElkPUEwOTY5MDc4MkhPWjdTMFNZSEo4RSZlbmNyeXB0ZWRBZElkPUEwNzg5MTQ3MVNBMDJMRDFCR0RIJndpZGdldE5hbWU9c3BfYXRmJmFjdGlvbj1jbGlja1JlZGlyZWN0JmRvTm90TG9nQ2xpY2s9dHJ1ZQ==</t>
        </is>
      </c>
    </row>
    <row r="631">
      <c r="A631" t="inlineStr">
        <is>
          <t>90162648</t>
        </is>
      </c>
      <c r="B631" t="inlineStr">
        <is>
          <t>FBA15H54RTMTU000001</t>
        </is>
      </c>
      <c r="C631" t="inlineStr">
        <is>
          <t>Scoreboard Score Keeper</t>
        </is>
      </c>
      <c r="D631" t="inlineStr">
        <is>
          <t>翻分牌</t>
        </is>
      </c>
      <c r="E631" t="inlineStr">
        <is>
          <t>9506919000</t>
        </is>
      </c>
      <c r="F631" t="inlineStr">
        <is>
          <t>无</t>
        </is>
      </c>
      <c r="G631" t="inlineStr">
        <is>
          <t>无</t>
        </is>
      </c>
      <c r="H631" t="inlineStr">
        <is>
          <t>Plastic</t>
        </is>
      </c>
      <c r="I631" t="inlineStr">
        <is>
          <t>竞技用品</t>
        </is>
      </c>
      <c r="J631" t="inlineStr">
        <is>
          <t>2.000</t>
        </is>
      </c>
      <c r="K631" t="n">
        <v>1</v>
      </c>
      <c r="L631" t="n">
        <v>19</v>
      </c>
      <c r="M631" t="n">
        <v>10.84</v>
      </c>
      <c r="N631">
        <f>_xlfn.DISPIMG("ID_2E09FB79C73A4AA3869D5F991CD255BE",1)</f>
        <v/>
      </c>
      <c r="O631" t="inlineStr">
        <is>
          <t>N</t>
        </is>
      </c>
      <c r="P631" t="inlineStr">
        <is>
          <t>不报关</t>
        </is>
      </c>
      <c r="Q631" t="inlineStr">
        <is>
          <t>https://www.amazon.co.uk/Scoreboard-Portable-Volleyball-Basketball-Scoreboards/dp/B08LB4BFPX/ref=sr_1_3_sspa?dchild=1&amp;keywords=Scoreboard+Score+Keeper&amp;qid=1628907281&amp;sr=8-3-spons&amp;psc=1&amp;spLa=ZW5jcnlwdGVkUXVhbGlmaWVyPUEySTFIRlI3MVJRQkhTJmVuY3J5cHRlZElkPUExMDEyMTI2M1FNMUhFT0czUTVUJmVuY3J5cHRlZEFkSWQ9QTA5MzIzMDdHN0lHSFFOREpPOFUmd2lkZ2V0TmFtZT1zcF9hdGYmYWN0aW9uPWNsaWNrUmVkaXJlY3QmZG9Ob3RMb2dDbGljaz10cnVl</t>
        </is>
      </c>
    </row>
    <row r="632">
      <c r="A632" t="inlineStr">
        <is>
          <t>90162648</t>
        </is>
      </c>
      <c r="B632" t="inlineStr">
        <is>
          <t>FBA15H54RTMTU000001</t>
        </is>
      </c>
      <c r="C632" t="inlineStr">
        <is>
          <t>Shower Shelf</t>
        </is>
      </c>
      <c r="D632" t="inlineStr">
        <is>
          <t>浴室收纳架</t>
        </is>
      </c>
      <c r="E632" t="inlineStr">
        <is>
          <t>3924900000</t>
        </is>
      </c>
      <c r="F632" t="inlineStr">
        <is>
          <t>无</t>
        </is>
      </c>
      <c r="G632" t="inlineStr">
        <is>
          <t>无</t>
        </is>
      </c>
      <c r="H632" t="inlineStr">
        <is>
          <t>plastic</t>
        </is>
      </c>
      <c r="I632" t="inlineStr">
        <is>
          <t>for organizing</t>
        </is>
      </c>
      <c r="J632" t="inlineStr">
        <is>
          <t>2.000</t>
        </is>
      </c>
      <c r="K632" t="n">
        <v>1</v>
      </c>
      <c r="L632" t="n">
        <v>5</v>
      </c>
      <c r="M632" t="n">
        <v>2.85</v>
      </c>
      <c r="N632">
        <f>_xlfn.DISPIMG("ID_82C499CF74354952A01360C4DBD7CC8D",1)</f>
        <v/>
      </c>
      <c r="O632" t="inlineStr">
        <is>
          <t>N</t>
        </is>
      </c>
      <c r="P632" t="inlineStr">
        <is>
          <t>不报关</t>
        </is>
      </c>
      <c r="Q632" t="inlineStr">
        <is>
          <t>https://www.amazon.de/-/en/BELSVOR-Shelves-without-Drilling-Bathroom/dp/B09N2FNHRP/ref=sr_1_6?crid=367J7GM1KCRLC&amp;keywords=No-Drilling%2BShower%2BShelf&amp;qid=1685791502&amp;sprefix=no-drilling%2Bshower%2Bshelf%2Caps%2C341&amp;sr=8-6&amp;th=1</t>
        </is>
      </c>
    </row>
    <row r="633">
      <c r="A633" t="inlineStr">
        <is>
          <t>90162648</t>
        </is>
      </c>
      <c r="B633" t="inlineStr">
        <is>
          <t>FBA15H54RTMTU000001</t>
        </is>
      </c>
      <c r="C633" t="inlineStr">
        <is>
          <t>mop clip</t>
        </is>
      </c>
      <c r="D633" t="inlineStr">
        <is>
          <t>拖把夹</t>
        </is>
      </c>
      <c r="E633" t="inlineStr">
        <is>
          <t>8302490000</t>
        </is>
      </c>
      <c r="F633" t="inlineStr">
        <is>
          <t>无</t>
        </is>
      </c>
      <c r="G633" t="inlineStr">
        <is>
          <t>无</t>
        </is>
      </c>
      <c r="H633" t="inlineStr">
        <is>
          <t>不锈钢</t>
        </is>
      </c>
      <c r="I633" t="inlineStr">
        <is>
          <t>夹扫把</t>
        </is>
      </c>
      <c r="J633" t="inlineStr">
        <is>
          <t>2.200</t>
        </is>
      </c>
      <c r="K633" t="n">
        <v>1</v>
      </c>
      <c r="L633" t="n">
        <v>5</v>
      </c>
      <c r="M633" t="n">
        <v>2.85</v>
      </c>
      <c r="N633">
        <f>_xlfn.DISPIMG("ID_CDD78C5E44FE4E649D03C3D924AF1166",1)</f>
        <v/>
      </c>
      <c r="O633" t="inlineStr">
        <is>
          <t>N</t>
        </is>
      </c>
      <c r="P633" t="inlineStr">
        <is>
          <t>不报关</t>
        </is>
      </c>
      <c r="Q633" t="inlineStr">
        <is>
          <t>https://www.amazon.co.uk/Mounted-Hangers-Storage-Organizer-Bathroom/dp/B08BJ3JH6J/ref=sr_1_30?dchild=1&amp;keywords=mop+holder&amp;qid=1604583333&amp;sr=8-30</t>
        </is>
      </c>
    </row>
    <row r="634">
      <c r="A634" t="inlineStr">
        <is>
          <t>90162648</t>
        </is>
      </c>
      <c r="B634" t="inlineStr">
        <is>
          <t>FBA15H52R966U000001</t>
        </is>
      </c>
      <c r="C634" t="inlineStr">
        <is>
          <t>Plant box</t>
        </is>
      </c>
      <c r="D634" t="inlineStr">
        <is>
          <t>植物盒</t>
        </is>
      </c>
      <c r="E634" t="inlineStr">
        <is>
          <t>3923100090</t>
        </is>
      </c>
      <c r="F634" t="inlineStr">
        <is>
          <t>无</t>
        </is>
      </c>
      <c r="G634" t="inlineStr">
        <is>
          <t>无</t>
        </is>
      </c>
      <c r="H634" t="inlineStr">
        <is>
          <t>Plastic</t>
        </is>
      </c>
      <c r="I634" t="inlineStr">
        <is>
          <t>植物生长</t>
        </is>
      </c>
      <c r="J634" t="inlineStr">
        <is>
          <t>2.000</t>
        </is>
      </c>
      <c r="K634" t="n">
        <v>1</v>
      </c>
      <c r="L634" t="n">
        <v>24</v>
      </c>
      <c r="M634" t="n">
        <v>14.19</v>
      </c>
      <c r="N634">
        <f>_xlfn.DISPIMG("ID_CFB6A04F3DDA4753819953873D42CF1C",1)</f>
        <v/>
      </c>
      <c r="O634" t="inlineStr">
        <is>
          <t>N</t>
        </is>
      </c>
      <c r="P634" t="inlineStr">
        <is>
          <t>不报关</t>
        </is>
      </c>
      <c r="Q634" t="inlineStr">
        <is>
          <t>https://www.amazon.de/Rooting-Growing-Transplantation-Formation-Reproduction/dp/B095LJ1NGP/ref=sr_1_1_sspa?keywords=pflanzenwurzel+wuchsbox&amp;qid=1639132614&amp;sr=8-1-spons&amp;psc=1&amp;spLa=ZW5jcnlwdGVkUXVhbGlmaWVyPUEzREs4MVhBNDJGOFgzJmVuY3J5cHRlZElkPUEwMDQ1MDEwTk4wOEZNUFJFRzVBJmVuY3J5cHRlZEFkSWQ9QTAyNzg2ODExRTlLMDdSWFhOR1NYJndpZGdldE5hbWU9c3BfYXRmJmFjdGlvbj1jbGlja1JlZGlyZWN0JmRvTm90TG9nQ2xpY2s9dHJ1ZQ==</t>
        </is>
      </c>
    </row>
    <row r="635">
      <c r="A635" t="inlineStr">
        <is>
          <t>90162648</t>
        </is>
      </c>
      <c r="B635" t="inlineStr">
        <is>
          <t>FBA15H52R966U000001</t>
        </is>
      </c>
      <c r="C635" t="inlineStr">
        <is>
          <t>Scoreboard Score Keeper</t>
        </is>
      </c>
      <c r="D635" t="inlineStr">
        <is>
          <t>翻分牌</t>
        </is>
      </c>
      <c r="E635" t="inlineStr">
        <is>
          <t>9506919000</t>
        </is>
      </c>
      <c r="F635" t="inlineStr">
        <is>
          <t>无</t>
        </is>
      </c>
      <c r="G635" t="inlineStr">
        <is>
          <t>无</t>
        </is>
      </c>
      <c r="H635" t="inlineStr">
        <is>
          <t>Plastic</t>
        </is>
      </c>
      <c r="I635" t="inlineStr">
        <is>
          <t>竞技用品</t>
        </is>
      </c>
      <c r="J635" t="inlineStr">
        <is>
          <t>2.000</t>
        </is>
      </c>
      <c r="K635" t="n">
        <v>1</v>
      </c>
      <c r="L635" t="n">
        <v>4</v>
      </c>
      <c r="M635" t="n">
        <v>2.36</v>
      </c>
      <c r="N635">
        <f>_xlfn.DISPIMG("ID_E4FB7A620FAB434A84F59341216692BB",1)</f>
        <v/>
      </c>
      <c r="O635" t="inlineStr">
        <is>
          <t>N</t>
        </is>
      </c>
      <c r="P635" t="inlineStr">
        <is>
          <t>不报关</t>
        </is>
      </c>
      <c r="Q635" t="inlineStr">
        <is>
          <t>https://www.amazon.co.uk/Scoreboard-Portable-Volleyball-Basketball-Scoreboards/dp/B08LB4BFPX/ref=sr_1_3_sspa?dchild=1&amp;keywords=Scoreboard+Score+Keeper&amp;qid=1628907281&amp;sr=8-3-spons&amp;psc=1&amp;spLa=ZW5jcnlwdGVkUXVhbGlmaWVyPUEySTFIRlI3MVJRQkhTJmVuY3J5cHRlZElkPUExMDEyMTI2M1FNMUhFT0czUTVUJmVuY3J5cHRlZEFkSWQ9QTA5MzIzMDdHN0lHSFFOREpPOFUmd2lkZ2V0TmFtZT1zcF9hdGYmYWN0aW9uPWNsaWNrUmVkaXJlY3QmZG9Ob3RMb2dDbGljaz10cnVl</t>
        </is>
      </c>
    </row>
    <row r="636">
      <c r="A636" t="inlineStr">
        <is>
          <t>90162648</t>
        </is>
      </c>
      <c r="B636" t="inlineStr">
        <is>
          <t>FBA15H52R966U000002</t>
        </is>
      </c>
      <c r="C636" t="inlineStr">
        <is>
          <t>Scoreboard Score Keeper</t>
        </is>
      </c>
      <c r="D636" t="inlineStr">
        <is>
          <t>翻分牌</t>
        </is>
      </c>
      <c r="E636" t="inlineStr">
        <is>
          <t>9506919000</t>
        </is>
      </c>
      <c r="F636" t="inlineStr">
        <is>
          <t>无</t>
        </is>
      </c>
      <c r="G636" t="inlineStr">
        <is>
          <t>无</t>
        </is>
      </c>
      <c r="H636" t="inlineStr">
        <is>
          <t>Plastic</t>
        </is>
      </c>
      <c r="I636" t="inlineStr">
        <is>
          <t>竞技用品</t>
        </is>
      </c>
      <c r="J636" t="inlineStr">
        <is>
          <t>2.000</t>
        </is>
      </c>
      <c r="K636" t="n">
        <v>1</v>
      </c>
      <c r="L636" t="n">
        <v>4</v>
      </c>
      <c r="M636" t="n">
        <v>2.36</v>
      </c>
      <c r="N636">
        <f>_xlfn.DISPIMG("ID_F0BF0F9E73324D8581082EA78732C400",1)</f>
        <v/>
      </c>
      <c r="O636" t="inlineStr">
        <is>
          <t>N</t>
        </is>
      </c>
      <c r="P636" t="inlineStr">
        <is>
          <t>不报关</t>
        </is>
      </c>
      <c r="Q636" t="inlineStr">
        <is>
          <t>https://www.amazon.co.uk/Scoreboard-Portable-Volleyball-Basketball-Scoreboards/dp/B08LB4BFPX/ref=sr_1_3_sspa?dchild=1&amp;keywords=Scoreboard+Score+Keeper&amp;qid=1628907281&amp;sr=8-3-spons&amp;psc=1&amp;spLa=ZW5jcnlwdGVkUXVhbGlmaWVyPUEySTFIRlI3MVJRQkhTJmVuY3J5cHRlZElkPUExMDEyMTI2M1FNMUhFT0czUTVUJmVuY3J5cHRlZEFkSWQ9QTA5MzIzMDdHN0lHSFFOREpPOFUmd2lkZ2V0TmFtZT1zcF9hdGYmYWN0aW9uPWNsaWNrUmVkaXJlY3QmZG9Ob3RMb2dDbGljaz10cnVl</t>
        </is>
      </c>
    </row>
    <row r="637">
      <c r="A637" t="inlineStr">
        <is>
          <t>90162648</t>
        </is>
      </c>
      <c r="B637" t="inlineStr">
        <is>
          <t>FBA15H52R966U000002</t>
        </is>
      </c>
      <c r="C637" t="inlineStr">
        <is>
          <t>Plant box</t>
        </is>
      </c>
      <c r="D637" t="inlineStr">
        <is>
          <t>植物盒</t>
        </is>
      </c>
      <c r="E637" t="inlineStr">
        <is>
          <t>3923100090</t>
        </is>
      </c>
      <c r="F637" t="inlineStr">
        <is>
          <t>无</t>
        </is>
      </c>
      <c r="G637" t="inlineStr">
        <is>
          <t>无</t>
        </is>
      </c>
      <c r="H637" t="inlineStr">
        <is>
          <t>Plastic</t>
        </is>
      </c>
      <c r="I637" t="inlineStr">
        <is>
          <t>植物生长</t>
        </is>
      </c>
      <c r="J637" t="inlineStr">
        <is>
          <t>2.000</t>
        </is>
      </c>
      <c r="K637" t="n">
        <v>1</v>
      </c>
      <c r="L637" t="n">
        <v>24</v>
      </c>
      <c r="M637" t="n">
        <v>14.19</v>
      </c>
      <c r="N637">
        <f>_xlfn.DISPIMG("ID_6983BA2F64B748DCA11CE1C0169523F8",1)</f>
        <v/>
      </c>
      <c r="O637" t="inlineStr">
        <is>
          <t>N</t>
        </is>
      </c>
      <c r="P637" t="inlineStr">
        <is>
          <t>不报关</t>
        </is>
      </c>
      <c r="Q637" t="inlineStr">
        <is>
          <t>https://www.amazon.de/Rooting-Growing-Transplantation-Formation-Reproduction/dp/B095LJ1NGP/ref=sr_1_1_sspa?keywords=pflanzenwurzel+wuchsbox&amp;qid=1639132614&amp;sr=8-1-spons&amp;psc=1&amp;spLa=ZW5jcnlwdGVkUXVhbGlmaWVyPUEzREs4MVhBNDJGOFgzJmVuY3J5cHRlZElkPUEwMDQ1MDEwTk4wOEZNUFJFRzVBJmVuY3J5cHRlZEFkSWQ9QTAyNzg2ODExRTlLMDdSWFhOR1NYJndpZGdldE5hbWU9c3BfYXRmJmFjdGlvbj1jbGlja1JlZGlyZWN0JmRvTm90TG9nQ2xpY2s9dHJ1ZQ==</t>
        </is>
      </c>
    </row>
    <row r="638">
      <c r="A638" t="inlineStr">
        <is>
          <t>90162648</t>
        </is>
      </c>
      <c r="B638" t="inlineStr">
        <is>
          <t>FBA15H52R966U000003</t>
        </is>
      </c>
      <c r="C638" t="inlineStr">
        <is>
          <t>Plant box</t>
        </is>
      </c>
      <c r="D638" t="inlineStr">
        <is>
          <t>植物盒</t>
        </is>
      </c>
      <c r="E638" t="inlineStr">
        <is>
          <t>3923100090</t>
        </is>
      </c>
      <c r="F638" t="inlineStr">
        <is>
          <t>无</t>
        </is>
      </c>
      <c r="G638" t="inlineStr">
        <is>
          <t>无</t>
        </is>
      </c>
      <c r="H638" t="inlineStr">
        <is>
          <t>Plastic</t>
        </is>
      </c>
      <c r="I638" t="inlineStr">
        <is>
          <t>植物生长</t>
        </is>
      </c>
      <c r="J638" t="inlineStr">
        <is>
          <t>2.000</t>
        </is>
      </c>
      <c r="K638" t="n">
        <v>1</v>
      </c>
      <c r="L638" t="n">
        <v>24</v>
      </c>
      <c r="M638" t="n">
        <v>14.19</v>
      </c>
      <c r="N638">
        <f>_xlfn.DISPIMG("ID_09BE64DE90704A0B890C63B5F4FFE86E",1)</f>
        <v/>
      </c>
      <c r="O638" t="inlineStr">
        <is>
          <t>N</t>
        </is>
      </c>
      <c r="P638" t="inlineStr">
        <is>
          <t>不报关</t>
        </is>
      </c>
      <c r="Q638" t="inlineStr">
        <is>
          <t>https://www.amazon.de/Rooting-Growing-Transplantation-Formation-Reproduction/dp/B095LJ1NGP/ref=sr_1_1_sspa?keywords=pflanzenwurzel+wuchsbox&amp;qid=1639132614&amp;sr=8-1-spons&amp;psc=1&amp;spLa=ZW5jcnlwdGVkUXVhbGlmaWVyPUEzREs4MVhBNDJGOFgzJmVuY3J5cHRlZElkPUEwMDQ1MDEwTk4wOEZNUFJFRzVBJmVuY3J5cHRlZEFkSWQ9QTAyNzg2ODExRTlLMDdSWFhOR1NYJndpZGdldE5hbWU9c3BfYXRmJmFjdGlvbj1jbGlja1JlZGlyZWN0JmRvTm90TG9nQ2xpY2s9dHJ1ZQ==</t>
        </is>
      </c>
    </row>
    <row r="639">
      <c r="A639" t="inlineStr">
        <is>
          <t>90162648</t>
        </is>
      </c>
      <c r="B639" t="inlineStr">
        <is>
          <t>FBA15H52R966U000003</t>
        </is>
      </c>
      <c r="C639" t="inlineStr">
        <is>
          <t>Scoreboard Score Keeper</t>
        </is>
      </c>
      <c r="D639" t="inlineStr">
        <is>
          <t>翻分牌</t>
        </is>
      </c>
      <c r="E639" t="inlineStr">
        <is>
          <t>9506919000</t>
        </is>
      </c>
      <c r="F639" t="inlineStr">
        <is>
          <t>无</t>
        </is>
      </c>
      <c r="G639" t="inlineStr">
        <is>
          <t>无</t>
        </is>
      </c>
      <c r="H639" t="inlineStr">
        <is>
          <t>Plastic</t>
        </is>
      </c>
      <c r="I639" t="inlineStr">
        <is>
          <t>竞技用品</t>
        </is>
      </c>
      <c r="J639" t="inlineStr">
        <is>
          <t>2.000</t>
        </is>
      </c>
      <c r="K639" t="n">
        <v>1</v>
      </c>
      <c r="L639" t="n">
        <v>4</v>
      </c>
      <c r="M639" t="n">
        <v>2.36</v>
      </c>
      <c r="N639">
        <f>_xlfn.DISPIMG("ID_B0CF7F9679F64C90AA7754BDD7404E99",1)</f>
        <v/>
      </c>
      <c r="O639" t="inlineStr">
        <is>
          <t>N</t>
        </is>
      </c>
      <c r="P639" t="inlineStr">
        <is>
          <t>不报关</t>
        </is>
      </c>
      <c r="Q639" t="inlineStr">
        <is>
          <t>https://www.amazon.co.uk/Scoreboard-Portable-Volleyball-Basketball-Scoreboards/dp/B08LB4BFPX/ref=sr_1_3_sspa?dchild=1&amp;keywords=Scoreboard+Score+Keeper&amp;qid=1628907281&amp;sr=8-3-spons&amp;psc=1&amp;spLa=ZW5jcnlwdGVkUXVhbGlmaWVyPUEySTFIRlI3MVJRQkhTJmVuY3J5cHRlZElkPUExMDEyMTI2M1FNMUhFT0czUTVUJmVuY3J5cHRlZEFkSWQ9QTA5MzIzMDdHN0lHSFFOREpPOFUmd2lkZ2V0TmFtZT1zcF9hdGYmYWN0aW9uPWNsaWNrUmVkaXJlY3QmZG9Ob3RMb2dDbGljaz10cnVl</t>
        </is>
      </c>
    </row>
    <row r="640">
      <c r="A640" t="inlineStr">
        <is>
          <t>90162648</t>
        </is>
      </c>
      <c r="B640" t="inlineStr">
        <is>
          <t>FBA15H52R966U000004</t>
        </is>
      </c>
      <c r="C640" t="inlineStr">
        <is>
          <t>Scoreboard Score Keeper</t>
        </is>
      </c>
      <c r="D640" t="inlineStr">
        <is>
          <t>翻分牌</t>
        </is>
      </c>
      <c r="E640" t="inlineStr">
        <is>
          <t>9506919000</t>
        </is>
      </c>
      <c r="F640" t="inlineStr">
        <is>
          <t>无</t>
        </is>
      </c>
      <c r="G640" t="inlineStr">
        <is>
          <t>无</t>
        </is>
      </c>
      <c r="H640" t="inlineStr">
        <is>
          <t>Plastic</t>
        </is>
      </c>
      <c r="I640" t="inlineStr">
        <is>
          <t>竞技用品</t>
        </is>
      </c>
      <c r="J640" t="inlineStr">
        <is>
          <t>2.000</t>
        </is>
      </c>
      <c r="K640" t="n">
        <v>1</v>
      </c>
      <c r="L640" t="n">
        <v>4</v>
      </c>
      <c r="M640" t="n">
        <v>2.36</v>
      </c>
      <c r="N640">
        <f>_xlfn.DISPIMG("ID_D54FA4F7147C45A0A9FD4F8A71006AFA",1)</f>
        <v/>
      </c>
      <c r="O640" t="inlineStr">
        <is>
          <t>N</t>
        </is>
      </c>
      <c r="P640" t="inlineStr">
        <is>
          <t>不报关</t>
        </is>
      </c>
      <c r="Q640" t="inlineStr">
        <is>
          <t>https://www.amazon.co.uk/Scoreboard-Portable-Volleyball-Basketball-Scoreboards/dp/B08LB4BFPX/ref=sr_1_3_sspa?dchild=1&amp;keywords=Scoreboard+Score+Keeper&amp;qid=1628907281&amp;sr=8-3-spons&amp;psc=1&amp;spLa=ZW5jcnlwdGVkUXVhbGlmaWVyPUEySTFIRlI3MVJRQkhTJmVuY3J5cHRlZElkPUExMDEyMTI2M1FNMUhFT0czUTVUJmVuY3J5cHRlZEFkSWQ9QTA5MzIzMDdHN0lHSFFOREpPOFUmd2lkZ2V0TmFtZT1zcF9hdGYmYWN0aW9uPWNsaWNrUmVkaXJlY3QmZG9Ob3RMb2dDbGljaz10cnVl</t>
        </is>
      </c>
    </row>
    <row r="641">
      <c r="A641" t="inlineStr">
        <is>
          <t>90162648</t>
        </is>
      </c>
      <c r="B641" t="inlineStr">
        <is>
          <t>FBA15H52R966U000004</t>
        </is>
      </c>
      <c r="C641" t="inlineStr">
        <is>
          <t>Plant box</t>
        </is>
      </c>
      <c r="D641" t="inlineStr">
        <is>
          <t>植物盒</t>
        </is>
      </c>
      <c r="E641" t="inlineStr">
        <is>
          <t>3923100090</t>
        </is>
      </c>
      <c r="F641" t="inlineStr">
        <is>
          <t>无</t>
        </is>
      </c>
      <c r="G641" t="inlineStr">
        <is>
          <t>无</t>
        </is>
      </c>
      <c r="H641" t="inlineStr">
        <is>
          <t>Plastic</t>
        </is>
      </c>
      <c r="I641" t="inlineStr">
        <is>
          <t>植物生长</t>
        </is>
      </c>
      <c r="J641" t="inlineStr">
        <is>
          <t>2.000</t>
        </is>
      </c>
      <c r="K641" t="n">
        <v>1</v>
      </c>
      <c r="L641" t="n">
        <v>24</v>
      </c>
      <c r="M641" t="n">
        <v>14.19</v>
      </c>
      <c r="N641">
        <f>_xlfn.DISPIMG("ID_0F008C96E3E04BD88A204262DC09C79A",1)</f>
        <v/>
      </c>
      <c r="O641" t="inlineStr">
        <is>
          <t>N</t>
        </is>
      </c>
      <c r="P641" t="inlineStr">
        <is>
          <t>不报关</t>
        </is>
      </c>
      <c r="Q641" t="inlineStr">
        <is>
          <t>https://www.amazon.de/Rooting-Growing-Transplantation-Formation-Reproduction/dp/B095LJ1NGP/ref=sr_1_1_sspa?keywords=pflanzenwurzel+wuchsbox&amp;qid=1639132614&amp;sr=8-1-spons&amp;psc=1&amp;spLa=ZW5jcnlwdGVkUXVhbGlmaWVyPUEzREs4MVhBNDJGOFgzJmVuY3J5cHRlZElkPUEwMDQ1MDEwTk4wOEZNUFJFRzVBJmVuY3J5cHRlZEFkSWQ9QTAyNzg2ODExRTlLMDdSWFhOR1NYJndpZGdldE5hbWU9c3BfYXRmJmFjdGlvbj1jbGlja1JlZGlyZWN0JmRvTm90TG9nQ2xpY2s9dHJ1ZQ==</t>
        </is>
      </c>
    </row>
    <row r="642">
      <c r="A642" t="inlineStr">
        <is>
          <t>90156889</t>
        </is>
      </c>
      <c r="B642" t="inlineStr">
        <is>
          <t>70004-20230803-02-29</t>
        </is>
      </c>
      <c r="C642" t="inlineStr">
        <is>
          <t>Filter element</t>
        </is>
      </c>
      <c r="D642" t="inlineStr">
        <is>
          <t>滤芯</t>
        </is>
      </c>
      <c r="E642" t="inlineStr">
        <is>
          <t>8421991000</t>
        </is>
      </c>
      <c r="F642" t="inlineStr">
        <is>
          <t>Irhodesy</t>
        </is>
      </c>
      <c r="G642" t="inlineStr">
        <is>
          <t>RHS002</t>
        </is>
      </c>
      <c r="H642" t="inlineStr">
        <is>
          <t>Plastic</t>
        </is>
      </c>
      <c r="I642" t="inlineStr">
        <is>
          <t>Used in coffee machines</t>
        </is>
      </c>
      <c r="J642" t="inlineStr">
        <is>
          <t>11.300</t>
        </is>
      </c>
      <c r="K642" t="n">
        <v>1</v>
      </c>
      <c r="L642" t="n">
        <v>18</v>
      </c>
      <c r="M642" t="n">
        <v>12.45</v>
      </c>
      <c r="O642" t="inlineStr">
        <is>
          <t>N</t>
        </is>
      </c>
      <c r="P642" t="inlineStr">
        <is>
          <t>不报关</t>
        </is>
      </c>
      <c r="Q642" t="inlineStr">
        <is>
          <t>https://www.amazon.de/Kaffeemaschine-Aribra-Wasserfilter-Zertifizierter-Kaffeefilter/dp/B0B53L1GZH</t>
        </is>
      </c>
    </row>
    <row r="643">
      <c r="A643" t="inlineStr">
        <is>
          <t>90156889</t>
        </is>
      </c>
      <c r="B643" t="inlineStr">
        <is>
          <t>70004-20230803-02-30</t>
        </is>
      </c>
      <c r="C643" t="inlineStr">
        <is>
          <t>Filter element</t>
        </is>
      </c>
      <c r="D643" t="inlineStr">
        <is>
          <t>滤芯</t>
        </is>
      </c>
      <c r="E643" t="inlineStr">
        <is>
          <t>8421991000</t>
        </is>
      </c>
      <c r="F643" t="inlineStr">
        <is>
          <t>Irhodesy</t>
        </is>
      </c>
      <c r="G643" t="inlineStr">
        <is>
          <t>RHS002</t>
        </is>
      </c>
      <c r="H643" t="inlineStr">
        <is>
          <t>Plastic</t>
        </is>
      </c>
      <c r="I643" t="inlineStr">
        <is>
          <t>Used in coffee machines</t>
        </is>
      </c>
      <c r="J643" t="inlineStr">
        <is>
          <t>11.300</t>
        </is>
      </c>
      <c r="K643" t="n">
        <v>1</v>
      </c>
      <c r="L643" t="n">
        <v>18</v>
      </c>
      <c r="M643" t="n">
        <v>12.45</v>
      </c>
      <c r="O643" t="inlineStr">
        <is>
          <t>N</t>
        </is>
      </c>
      <c r="P643" t="inlineStr">
        <is>
          <t>不报关</t>
        </is>
      </c>
      <c r="Q643" t="inlineStr">
        <is>
          <t>https://www.amazon.de/Kaffeemaschine-Aribra-Wasserfilter-Zertifizierter-Kaffeefilter/dp/B0B53L1GZH</t>
        </is>
      </c>
    </row>
    <row r="644">
      <c r="A644" t="inlineStr">
        <is>
          <t>90156889</t>
        </is>
      </c>
      <c r="B644" t="inlineStr">
        <is>
          <t>70004-20230803-02-31</t>
        </is>
      </c>
      <c r="C644" t="inlineStr">
        <is>
          <t>Filter element</t>
        </is>
      </c>
      <c r="D644" t="inlineStr">
        <is>
          <t>滤芯</t>
        </is>
      </c>
      <c r="E644" t="inlineStr">
        <is>
          <t>8421991000</t>
        </is>
      </c>
      <c r="F644" t="inlineStr">
        <is>
          <t>Irhodesy</t>
        </is>
      </c>
      <c r="G644" t="inlineStr">
        <is>
          <t>RHS002</t>
        </is>
      </c>
      <c r="H644" t="inlineStr">
        <is>
          <t>Plastic</t>
        </is>
      </c>
      <c r="I644" t="inlineStr">
        <is>
          <t>Used in coffee machines</t>
        </is>
      </c>
      <c r="J644" t="inlineStr">
        <is>
          <t>11.300</t>
        </is>
      </c>
      <c r="K644" t="n">
        <v>1</v>
      </c>
      <c r="L644" t="n">
        <v>18</v>
      </c>
      <c r="M644" t="n">
        <v>12.45</v>
      </c>
      <c r="O644" t="inlineStr">
        <is>
          <t>N</t>
        </is>
      </c>
      <c r="P644" t="inlineStr">
        <is>
          <t>不报关</t>
        </is>
      </c>
      <c r="Q644" t="inlineStr">
        <is>
          <t>https://www.amazon.de/Kaffeemaschine-Aribra-Wasserfilter-Zertifizierter-Kaffeefilter/dp/B0B53L1GZH</t>
        </is>
      </c>
    </row>
    <row r="645">
      <c r="A645" t="inlineStr">
        <is>
          <t>90156889</t>
        </is>
      </c>
      <c r="B645" t="inlineStr">
        <is>
          <t>70004-20230803-02-32</t>
        </is>
      </c>
      <c r="C645" t="inlineStr">
        <is>
          <t>Filter element</t>
        </is>
      </c>
      <c r="D645" t="inlineStr">
        <is>
          <t>滤芯</t>
        </is>
      </c>
      <c r="E645" t="inlineStr">
        <is>
          <t>8421991000</t>
        </is>
      </c>
      <c r="F645" t="inlineStr">
        <is>
          <t>Irhodesy</t>
        </is>
      </c>
      <c r="G645" t="inlineStr">
        <is>
          <t>RHS002</t>
        </is>
      </c>
      <c r="H645" t="inlineStr">
        <is>
          <t>Plastic</t>
        </is>
      </c>
      <c r="I645" t="inlineStr">
        <is>
          <t>Used in coffee machines</t>
        </is>
      </c>
      <c r="J645" t="inlineStr">
        <is>
          <t>11.300</t>
        </is>
      </c>
      <c r="K645" t="n">
        <v>1</v>
      </c>
      <c r="L645" t="n">
        <v>18</v>
      </c>
      <c r="M645" t="n">
        <v>12.45</v>
      </c>
      <c r="O645" t="inlineStr">
        <is>
          <t>N</t>
        </is>
      </c>
      <c r="P645" t="inlineStr">
        <is>
          <t>不报关</t>
        </is>
      </c>
      <c r="Q645" t="inlineStr">
        <is>
          <t>https://www.amazon.de/Kaffeemaschine-Aribra-Wasserfilter-Zertifizierter-Kaffeefilter/dp/B0B53L1GZH</t>
        </is>
      </c>
    </row>
    <row r="646">
      <c r="A646" t="inlineStr">
        <is>
          <t>90156889</t>
        </is>
      </c>
      <c r="B646" t="inlineStr">
        <is>
          <t>70004-20230803-02-33</t>
        </is>
      </c>
      <c r="C646" t="inlineStr">
        <is>
          <t>Filter element</t>
        </is>
      </c>
      <c r="D646" t="inlineStr">
        <is>
          <t>滤芯</t>
        </is>
      </c>
      <c r="E646" t="inlineStr">
        <is>
          <t>8421991000</t>
        </is>
      </c>
      <c r="F646" t="inlineStr">
        <is>
          <t>Irhodesy</t>
        </is>
      </c>
      <c r="G646" t="inlineStr">
        <is>
          <t>RHS002</t>
        </is>
      </c>
      <c r="H646" t="inlineStr">
        <is>
          <t>Plastic</t>
        </is>
      </c>
      <c r="I646" t="inlineStr">
        <is>
          <t>Used in coffee machines</t>
        </is>
      </c>
      <c r="J646" t="inlineStr">
        <is>
          <t>11.300</t>
        </is>
      </c>
      <c r="K646" t="n">
        <v>1</v>
      </c>
      <c r="L646" t="n">
        <v>18</v>
      </c>
      <c r="M646" t="n">
        <v>12.45</v>
      </c>
      <c r="O646" t="inlineStr">
        <is>
          <t>N</t>
        </is>
      </c>
      <c r="P646" t="inlineStr">
        <is>
          <t>不报关</t>
        </is>
      </c>
      <c r="Q646" t="inlineStr">
        <is>
          <t>https://www.amazon.de/Kaffeemaschine-Aribra-Wasserfilter-Zertifizierter-Kaffeefilter/dp/B0B53L1GZH</t>
        </is>
      </c>
    </row>
    <row r="647">
      <c r="A647" t="inlineStr">
        <is>
          <t>90156889</t>
        </is>
      </c>
      <c r="B647" t="inlineStr">
        <is>
          <t>70004-20230803-02-34</t>
        </is>
      </c>
      <c r="C647" t="inlineStr">
        <is>
          <t>Filter element</t>
        </is>
      </c>
      <c r="D647" t="inlineStr">
        <is>
          <t>滤芯</t>
        </is>
      </c>
      <c r="E647" t="inlineStr">
        <is>
          <t>8421991000</t>
        </is>
      </c>
      <c r="F647" t="inlineStr">
        <is>
          <t>Irhodesy</t>
        </is>
      </c>
      <c r="G647" t="inlineStr">
        <is>
          <t>RHS002</t>
        </is>
      </c>
      <c r="H647" t="inlineStr">
        <is>
          <t>Plastic</t>
        </is>
      </c>
      <c r="I647" t="inlineStr">
        <is>
          <t>Used in coffee machines</t>
        </is>
      </c>
      <c r="J647" t="inlineStr">
        <is>
          <t>11.300</t>
        </is>
      </c>
      <c r="K647" t="n">
        <v>1</v>
      </c>
      <c r="L647" t="n">
        <v>18</v>
      </c>
      <c r="M647" t="n">
        <v>12.45</v>
      </c>
      <c r="O647" t="inlineStr">
        <is>
          <t>N</t>
        </is>
      </c>
      <c r="P647" t="inlineStr">
        <is>
          <t>不报关</t>
        </is>
      </c>
      <c r="Q647" t="inlineStr">
        <is>
          <t>https://www.amazon.de/Kaffeemaschine-Aribra-Wasserfilter-Zertifizierter-Kaffeefilter/dp/B0B53L1GZH</t>
        </is>
      </c>
    </row>
    <row r="648">
      <c r="A648" t="inlineStr">
        <is>
          <t>90156889</t>
        </is>
      </c>
      <c r="B648" t="inlineStr">
        <is>
          <t>70004-20230803-02-35</t>
        </is>
      </c>
      <c r="C648" t="inlineStr">
        <is>
          <t>Filter element</t>
        </is>
      </c>
      <c r="D648" t="inlineStr">
        <is>
          <t>滤芯</t>
        </is>
      </c>
      <c r="E648" t="inlineStr">
        <is>
          <t>8421991000</t>
        </is>
      </c>
      <c r="F648" t="inlineStr">
        <is>
          <t>Irhodesy</t>
        </is>
      </c>
      <c r="G648" t="inlineStr">
        <is>
          <t>RHS002</t>
        </is>
      </c>
      <c r="H648" t="inlineStr">
        <is>
          <t>Plastic</t>
        </is>
      </c>
      <c r="I648" t="inlineStr">
        <is>
          <t>Used in coffee machines</t>
        </is>
      </c>
      <c r="J648" t="inlineStr">
        <is>
          <t>11.300</t>
        </is>
      </c>
      <c r="K648" t="n">
        <v>1</v>
      </c>
      <c r="L648" t="n">
        <v>18</v>
      </c>
      <c r="M648" t="n">
        <v>12.45</v>
      </c>
      <c r="O648" t="inlineStr">
        <is>
          <t>N</t>
        </is>
      </c>
      <c r="P648" t="inlineStr">
        <is>
          <t>不报关</t>
        </is>
      </c>
      <c r="Q648" t="inlineStr">
        <is>
          <t>https://www.amazon.de/Kaffeemaschine-Aribra-Wasserfilter-Zertifizierter-Kaffeefilter/dp/B0B53L1GZH</t>
        </is>
      </c>
    </row>
    <row r="649">
      <c r="A649" t="inlineStr">
        <is>
          <t>90156889</t>
        </is>
      </c>
      <c r="B649" t="inlineStr">
        <is>
          <t>70004-20230803-02-36</t>
        </is>
      </c>
      <c r="C649" t="inlineStr">
        <is>
          <t>Filter element</t>
        </is>
      </c>
      <c r="D649" t="inlineStr">
        <is>
          <t>滤芯</t>
        </is>
      </c>
      <c r="E649" t="inlineStr">
        <is>
          <t>8421991000</t>
        </is>
      </c>
      <c r="F649" t="inlineStr">
        <is>
          <t>Irhodesy</t>
        </is>
      </c>
      <c r="G649" t="inlineStr">
        <is>
          <t>RHS002</t>
        </is>
      </c>
      <c r="H649" t="inlineStr">
        <is>
          <t>Plastic</t>
        </is>
      </c>
      <c r="I649" t="inlineStr">
        <is>
          <t>Used in coffee machines</t>
        </is>
      </c>
      <c r="J649" t="inlineStr">
        <is>
          <t>11.300</t>
        </is>
      </c>
      <c r="K649" t="n">
        <v>1</v>
      </c>
      <c r="L649" t="n">
        <v>18</v>
      </c>
      <c r="M649" t="n">
        <v>12.45</v>
      </c>
      <c r="O649" t="inlineStr">
        <is>
          <t>N</t>
        </is>
      </c>
      <c r="P649" t="inlineStr">
        <is>
          <t>不报关</t>
        </is>
      </c>
      <c r="Q649" t="inlineStr">
        <is>
          <t>https://www.amazon.de/Kaffeemaschine-Aribra-Wasserfilter-Zertifizierter-Kaffeefilter/dp/B0B53L1GZH</t>
        </is>
      </c>
    </row>
    <row r="650">
      <c r="A650" t="inlineStr">
        <is>
          <t>90156889</t>
        </is>
      </c>
      <c r="B650" t="inlineStr">
        <is>
          <t>70004-20230803-02-37</t>
        </is>
      </c>
      <c r="C650" t="inlineStr">
        <is>
          <t>Filter element</t>
        </is>
      </c>
      <c r="D650" t="inlineStr">
        <is>
          <t>滤芯</t>
        </is>
      </c>
      <c r="E650" t="inlineStr">
        <is>
          <t>8421991000</t>
        </is>
      </c>
      <c r="F650" t="inlineStr">
        <is>
          <t>Irhodesy</t>
        </is>
      </c>
      <c r="G650" t="inlineStr">
        <is>
          <t>RHS002</t>
        </is>
      </c>
      <c r="H650" t="inlineStr">
        <is>
          <t>Plastic</t>
        </is>
      </c>
      <c r="I650" t="inlineStr">
        <is>
          <t>Used in coffee machines</t>
        </is>
      </c>
      <c r="J650" t="inlineStr">
        <is>
          <t>11.300</t>
        </is>
      </c>
      <c r="K650" t="n">
        <v>1</v>
      </c>
      <c r="L650" t="n">
        <v>18</v>
      </c>
      <c r="M650" t="n">
        <v>12.45</v>
      </c>
      <c r="O650" t="inlineStr">
        <is>
          <t>N</t>
        </is>
      </c>
      <c r="P650" t="inlineStr">
        <is>
          <t>不报关</t>
        </is>
      </c>
      <c r="Q650" t="inlineStr">
        <is>
          <t>https://www.amazon.de/Kaffeemaschine-Aribra-Wasserfilter-Zertifizierter-Kaffeefilter/dp/B0B53L1GZH</t>
        </is>
      </c>
    </row>
    <row r="651">
      <c r="A651" t="inlineStr">
        <is>
          <t>90156889</t>
        </is>
      </c>
      <c r="B651" t="inlineStr">
        <is>
          <t>70004-20230803-02-38</t>
        </is>
      </c>
      <c r="C651" t="inlineStr">
        <is>
          <t>Filter element</t>
        </is>
      </c>
      <c r="D651" t="inlineStr">
        <is>
          <t>滤芯</t>
        </is>
      </c>
      <c r="E651" t="inlineStr">
        <is>
          <t>8421991000</t>
        </is>
      </c>
      <c r="F651" t="inlineStr">
        <is>
          <t>Irhodesy</t>
        </is>
      </c>
      <c r="G651" t="inlineStr">
        <is>
          <t>RHS002</t>
        </is>
      </c>
      <c r="H651" t="inlineStr">
        <is>
          <t>Plastic</t>
        </is>
      </c>
      <c r="I651" t="inlineStr">
        <is>
          <t>Used in coffee machines</t>
        </is>
      </c>
      <c r="J651" t="inlineStr">
        <is>
          <t>11.300</t>
        </is>
      </c>
      <c r="K651" t="n">
        <v>1</v>
      </c>
      <c r="L651" t="n">
        <v>18</v>
      </c>
      <c r="M651" t="n">
        <v>12.45</v>
      </c>
      <c r="O651" t="inlineStr">
        <is>
          <t>N</t>
        </is>
      </c>
      <c r="P651" t="inlineStr">
        <is>
          <t>不报关</t>
        </is>
      </c>
      <c r="Q651" t="inlineStr">
        <is>
          <t>https://www.amazon.de/Kaffeemaschine-Aribra-Wasserfilter-Zertifizierter-Kaffeefilter/dp/B0B53L1GZH</t>
        </is>
      </c>
    </row>
    <row r="652">
      <c r="A652" t="inlineStr">
        <is>
          <t>90156889</t>
        </is>
      </c>
      <c r="B652" t="inlineStr">
        <is>
          <t>70004-20230803-02-39</t>
        </is>
      </c>
      <c r="C652" t="inlineStr">
        <is>
          <t>Filter element</t>
        </is>
      </c>
      <c r="D652" t="inlineStr">
        <is>
          <t>滤芯</t>
        </is>
      </c>
      <c r="E652" t="inlineStr">
        <is>
          <t>8421991000</t>
        </is>
      </c>
      <c r="F652" t="inlineStr">
        <is>
          <t>Irhodesy</t>
        </is>
      </c>
      <c r="G652" t="inlineStr">
        <is>
          <t>RHS002</t>
        </is>
      </c>
      <c r="H652" t="inlineStr">
        <is>
          <t>Plastic</t>
        </is>
      </c>
      <c r="I652" t="inlineStr">
        <is>
          <t>Used in coffee machines</t>
        </is>
      </c>
      <c r="J652" t="inlineStr">
        <is>
          <t>11.300</t>
        </is>
      </c>
      <c r="K652" t="n">
        <v>1</v>
      </c>
      <c r="L652" t="n">
        <v>18</v>
      </c>
      <c r="M652" t="n">
        <v>12.45</v>
      </c>
      <c r="O652" t="inlineStr">
        <is>
          <t>N</t>
        </is>
      </c>
      <c r="P652" t="inlineStr">
        <is>
          <t>不报关</t>
        </is>
      </c>
      <c r="Q652" t="inlineStr">
        <is>
          <t>https://www.amazon.de/Kaffeemaschine-Aribra-Wasserfilter-Zertifizierter-Kaffeefilter/dp/B0B53L1GZH</t>
        </is>
      </c>
    </row>
    <row r="653">
      <c r="A653" t="inlineStr">
        <is>
          <t>90156889</t>
        </is>
      </c>
      <c r="B653" t="inlineStr">
        <is>
          <t>70004-20230803-02-40</t>
        </is>
      </c>
      <c r="C653" t="inlineStr">
        <is>
          <t>Filter element</t>
        </is>
      </c>
      <c r="D653" t="inlineStr">
        <is>
          <t>滤芯</t>
        </is>
      </c>
      <c r="E653" t="inlineStr">
        <is>
          <t>8421991000</t>
        </is>
      </c>
      <c r="F653" t="inlineStr">
        <is>
          <t>Irhodesy</t>
        </is>
      </c>
      <c r="G653" t="inlineStr">
        <is>
          <t>RHS002</t>
        </is>
      </c>
      <c r="H653" t="inlineStr">
        <is>
          <t>Plastic</t>
        </is>
      </c>
      <c r="I653" t="inlineStr">
        <is>
          <t>Used in coffee machines</t>
        </is>
      </c>
      <c r="J653" t="inlineStr">
        <is>
          <t>11.300</t>
        </is>
      </c>
      <c r="K653" t="n">
        <v>1</v>
      </c>
      <c r="L653" t="n">
        <v>18</v>
      </c>
      <c r="M653" t="n">
        <v>12.45</v>
      </c>
      <c r="O653" t="inlineStr">
        <is>
          <t>N</t>
        </is>
      </c>
      <c r="P653" t="inlineStr">
        <is>
          <t>不报关</t>
        </is>
      </c>
      <c r="Q653" t="inlineStr">
        <is>
          <t>https://www.amazon.de/Kaffeemaschine-Aribra-Wasserfilter-Zertifizierter-Kaffeefilter/dp/B0B53L1GZH</t>
        </is>
      </c>
    </row>
    <row r="654">
      <c r="A654" t="inlineStr">
        <is>
          <t>90156889</t>
        </is>
      </c>
      <c r="B654" t="inlineStr">
        <is>
          <t>70004-20230803-02-41</t>
        </is>
      </c>
      <c r="C654" t="inlineStr">
        <is>
          <t>Filter element</t>
        </is>
      </c>
      <c r="D654" t="inlineStr">
        <is>
          <t>滤芯</t>
        </is>
      </c>
      <c r="E654" t="inlineStr">
        <is>
          <t>8421991000</t>
        </is>
      </c>
      <c r="F654" t="inlineStr">
        <is>
          <t>Irhodesy</t>
        </is>
      </c>
      <c r="G654" t="inlineStr">
        <is>
          <t>RHS002</t>
        </is>
      </c>
      <c r="H654" t="inlineStr">
        <is>
          <t>Plastic</t>
        </is>
      </c>
      <c r="I654" t="inlineStr">
        <is>
          <t>Used in coffee machines</t>
        </is>
      </c>
      <c r="J654" t="inlineStr">
        <is>
          <t>11.300</t>
        </is>
      </c>
      <c r="K654" t="n">
        <v>1</v>
      </c>
      <c r="L654" t="n">
        <v>18</v>
      </c>
      <c r="M654" t="n">
        <v>12.45</v>
      </c>
      <c r="O654" t="inlineStr">
        <is>
          <t>N</t>
        </is>
      </c>
      <c r="P654" t="inlineStr">
        <is>
          <t>不报关</t>
        </is>
      </c>
      <c r="Q654" t="inlineStr">
        <is>
          <t>https://www.amazon.de/Kaffeemaschine-Aribra-Wasserfilter-Zertifizierter-Kaffeefilter/dp/B0B53L1GZH</t>
        </is>
      </c>
    </row>
    <row r="655">
      <c r="A655" t="inlineStr">
        <is>
          <t>90156889</t>
        </is>
      </c>
      <c r="B655" t="inlineStr">
        <is>
          <t>70004-20230803-02-42</t>
        </is>
      </c>
      <c r="C655" t="inlineStr">
        <is>
          <t>Filter element</t>
        </is>
      </c>
      <c r="D655" t="inlineStr">
        <is>
          <t>滤芯</t>
        </is>
      </c>
      <c r="E655" t="inlineStr">
        <is>
          <t>8421991000</t>
        </is>
      </c>
      <c r="F655" t="inlineStr">
        <is>
          <t>Irhodesy</t>
        </is>
      </c>
      <c r="G655" t="inlineStr">
        <is>
          <t>RHS002</t>
        </is>
      </c>
      <c r="H655" t="inlineStr">
        <is>
          <t>Plastic</t>
        </is>
      </c>
      <c r="I655" t="inlineStr">
        <is>
          <t>Used in coffee machines</t>
        </is>
      </c>
      <c r="J655" t="inlineStr">
        <is>
          <t>11.300</t>
        </is>
      </c>
      <c r="K655" t="n">
        <v>1</v>
      </c>
      <c r="L655" t="n">
        <v>18</v>
      </c>
      <c r="M655" t="n">
        <v>12.45</v>
      </c>
      <c r="O655" t="inlineStr">
        <is>
          <t>N</t>
        </is>
      </c>
      <c r="P655" t="inlineStr">
        <is>
          <t>不报关</t>
        </is>
      </c>
      <c r="Q655" t="inlineStr">
        <is>
          <t>https://www.amazon.de/Kaffeemaschine-Aribra-Wasserfilter-Zertifizierter-Kaffeefilter/dp/B0B53L1GZH</t>
        </is>
      </c>
    </row>
    <row r="656">
      <c r="A656" t="inlineStr">
        <is>
          <t>90156891</t>
        </is>
      </c>
      <c r="B656" t="inlineStr">
        <is>
          <t>70004-20230803-01-1</t>
        </is>
      </c>
      <c r="C656" t="inlineStr">
        <is>
          <t>Waterproof socket</t>
        </is>
      </c>
      <c r="D656" t="inlineStr">
        <is>
          <t>防水插座</t>
        </is>
      </c>
      <c r="E656" t="inlineStr">
        <is>
          <t>8538900000</t>
        </is>
      </c>
      <c r="F656" t="inlineStr">
        <is>
          <t>无</t>
        </is>
      </c>
      <c r="G656" t="inlineStr">
        <is>
          <t>无</t>
        </is>
      </c>
      <c r="H656" t="inlineStr">
        <is>
          <t>plastic</t>
        </is>
      </c>
      <c r="I656" t="inlineStr">
        <is>
          <t>For outdoor use</t>
        </is>
      </c>
      <c r="J656" t="inlineStr">
        <is>
          <t>4.000</t>
        </is>
      </c>
      <c r="K656" t="n">
        <v>1</v>
      </c>
      <c r="L656" t="n">
        <v>20</v>
      </c>
      <c r="M656" t="n">
        <v>12.35</v>
      </c>
      <c r="N656">
        <f>_xlfn.DISPIMG("ID_4D66CB34D8BF493F9E4204F8C72337F1",1)</f>
        <v/>
      </c>
      <c r="O656" t="inlineStr">
        <is>
          <t>N</t>
        </is>
      </c>
      <c r="P656" t="inlineStr">
        <is>
          <t>不报关</t>
        </is>
      </c>
      <c r="Q656" t="inlineStr">
        <is>
          <t>https://www.amazon.de/dp/B099K2BJH7</t>
        </is>
      </c>
    </row>
    <row r="657">
      <c r="A657" t="inlineStr">
        <is>
          <t>90156891</t>
        </is>
      </c>
      <c r="B657" t="inlineStr">
        <is>
          <t>70004-20230803-01-2</t>
        </is>
      </c>
      <c r="C657" t="inlineStr">
        <is>
          <t>Waterproof socket</t>
        </is>
      </c>
      <c r="D657" t="inlineStr">
        <is>
          <t>防水插座</t>
        </is>
      </c>
      <c r="E657" t="inlineStr">
        <is>
          <t>8538900000</t>
        </is>
      </c>
      <c r="F657" t="inlineStr">
        <is>
          <t>无</t>
        </is>
      </c>
      <c r="G657" t="inlineStr">
        <is>
          <t>无</t>
        </is>
      </c>
      <c r="H657" t="inlineStr">
        <is>
          <t>plastic</t>
        </is>
      </c>
      <c r="I657" t="inlineStr">
        <is>
          <t>For outdoor use</t>
        </is>
      </c>
      <c r="J657" t="inlineStr">
        <is>
          <t>4.000</t>
        </is>
      </c>
      <c r="K657" t="n">
        <v>1</v>
      </c>
      <c r="L657" t="n">
        <v>20</v>
      </c>
      <c r="M657" t="n">
        <v>12.35</v>
      </c>
      <c r="N657">
        <f>_xlfn.DISPIMG("ID_79370B0F6E054FB5ADC79F2A33CF43AC",1)</f>
        <v/>
      </c>
      <c r="O657" t="inlineStr">
        <is>
          <t>N</t>
        </is>
      </c>
      <c r="P657" t="inlineStr">
        <is>
          <t>不报关</t>
        </is>
      </c>
      <c r="Q657" t="inlineStr">
        <is>
          <t>https://www.amazon.de/dp/B099K2BJH7</t>
        </is>
      </c>
    </row>
    <row r="658">
      <c r="A658" t="inlineStr">
        <is>
          <t>90156891</t>
        </is>
      </c>
      <c r="B658" t="inlineStr">
        <is>
          <t>70004-20230803-01-3</t>
        </is>
      </c>
      <c r="C658" t="inlineStr">
        <is>
          <t>Waterproof socket</t>
        </is>
      </c>
      <c r="D658" t="inlineStr">
        <is>
          <t>防水插座</t>
        </is>
      </c>
      <c r="E658" t="inlineStr">
        <is>
          <t>8538900000</t>
        </is>
      </c>
      <c r="F658" t="inlineStr">
        <is>
          <t>无</t>
        </is>
      </c>
      <c r="G658" t="inlineStr">
        <is>
          <t>无</t>
        </is>
      </c>
      <c r="H658" t="inlineStr">
        <is>
          <t>plastic</t>
        </is>
      </c>
      <c r="I658" t="inlineStr">
        <is>
          <t>For outdoor use</t>
        </is>
      </c>
      <c r="J658" t="inlineStr">
        <is>
          <t>4.000</t>
        </is>
      </c>
      <c r="K658" t="n">
        <v>1</v>
      </c>
      <c r="L658" t="n">
        <v>20</v>
      </c>
      <c r="M658" t="n">
        <v>12.35</v>
      </c>
      <c r="N658">
        <f>_xlfn.DISPIMG("ID_385A673E0B2D4C82BADE7C046C476230",1)</f>
        <v/>
      </c>
      <c r="O658" t="inlineStr">
        <is>
          <t>N</t>
        </is>
      </c>
      <c r="P658" t="inlineStr">
        <is>
          <t>不报关</t>
        </is>
      </c>
      <c r="Q658" t="inlineStr">
        <is>
          <t>https://www.amazon.de/dp/B099K2BJH7</t>
        </is>
      </c>
    </row>
    <row r="659">
      <c r="A659" t="inlineStr">
        <is>
          <t>90156891</t>
        </is>
      </c>
      <c r="B659" t="inlineStr">
        <is>
          <t>70004-20230803-01-4</t>
        </is>
      </c>
      <c r="C659" t="inlineStr">
        <is>
          <t>Waterproof socket</t>
        </is>
      </c>
      <c r="D659" t="inlineStr">
        <is>
          <t>防水插座</t>
        </is>
      </c>
      <c r="E659" t="inlineStr">
        <is>
          <t>8538900000</t>
        </is>
      </c>
      <c r="F659" t="inlineStr">
        <is>
          <t>无</t>
        </is>
      </c>
      <c r="G659" t="inlineStr">
        <is>
          <t>无</t>
        </is>
      </c>
      <c r="H659" t="inlineStr">
        <is>
          <t>plastic</t>
        </is>
      </c>
      <c r="I659" t="inlineStr">
        <is>
          <t>For outdoor use</t>
        </is>
      </c>
      <c r="J659" t="inlineStr">
        <is>
          <t>4.000</t>
        </is>
      </c>
      <c r="K659" t="n">
        <v>1</v>
      </c>
      <c r="L659" t="n">
        <v>20</v>
      </c>
      <c r="M659" t="n">
        <v>12.35</v>
      </c>
      <c r="N659">
        <f>_xlfn.DISPIMG("ID_7247BDB72E994F44B609D2C41E0A7DAA",1)</f>
        <v/>
      </c>
      <c r="O659" t="inlineStr">
        <is>
          <t>N</t>
        </is>
      </c>
      <c r="P659" t="inlineStr">
        <is>
          <t>不报关</t>
        </is>
      </c>
      <c r="Q659" t="inlineStr">
        <is>
          <t>https://www.amazon.de/dp/B099K2BJH7</t>
        </is>
      </c>
    </row>
    <row r="660">
      <c r="A660" t="inlineStr">
        <is>
          <t>90156891</t>
        </is>
      </c>
      <c r="B660" t="inlineStr">
        <is>
          <t>70004-20230803-01-5</t>
        </is>
      </c>
      <c r="C660" t="inlineStr">
        <is>
          <t>Waterproof socket</t>
        </is>
      </c>
      <c r="D660" t="inlineStr">
        <is>
          <t>防水插座</t>
        </is>
      </c>
      <c r="E660" t="inlineStr">
        <is>
          <t>8538900000</t>
        </is>
      </c>
      <c r="F660" t="inlineStr">
        <is>
          <t>无</t>
        </is>
      </c>
      <c r="G660" t="inlineStr">
        <is>
          <t>无</t>
        </is>
      </c>
      <c r="H660" t="inlineStr">
        <is>
          <t>plastic</t>
        </is>
      </c>
      <c r="I660" t="inlineStr">
        <is>
          <t>For outdoor use</t>
        </is>
      </c>
      <c r="J660" t="inlineStr">
        <is>
          <t>4.000</t>
        </is>
      </c>
      <c r="K660" t="n">
        <v>1</v>
      </c>
      <c r="L660" t="n">
        <v>20</v>
      </c>
      <c r="M660" t="n">
        <v>12.35</v>
      </c>
      <c r="N660">
        <f>_xlfn.DISPIMG("ID_DA5D01F7B8F44F8A8E32D835255EC0AA",1)</f>
        <v/>
      </c>
      <c r="O660" t="inlineStr">
        <is>
          <t>N</t>
        </is>
      </c>
      <c r="P660" t="inlineStr">
        <is>
          <t>不报关</t>
        </is>
      </c>
      <c r="Q660" t="inlineStr">
        <is>
          <t>https://www.amazon.de/dp/B099K2BJH7</t>
        </is>
      </c>
    </row>
    <row r="661">
      <c r="A661" t="inlineStr">
        <is>
          <t>90156891</t>
        </is>
      </c>
      <c r="B661" t="inlineStr">
        <is>
          <t>70004-20230803-01-6</t>
        </is>
      </c>
      <c r="C661" t="inlineStr">
        <is>
          <t>Waterproof socket</t>
        </is>
      </c>
      <c r="D661" t="inlineStr">
        <is>
          <t>防水插座</t>
        </is>
      </c>
      <c r="E661" t="inlineStr">
        <is>
          <t>8538900000</t>
        </is>
      </c>
      <c r="F661" t="inlineStr">
        <is>
          <t>无</t>
        </is>
      </c>
      <c r="G661" t="inlineStr">
        <is>
          <t>无</t>
        </is>
      </c>
      <c r="H661" t="inlineStr">
        <is>
          <t>plastic</t>
        </is>
      </c>
      <c r="I661" t="inlineStr">
        <is>
          <t>For outdoor use</t>
        </is>
      </c>
      <c r="J661" t="inlineStr">
        <is>
          <t>4.000</t>
        </is>
      </c>
      <c r="K661" t="n">
        <v>1</v>
      </c>
      <c r="L661" t="n">
        <v>20</v>
      </c>
      <c r="M661" t="n">
        <v>12.35</v>
      </c>
      <c r="N661">
        <f>_xlfn.DISPIMG("ID_9DAF168709494D17A2B1EFD87CD2E027",1)</f>
        <v/>
      </c>
      <c r="O661" t="inlineStr">
        <is>
          <t>N</t>
        </is>
      </c>
      <c r="P661" t="inlineStr">
        <is>
          <t>不报关</t>
        </is>
      </c>
      <c r="Q661" t="inlineStr">
        <is>
          <t>https://www.amazon.de/dp/B099K2BJH7</t>
        </is>
      </c>
    </row>
    <row r="662">
      <c r="A662" t="inlineStr">
        <is>
          <t>90156891</t>
        </is>
      </c>
      <c r="B662" t="inlineStr">
        <is>
          <t>70004-20230803-01-7</t>
        </is>
      </c>
      <c r="C662" t="inlineStr">
        <is>
          <t>Waterproof socket</t>
        </is>
      </c>
      <c r="D662" t="inlineStr">
        <is>
          <t>防水插座</t>
        </is>
      </c>
      <c r="E662" t="inlineStr">
        <is>
          <t>8538900000</t>
        </is>
      </c>
      <c r="F662" t="inlineStr">
        <is>
          <t>无</t>
        </is>
      </c>
      <c r="G662" t="inlineStr">
        <is>
          <t>无</t>
        </is>
      </c>
      <c r="H662" t="inlineStr">
        <is>
          <t>plastic</t>
        </is>
      </c>
      <c r="I662" t="inlineStr">
        <is>
          <t>For outdoor use</t>
        </is>
      </c>
      <c r="J662" t="inlineStr">
        <is>
          <t>4.000</t>
        </is>
      </c>
      <c r="K662" t="n">
        <v>1</v>
      </c>
      <c r="L662" t="n">
        <v>20</v>
      </c>
      <c r="M662" t="n">
        <v>12.35</v>
      </c>
      <c r="N662">
        <f>_xlfn.DISPIMG("ID_8A38E5B3B1DF4CF2947059D07660E06D",1)</f>
        <v/>
      </c>
      <c r="O662" t="inlineStr">
        <is>
          <t>N</t>
        </is>
      </c>
      <c r="P662" t="inlineStr">
        <is>
          <t>不报关</t>
        </is>
      </c>
      <c r="Q662" t="inlineStr">
        <is>
          <t>https://www.amazon.de/dp/B099K2BJH7</t>
        </is>
      </c>
    </row>
    <row r="663">
      <c r="A663" t="inlineStr">
        <is>
          <t>90156891</t>
        </is>
      </c>
      <c r="B663" t="inlineStr">
        <is>
          <t>70004-20230803-01-8</t>
        </is>
      </c>
      <c r="C663" t="inlineStr">
        <is>
          <t>Waterproof socket</t>
        </is>
      </c>
      <c r="D663" t="inlineStr">
        <is>
          <t>防水插座</t>
        </is>
      </c>
      <c r="E663" t="inlineStr">
        <is>
          <t>8538900000</t>
        </is>
      </c>
      <c r="F663" t="inlineStr">
        <is>
          <t>无</t>
        </is>
      </c>
      <c r="G663" t="inlineStr">
        <is>
          <t>无</t>
        </is>
      </c>
      <c r="H663" t="inlineStr">
        <is>
          <t>plastic</t>
        </is>
      </c>
      <c r="I663" t="inlineStr">
        <is>
          <t>For outdoor use</t>
        </is>
      </c>
      <c r="J663" t="inlineStr">
        <is>
          <t>4.000</t>
        </is>
      </c>
      <c r="K663" t="n">
        <v>1</v>
      </c>
      <c r="L663" t="n">
        <v>20</v>
      </c>
      <c r="M663" t="n">
        <v>12.35</v>
      </c>
      <c r="N663">
        <f>_xlfn.DISPIMG("ID_A018DCF021F64297990EDE7C37CD7335",1)</f>
        <v/>
      </c>
      <c r="O663" t="inlineStr">
        <is>
          <t>N</t>
        </is>
      </c>
      <c r="P663" t="inlineStr">
        <is>
          <t>不报关</t>
        </is>
      </c>
      <c r="Q663" t="inlineStr">
        <is>
          <t>https://www.amazon.de/dp/B099K2BJH7</t>
        </is>
      </c>
    </row>
    <row r="664">
      <c r="A664" t="inlineStr">
        <is>
          <t>90156891</t>
        </is>
      </c>
      <c r="B664" t="inlineStr">
        <is>
          <t>70004-20230803-01-9</t>
        </is>
      </c>
      <c r="C664" t="inlineStr">
        <is>
          <t>Waterproof socket</t>
        </is>
      </c>
      <c r="D664" t="inlineStr">
        <is>
          <t>防水插座</t>
        </is>
      </c>
      <c r="E664" t="inlineStr">
        <is>
          <t>8538900000</t>
        </is>
      </c>
      <c r="F664" t="inlineStr">
        <is>
          <t>无</t>
        </is>
      </c>
      <c r="G664" t="inlineStr">
        <is>
          <t>无</t>
        </is>
      </c>
      <c r="H664" t="inlineStr">
        <is>
          <t>plastic</t>
        </is>
      </c>
      <c r="I664" t="inlineStr">
        <is>
          <t>For outdoor use</t>
        </is>
      </c>
      <c r="J664" t="inlineStr">
        <is>
          <t>4.000</t>
        </is>
      </c>
      <c r="K664" t="n">
        <v>1</v>
      </c>
      <c r="L664" t="n">
        <v>20</v>
      </c>
      <c r="M664" t="n">
        <v>12.35</v>
      </c>
      <c r="N664">
        <f>_xlfn.DISPIMG("ID_2E3C557F373749609699E379C088B837",1)</f>
        <v/>
      </c>
      <c r="O664" t="inlineStr">
        <is>
          <t>N</t>
        </is>
      </c>
      <c r="P664" t="inlineStr">
        <is>
          <t>不报关</t>
        </is>
      </c>
      <c r="Q664" t="inlineStr">
        <is>
          <t>https://www.amazon.de/dp/B099K2BJH7</t>
        </is>
      </c>
    </row>
    <row r="665">
      <c r="A665" t="inlineStr">
        <is>
          <t>90156891</t>
        </is>
      </c>
      <c r="B665" t="inlineStr">
        <is>
          <t>70004-20230803-01-10</t>
        </is>
      </c>
      <c r="C665" t="inlineStr">
        <is>
          <t>Waterproof socket</t>
        </is>
      </c>
      <c r="D665" t="inlineStr">
        <is>
          <t>防水插座</t>
        </is>
      </c>
      <c r="E665" t="inlineStr">
        <is>
          <t>8538900000</t>
        </is>
      </c>
      <c r="F665" t="inlineStr">
        <is>
          <t>无</t>
        </is>
      </c>
      <c r="G665" t="inlineStr">
        <is>
          <t>无</t>
        </is>
      </c>
      <c r="H665" t="inlineStr">
        <is>
          <t>plastic</t>
        </is>
      </c>
      <c r="I665" t="inlineStr">
        <is>
          <t>For outdoor use</t>
        </is>
      </c>
      <c r="J665" t="inlineStr">
        <is>
          <t>4.000</t>
        </is>
      </c>
      <c r="K665" t="n">
        <v>1</v>
      </c>
      <c r="L665" t="n">
        <v>20</v>
      </c>
      <c r="M665" t="n">
        <v>12.35</v>
      </c>
      <c r="N665">
        <f>_xlfn.DISPIMG("ID_4D009167748448638D2702053C383590",1)</f>
        <v/>
      </c>
      <c r="O665" t="inlineStr">
        <is>
          <t>N</t>
        </is>
      </c>
      <c r="P665" t="inlineStr">
        <is>
          <t>不报关</t>
        </is>
      </c>
      <c r="Q665" t="inlineStr">
        <is>
          <t>https://www.amazon.de/dp/B099K2BJH7</t>
        </is>
      </c>
    </row>
    <row r="666">
      <c r="A666" t="inlineStr">
        <is>
          <t>90156891</t>
        </is>
      </c>
      <c r="B666" t="inlineStr">
        <is>
          <t>70004-20230803-01-11</t>
        </is>
      </c>
      <c r="C666" t="inlineStr">
        <is>
          <t>Waterproof socket</t>
        </is>
      </c>
      <c r="D666" t="inlineStr">
        <is>
          <t>防水插座</t>
        </is>
      </c>
      <c r="E666" t="inlineStr">
        <is>
          <t>8538900000</t>
        </is>
      </c>
      <c r="F666" t="inlineStr">
        <is>
          <t>无</t>
        </is>
      </c>
      <c r="G666" t="inlineStr">
        <is>
          <t>无</t>
        </is>
      </c>
      <c r="H666" t="inlineStr">
        <is>
          <t>plastic</t>
        </is>
      </c>
      <c r="I666" t="inlineStr">
        <is>
          <t>For outdoor use</t>
        </is>
      </c>
      <c r="J666" t="inlineStr">
        <is>
          <t>4.000</t>
        </is>
      </c>
      <c r="K666" t="n">
        <v>1</v>
      </c>
      <c r="L666" t="n">
        <v>20</v>
      </c>
      <c r="M666" t="n">
        <v>12.35</v>
      </c>
      <c r="N666">
        <f>_xlfn.DISPIMG("ID_38B69760CB5149819E3BCCC1C363D922",1)</f>
        <v/>
      </c>
      <c r="O666" t="inlineStr">
        <is>
          <t>N</t>
        </is>
      </c>
      <c r="P666" t="inlineStr">
        <is>
          <t>不报关</t>
        </is>
      </c>
      <c r="Q666" t="inlineStr">
        <is>
          <t>https://www.amazon.de/dp/B099K2BJH7</t>
        </is>
      </c>
    </row>
    <row r="667">
      <c r="A667" t="inlineStr">
        <is>
          <t>90156891</t>
        </is>
      </c>
      <c r="B667" t="inlineStr">
        <is>
          <t>70004-20230803-01-12</t>
        </is>
      </c>
      <c r="C667" t="inlineStr">
        <is>
          <t>Waterproof socket</t>
        </is>
      </c>
      <c r="D667" t="inlineStr">
        <is>
          <t>防水插座</t>
        </is>
      </c>
      <c r="E667" t="inlineStr">
        <is>
          <t>8538900000</t>
        </is>
      </c>
      <c r="F667" t="inlineStr">
        <is>
          <t>无</t>
        </is>
      </c>
      <c r="G667" t="inlineStr">
        <is>
          <t>无</t>
        </is>
      </c>
      <c r="H667" t="inlineStr">
        <is>
          <t>plastic</t>
        </is>
      </c>
      <c r="I667" t="inlineStr">
        <is>
          <t>For outdoor use</t>
        </is>
      </c>
      <c r="J667" t="inlineStr">
        <is>
          <t>4.000</t>
        </is>
      </c>
      <c r="K667" t="n">
        <v>1</v>
      </c>
      <c r="L667" t="n">
        <v>20</v>
      </c>
      <c r="M667" t="n">
        <v>12.35</v>
      </c>
      <c r="N667">
        <f>_xlfn.DISPIMG("ID_55F2CFB06ABE43F5956EE3C9E2D289DA",1)</f>
        <v/>
      </c>
      <c r="O667" t="inlineStr">
        <is>
          <t>N</t>
        </is>
      </c>
      <c r="P667" t="inlineStr">
        <is>
          <t>不报关</t>
        </is>
      </c>
      <c r="Q667" t="inlineStr">
        <is>
          <t>https://www.amazon.de/dp/B099K2BJH7</t>
        </is>
      </c>
    </row>
    <row r="668">
      <c r="A668" t="inlineStr">
        <is>
          <t>90156891</t>
        </is>
      </c>
      <c r="B668" t="inlineStr">
        <is>
          <t>70004-20230803-01-13</t>
        </is>
      </c>
      <c r="C668" t="inlineStr">
        <is>
          <t>Waterproof socket</t>
        </is>
      </c>
      <c r="D668" t="inlineStr">
        <is>
          <t>防水插座</t>
        </is>
      </c>
      <c r="E668" t="inlineStr">
        <is>
          <t>8538900000</t>
        </is>
      </c>
      <c r="F668" t="inlineStr">
        <is>
          <t>无</t>
        </is>
      </c>
      <c r="G668" t="inlineStr">
        <is>
          <t>无</t>
        </is>
      </c>
      <c r="H668" t="inlineStr">
        <is>
          <t>plastic</t>
        </is>
      </c>
      <c r="I668" t="inlineStr">
        <is>
          <t>For outdoor use</t>
        </is>
      </c>
      <c r="J668" t="inlineStr">
        <is>
          <t>4.000</t>
        </is>
      </c>
      <c r="K668" t="n">
        <v>1</v>
      </c>
      <c r="L668" t="n">
        <v>20</v>
      </c>
      <c r="M668" t="n">
        <v>12.35</v>
      </c>
      <c r="N668">
        <f>_xlfn.DISPIMG("ID_652F21E70F4D4002B6A7050087C80838",1)</f>
        <v/>
      </c>
      <c r="O668" t="inlineStr">
        <is>
          <t>N</t>
        </is>
      </c>
      <c r="P668" t="inlineStr">
        <is>
          <t>不报关</t>
        </is>
      </c>
      <c r="Q668" t="inlineStr">
        <is>
          <t>https://www.amazon.de/dp/B099K2BJH7</t>
        </is>
      </c>
    </row>
    <row r="669">
      <c r="A669" t="inlineStr">
        <is>
          <t>90156891</t>
        </is>
      </c>
      <c r="B669" t="inlineStr">
        <is>
          <t>70004-20230803-01-14</t>
        </is>
      </c>
      <c r="C669" t="inlineStr">
        <is>
          <t>Waterproof socket</t>
        </is>
      </c>
      <c r="D669" t="inlineStr">
        <is>
          <t>防水插座</t>
        </is>
      </c>
      <c r="E669" t="inlineStr">
        <is>
          <t>8538900000</t>
        </is>
      </c>
      <c r="F669" t="inlineStr">
        <is>
          <t>无</t>
        </is>
      </c>
      <c r="G669" t="inlineStr">
        <is>
          <t>无</t>
        </is>
      </c>
      <c r="H669" t="inlineStr">
        <is>
          <t>plastic</t>
        </is>
      </c>
      <c r="I669" t="inlineStr">
        <is>
          <t>For outdoor use</t>
        </is>
      </c>
      <c r="J669" t="inlineStr">
        <is>
          <t>4.000</t>
        </is>
      </c>
      <c r="K669" t="n">
        <v>1</v>
      </c>
      <c r="L669" t="n">
        <v>20</v>
      </c>
      <c r="M669" t="n">
        <v>12.35</v>
      </c>
      <c r="N669">
        <f>_xlfn.DISPIMG("ID_EDBD2C7B8D73431C9C1694A6611ACE5D",1)</f>
        <v/>
      </c>
      <c r="O669" t="inlineStr">
        <is>
          <t>N</t>
        </is>
      </c>
      <c r="P669" t="inlineStr">
        <is>
          <t>不报关</t>
        </is>
      </c>
      <c r="Q669" t="inlineStr">
        <is>
          <t>https://www.amazon.de/dp/B099K2BJH7</t>
        </is>
      </c>
    </row>
    <row r="670">
      <c r="A670" t="inlineStr">
        <is>
          <t>90156891</t>
        </is>
      </c>
      <c r="B670" t="inlineStr">
        <is>
          <t>70004-20230803-01-15</t>
        </is>
      </c>
      <c r="C670" t="inlineStr">
        <is>
          <t>Waterproof socket</t>
        </is>
      </c>
      <c r="D670" t="inlineStr">
        <is>
          <t>防水插座</t>
        </is>
      </c>
      <c r="E670" t="inlineStr">
        <is>
          <t>8538900000</t>
        </is>
      </c>
      <c r="F670" t="inlineStr">
        <is>
          <t>无</t>
        </is>
      </c>
      <c r="G670" t="inlineStr">
        <is>
          <t>无</t>
        </is>
      </c>
      <c r="H670" t="inlineStr">
        <is>
          <t>plastic</t>
        </is>
      </c>
      <c r="I670" t="inlineStr">
        <is>
          <t>For outdoor use</t>
        </is>
      </c>
      <c r="J670" t="inlineStr">
        <is>
          <t>4.000</t>
        </is>
      </c>
      <c r="K670" t="n">
        <v>1</v>
      </c>
      <c r="L670" t="n">
        <v>20</v>
      </c>
      <c r="M670" t="n">
        <v>12.35</v>
      </c>
      <c r="N670">
        <f>_xlfn.DISPIMG("ID_6607E85FBE8A46D79FAE5C2EDFA49195",1)</f>
        <v/>
      </c>
      <c r="O670" t="inlineStr">
        <is>
          <t>N</t>
        </is>
      </c>
      <c r="P670" t="inlineStr">
        <is>
          <t>不报关</t>
        </is>
      </c>
      <c r="Q670" t="inlineStr">
        <is>
          <t>https://www.amazon.de/dp/B099K2BJH7</t>
        </is>
      </c>
    </row>
    <row r="671">
      <c r="A671" t="inlineStr">
        <is>
          <t>90156891</t>
        </is>
      </c>
      <c r="B671" t="inlineStr">
        <is>
          <t>70004-20230803-01-16</t>
        </is>
      </c>
      <c r="C671" t="inlineStr">
        <is>
          <t>Waterproof socket</t>
        </is>
      </c>
      <c r="D671" t="inlineStr">
        <is>
          <t>防水插座</t>
        </is>
      </c>
      <c r="E671" t="inlineStr">
        <is>
          <t>8538900000</t>
        </is>
      </c>
      <c r="F671" t="inlineStr">
        <is>
          <t>无</t>
        </is>
      </c>
      <c r="G671" t="inlineStr">
        <is>
          <t>无</t>
        </is>
      </c>
      <c r="H671" t="inlineStr">
        <is>
          <t>plastic</t>
        </is>
      </c>
      <c r="I671" t="inlineStr">
        <is>
          <t>For outdoor use</t>
        </is>
      </c>
      <c r="J671" t="inlineStr">
        <is>
          <t>4.000</t>
        </is>
      </c>
      <c r="K671" t="n">
        <v>1</v>
      </c>
      <c r="L671" t="n">
        <v>20</v>
      </c>
      <c r="M671" t="n">
        <v>12.35</v>
      </c>
      <c r="N671">
        <f>_xlfn.DISPIMG("ID_FDB06B1BA811472F8A1C6240D7BC681E",1)</f>
        <v/>
      </c>
      <c r="O671" t="inlineStr">
        <is>
          <t>N</t>
        </is>
      </c>
      <c r="P671" t="inlineStr">
        <is>
          <t>不报关</t>
        </is>
      </c>
      <c r="Q671" t="inlineStr">
        <is>
          <t>https://www.amazon.de/dp/B099K2BJH7</t>
        </is>
      </c>
    </row>
    <row r="672">
      <c r="A672" t="inlineStr">
        <is>
          <t>90156891</t>
        </is>
      </c>
      <c r="B672" t="inlineStr">
        <is>
          <t>70004-20230803-01-17</t>
        </is>
      </c>
      <c r="C672" t="inlineStr">
        <is>
          <t>Waterproof socket</t>
        </is>
      </c>
      <c r="D672" t="inlineStr">
        <is>
          <t>防水插座</t>
        </is>
      </c>
      <c r="E672" t="inlineStr">
        <is>
          <t>8538900000</t>
        </is>
      </c>
      <c r="F672" t="inlineStr">
        <is>
          <t>无</t>
        </is>
      </c>
      <c r="G672" t="inlineStr">
        <is>
          <t>无</t>
        </is>
      </c>
      <c r="H672" t="inlineStr">
        <is>
          <t>plastic</t>
        </is>
      </c>
      <c r="I672" t="inlineStr">
        <is>
          <t>For outdoor use</t>
        </is>
      </c>
      <c r="J672" t="inlineStr">
        <is>
          <t>4.000</t>
        </is>
      </c>
      <c r="K672" t="n">
        <v>1</v>
      </c>
      <c r="L672" t="n">
        <v>20</v>
      </c>
      <c r="M672" t="n">
        <v>12.35</v>
      </c>
      <c r="N672">
        <f>_xlfn.DISPIMG("ID_3AC47CD55F16403586587E9B6F3D8766",1)</f>
        <v/>
      </c>
      <c r="O672" t="inlineStr">
        <is>
          <t>N</t>
        </is>
      </c>
      <c r="P672" t="inlineStr">
        <is>
          <t>不报关</t>
        </is>
      </c>
      <c r="Q672" t="inlineStr">
        <is>
          <t>https://www.amazon.de/dp/B099K2BJH7</t>
        </is>
      </c>
    </row>
    <row r="673">
      <c r="A673" t="inlineStr">
        <is>
          <t>90156891</t>
        </is>
      </c>
      <c r="B673" t="inlineStr">
        <is>
          <t>70004-20230803-01-18</t>
        </is>
      </c>
      <c r="C673" t="inlineStr">
        <is>
          <t>Waterproof socket</t>
        </is>
      </c>
      <c r="D673" t="inlineStr">
        <is>
          <t>防水插座</t>
        </is>
      </c>
      <c r="E673" t="inlineStr">
        <is>
          <t>8538900000</t>
        </is>
      </c>
      <c r="F673" t="inlineStr">
        <is>
          <t>无</t>
        </is>
      </c>
      <c r="G673" t="inlineStr">
        <is>
          <t>无</t>
        </is>
      </c>
      <c r="H673" t="inlineStr">
        <is>
          <t>plastic</t>
        </is>
      </c>
      <c r="I673" t="inlineStr">
        <is>
          <t>For outdoor use</t>
        </is>
      </c>
      <c r="J673" t="inlineStr">
        <is>
          <t>4.000</t>
        </is>
      </c>
      <c r="K673" t="n">
        <v>1</v>
      </c>
      <c r="L673" t="n">
        <v>20</v>
      </c>
      <c r="M673" t="n">
        <v>12.35</v>
      </c>
      <c r="N673">
        <f>_xlfn.DISPIMG("ID_805EB84D67734C11BF16AC03AC99593F",1)</f>
        <v/>
      </c>
      <c r="O673" t="inlineStr">
        <is>
          <t>N</t>
        </is>
      </c>
      <c r="P673" t="inlineStr">
        <is>
          <t>不报关</t>
        </is>
      </c>
      <c r="Q673" t="inlineStr">
        <is>
          <t>https://www.amazon.de/dp/B099K2BJH7</t>
        </is>
      </c>
    </row>
    <row r="674">
      <c r="A674" t="inlineStr">
        <is>
          <t>90156891</t>
        </is>
      </c>
      <c r="B674" t="inlineStr">
        <is>
          <t>70004-20230803-01-19</t>
        </is>
      </c>
      <c r="C674" t="inlineStr">
        <is>
          <t>Waterproof socket</t>
        </is>
      </c>
      <c r="D674" t="inlineStr">
        <is>
          <t>防水插座</t>
        </is>
      </c>
      <c r="E674" t="inlineStr">
        <is>
          <t>8538900000</t>
        </is>
      </c>
      <c r="F674" t="inlineStr">
        <is>
          <t>无</t>
        </is>
      </c>
      <c r="G674" t="inlineStr">
        <is>
          <t>无</t>
        </is>
      </c>
      <c r="H674" t="inlineStr">
        <is>
          <t>plastic</t>
        </is>
      </c>
      <c r="I674" t="inlineStr">
        <is>
          <t>For outdoor use</t>
        </is>
      </c>
      <c r="J674" t="inlineStr">
        <is>
          <t>4.000</t>
        </is>
      </c>
      <c r="K674" t="n">
        <v>1</v>
      </c>
      <c r="L674" t="n">
        <v>20</v>
      </c>
      <c r="M674" t="n">
        <v>12.35</v>
      </c>
      <c r="N674">
        <f>_xlfn.DISPIMG("ID_6AB3BE0EB65845FFB4439F3774A579C0",1)</f>
        <v/>
      </c>
      <c r="O674" t="inlineStr">
        <is>
          <t>N</t>
        </is>
      </c>
      <c r="P674" t="inlineStr">
        <is>
          <t>不报关</t>
        </is>
      </c>
      <c r="Q674" t="inlineStr">
        <is>
          <t>https://www.amazon.de/dp/B099K2BJH7</t>
        </is>
      </c>
    </row>
    <row r="675">
      <c r="A675" t="inlineStr">
        <is>
          <t>90156891</t>
        </is>
      </c>
      <c r="B675" t="inlineStr">
        <is>
          <t>70004-20230803-01-20</t>
        </is>
      </c>
      <c r="C675" t="inlineStr">
        <is>
          <t>Waterproof socket</t>
        </is>
      </c>
      <c r="D675" t="inlineStr">
        <is>
          <t>防水插座</t>
        </is>
      </c>
      <c r="E675" t="inlineStr">
        <is>
          <t>8538900000</t>
        </is>
      </c>
      <c r="F675" t="inlineStr">
        <is>
          <t>无</t>
        </is>
      </c>
      <c r="G675" t="inlineStr">
        <is>
          <t>无</t>
        </is>
      </c>
      <c r="H675" t="inlineStr">
        <is>
          <t>plastic</t>
        </is>
      </c>
      <c r="I675" t="inlineStr">
        <is>
          <t>For outdoor use</t>
        </is>
      </c>
      <c r="J675" t="inlineStr">
        <is>
          <t>4.000</t>
        </is>
      </c>
      <c r="K675" t="n">
        <v>1</v>
      </c>
      <c r="L675" t="n">
        <v>20</v>
      </c>
      <c r="M675" t="n">
        <v>12.35</v>
      </c>
      <c r="N675">
        <f>_xlfn.DISPIMG("ID_4AE8C2390A2048668BE7E6AEA1217AA5",1)</f>
        <v/>
      </c>
      <c r="O675" t="inlineStr">
        <is>
          <t>N</t>
        </is>
      </c>
      <c r="P675" t="inlineStr">
        <is>
          <t>不报关</t>
        </is>
      </c>
      <c r="Q675" t="inlineStr">
        <is>
          <t>https://www.amazon.de/dp/B099K2BJH7</t>
        </is>
      </c>
    </row>
    <row r="676">
      <c r="A676" t="inlineStr">
        <is>
          <t>90156891</t>
        </is>
      </c>
      <c r="B676" t="inlineStr">
        <is>
          <t>70004-20230803-01-21</t>
        </is>
      </c>
      <c r="C676" t="inlineStr">
        <is>
          <t>Waterproof socket</t>
        </is>
      </c>
      <c r="D676" t="inlineStr">
        <is>
          <t>防水插座</t>
        </is>
      </c>
      <c r="E676" t="inlineStr">
        <is>
          <t>8538900000</t>
        </is>
      </c>
      <c r="F676" t="inlineStr">
        <is>
          <t>无</t>
        </is>
      </c>
      <c r="G676" t="inlineStr">
        <is>
          <t>无</t>
        </is>
      </c>
      <c r="H676" t="inlineStr">
        <is>
          <t>plastic</t>
        </is>
      </c>
      <c r="I676" t="inlineStr">
        <is>
          <t>For outdoor use</t>
        </is>
      </c>
      <c r="J676" t="inlineStr">
        <is>
          <t>4.000</t>
        </is>
      </c>
      <c r="K676" t="n">
        <v>1</v>
      </c>
      <c r="L676" t="n">
        <v>20</v>
      </c>
      <c r="M676" t="n">
        <v>12.35</v>
      </c>
      <c r="N676">
        <f>_xlfn.DISPIMG("ID_0ADC7A91D71B4FCB8A220AD818897951",1)</f>
        <v/>
      </c>
      <c r="O676" t="inlineStr">
        <is>
          <t>N</t>
        </is>
      </c>
      <c r="P676" t="inlineStr">
        <is>
          <t>不报关</t>
        </is>
      </c>
      <c r="Q676" t="inlineStr">
        <is>
          <t>https://www.amazon.de/dp/B099K2BJH7</t>
        </is>
      </c>
    </row>
    <row r="677">
      <c r="A677" t="inlineStr">
        <is>
          <t>90156891</t>
        </is>
      </c>
      <c r="B677" t="inlineStr">
        <is>
          <t>70004-20230803-01-22</t>
        </is>
      </c>
      <c r="C677" t="inlineStr">
        <is>
          <t>Waterproof socket</t>
        </is>
      </c>
      <c r="D677" t="inlineStr">
        <is>
          <t>防水插座</t>
        </is>
      </c>
      <c r="E677" t="inlineStr">
        <is>
          <t>8538900000</t>
        </is>
      </c>
      <c r="F677" t="inlineStr">
        <is>
          <t>无</t>
        </is>
      </c>
      <c r="G677" t="inlineStr">
        <is>
          <t>无</t>
        </is>
      </c>
      <c r="H677" t="inlineStr">
        <is>
          <t>plastic</t>
        </is>
      </c>
      <c r="I677" t="inlineStr">
        <is>
          <t>For outdoor use</t>
        </is>
      </c>
      <c r="J677" t="inlineStr">
        <is>
          <t>4.000</t>
        </is>
      </c>
      <c r="K677" t="n">
        <v>1</v>
      </c>
      <c r="L677" t="n">
        <v>20</v>
      </c>
      <c r="M677" t="n">
        <v>12.35</v>
      </c>
      <c r="N677">
        <f>_xlfn.DISPIMG("ID_7FB55FD7576D4816BE1E673B4880893A",1)</f>
        <v/>
      </c>
      <c r="O677" t="inlineStr">
        <is>
          <t>N</t>
        </is>
      </c>
      <c r="P677" t="inlineStr">
        <is>
          <t>不报关</t>
        </is>
      </c>
      <c r="Q677" t="inlineStr">
        <is>
          <t>https://www.amazon.de/dp/B099K2BJH7</t>
        </is>
      </c>
    </row>
    <row r="678">
      <c r="A678" t="inlineStr">
        <is>
          <t>90156891</t>
        </is>
      </c>
      <c r="B678" t="inlineStr">
        <is>
          <t>70004-20230803-01-23</t>
        </is>
      </c>
      <c r="C678" t="inlineStr">
        <is>
          <t>Waterproof socket</t>
        </is>
      </c>
      <c r="D678" t="inlineStr">
        <is>
          <t>防水插座</t>
        </is>
      </c>
      <c r="E678" t="inlineStr">
        <is>
          <t>8538900000</t>
        </is>
      </c>
      <c r="F678" t="inlineStr">
        <is>
          <t>无</t>
        </is>
      </c>
      <c r="G678" t="inlineStr">
        <is>
          <t>无</t>
        </is>
      </c>
      <c r="H678" t="inlineStr">
        <is>
          <t>plastic</t>
        </is>
      </c>
      <c r="I678" t="inlineStr">
        <is>
          <t>For outdoor use</t>
        </is>
      </c>
      <c r="J678" t="inlineStr">
        <is>
          <t>4.000</t>
        </is>
      </c>
      <c r="K678" t="n">
        <v>1</v>
      </c>
      <c r="L678" t="n">
        <v>20</v>
      </c>
      <c r="M678" t="n">
        <v>12.35</v>
      </c>
      <c r="N678">
        <f>_xlfn.DISPIMG("ID_3F375E3D798B4DEDA2900FBCE1B5C213",1)</f>
        <v/>
      </c>
      <c r="O678" t="inlineStr">
        <is>
          <t>N</t>
        </is>
      </c>
      <c r="P678" t="inlineStr">
        <is>
          <t>不报关</t>
        </is>
      </c>
      <c r="Q678" t="inlineStr">
        <is>
          <t>https://www.amazon.de/dp/B099K2BJH7</t>
        </is>
      </c>
    </row>
    <row r="679">
      <c r="A679" t="inlineStr">
        <is>
          <t>90156891</t>
        </is>
      </c>
      <c r="B679" t="inlineStr">
        <is>
          <t>70004-20230803-01-24</t>
        </is>
      </c>
      <c r="C679" t="inlineStr">
        <is>
          <t>Waterproof socket</t>
        </is>
      </c>
      <c r="D679" t="inlineStr">
        <is>
          <t>防水插座</t>
        </is>
      </c>
      <c r="E679" t="inlineStr">
        <is>
          <t>8538900000</t>
        </is>
      </c>
      <c r="F679" t="inlineStr">
        <is>
          <t>无</t>
        </is>
      </c>
      <c r="G679" t="inlineStr">
        <is>
          <t>无</t>
        </is>
      </c>
      <c r="H679" t="inlineStr">
        <is>
          <t>plastic</t>
        </is>
      </c>
      <c r="I679" t="inlineStr">
        <is>
          <t>For outdoor use</t>
        </is>
      </c>
      <c r="J679" t="inlineStr">
        <is>
          <t>4.000</t>
        </is>
      </c>
      <c r="K679" t="n">
        <v>1</v>
      </c>
      <c r="L679" t="n">
        <v>20</v>
      </c>
      <c r="M679" t="n">
        <v>12.35</v>
      </c>
      <c r="N679">
        <f>_xlfn.DISPIMG("ID_FE3D1FB9D57D400597AD819C6F8117C3",1)</f>
        <v/>
      </c>
      <c r="O679" t="inlineStr">
        <is>
          <t>N</t>
        </is>
      </c>
      <c r="P679" t="inlineStr">
        <is>
          <t>不报关</t>
        </is>
      </c>
      <c r="Q679" t="inlineStr">
        <is>
          <t>https://www.amazon.de/dp/B099K2BJH7</t>
        </is>
      </c>
    </row>
    <row r="680">
      <c r="A680" t="inlineStr">
        <is>
          <t>90156891</t>
        </is>
      </c>
      <c r="B680" t="inlineStr">
        <is>
          <t>70004-20230803-01-25</t>
        </is>
      </c>
      <c r="C680" t="inlineStr">
        <is>
          <t>Waterproof socket</t>
        </is>
      </c>
      <c r="D680" t="inlineStr">
        <is>
          <t>防水插座</t>
        </is>
      </c>
      <c r="E680" t="inlineStr">
        <is>
          <t>8538900000</t>
        </is>
      </c>
      <c r="F680" t="inlineStr">
        <is>
          <t>无</t>
        </is>
      </c>
      <c r="G680" t="inlineStr">
        <is>
          <t>无</t>
        </is>
      </c>
      <c r="H680" t="inlineStr">
        <is>
          <t>plastic</t>
        </is>
      </c>
      <c r="I680" t="inlineStr">
        <is>
          <t>For outdoor use</t>
        </is>
      </c>
      <c r="J680" t="inlineStr">
        <is>
          <t>4.000</t>
        </is>
      </c>
      <c r="K680" t="n">
        <v>1</v>
      </c>
      <c r="L680" t="n">
        <v>20</v>
      </c>
      <c r="M680" t="n">
        <v>12.35</v>
      </c>
      <c r="N680">
        <f>_xlfn.DISPIMG("ID_29C39E11A97F4DB3B5C9A1A201619295",1)</f>
        <v/>
      </c>
      <c r="O680" t="inlineStr">
        <is>
          <t>N</t>
        </is>
      </c>
      <c r="P680" t="inlineStr">
        <is>
          <t>不报关</t>
        </is>
      </c>
      <c r="Q680" t="inlineStr">
        <is>
          <t>https://www.amazon.de/dp/B099K2BJH7</t>
        </is>
      </c>
    </row>
    <row r="681">
      <c r="A681" t="inlineStr">
        <is>
          <t>90156891</t>
        </is>
      </c>
      <c r="B681" t="inlineStr">
        <is>
          <t>70004-20230803-01-26</t>
        </is>
      </c>
      <c r="C681" t="inlineStr">
        <is>
          <t>Waterproof socket</t>
        </is>
      </c>
      <c r="D681" t="inlineStr">
        <is>
          <t>防水插座</t>
        </is>
      </c>
      <c r="E681" t="inlineStr">
        <is>
          <t>8538900000</t>
        </is>
      </c>
      <c r="F681" t="inlineStr">
        <is>
          <t>无</t>
        </is>
      </c>
      <c r="G681" t="inlineStr">
        <is>
          <t>无</t>
        </is>
      </c>
      <c r="H681" t="inlineStr">
        <is>
          <t>plastic</t>
        </is>
      </c>
      <c r="I681" t="inlineStr">
        <is>
          <t>For outdoor use</t>
        </is>
      </c>
      <c r="J681" t="inlineStr">
        <is>
          <t>4.000</t>
        </is>
      </c>
      <c r="K681" t="n">
        <v>1</v>
      </c>
      <c r="L681" t="n">
        <v>20</v>
      </c>
      <c r="M681" t="n">
        <v>12.35</v>
      </c>
      <c r="N681">
        <f>_xlfn.DISPIMG("ID_E2579BB248774640BEAEAB65926A4852",1)</f>
        <v/>
      </c>
      <c r="O681" t="inlineStr">
        <is>
          <t>N</t>
        </is>
      </c>
      <c r="P681" t="inlineStr">
        <is>
          <t>不报关</t>
        </is>
      </c>
      <c r="Q681" t="inlineStr">
        <is>
          <t>https://www.amazon.de/dp/B099K2BJH7</t>
        </is>
      </c>
    </row>
    <row r="682">
      <c r="A682" t="inlineStr">
        <is>
          <t>L9883013840</t>
        </is>
      </c>
      <c r="B682" t="inlineStr">
        <is>
          <t>1</t>
        </is>
      </c>
      <c r="C682" t="inlineStr">
        <is>
          <t>Aluminum alloy box</t>
        </is>
      </c>
      <c r="D682" t="inlineStr">
        <is>
          <t>铝合金箱</t>
        </is>
      </c>
      <c r="E682" t="inlineStr">
        <is>
          <t>8417100090</t>
        </is>
      </c>
      <c r="F682" t="inlineStr">
        <is>
          <t>无</t>
        </is>
      </c>
      <c r="G682" t="inlineStr">
        <is>
          <t>38LBKX</t>
        </is>
      </c>
      <c r="H682" t="inlineStr">
        <is>
          <t>铝合金</t>
        </is>
      </c>
      <c r="I682" t="inlineStr">
        <is>
          <t>储物 for storage</t>
        </is>
      </c>
      <c r="J682" t="inlineStr">
        <is>
          <t>50.000</t>
        </is>
      </c>
      <c r="K682" t="n">
        <v>1</v>
      </c>
      <c r="L682" t="n">
        <v>1</v>
      </c>
      <c r="M682" t="n">
        <v>12.05</v>
      </c>
      <c r="O682" t="inlineStr">
        <is>
          <t>N</t>
        </is>
      </c>
      <c r="P682" t="inlineStr">
        <is>
          <t>不报关</t>
        </is>
      </c>
      <c r="Q682" t="inlineStr">
        <is>
          <t>https://www.alibaba.com/product-detail/OHHO-45L-Aluminum-Alloy-Quick-Disassembled_1600450537746.html?spm=a2747.manage.0.0.648371d26LeVGD</t>
        </is>
      </c>
    </row>
    <row r="683">
      <c r="A683" t="inlineStr">
        <is>
          <t>L9883013840</t>
        </is>
      </c>
      <c r="B683" t="inlineStr">
        <is>
          <t>2</t>
        </is>
      </c>
      <c r="C683" t="inlineStr">
        <is>
          <t>Aluminum alloy box</t>
        </is>
      </c>
      <c r="D683" t="inlineStr">
        <is>
          <t>铝合金箱</t>
        </is>
      </c>
      <c r="E683" t="inlineStr">
        <is>
          <t>8417100090</t>
        </is>
      </c>
      <c r="F683" t="inlineStr">
        <is>
          <t>无</t>
        </is>
      </c>
      <c r="G683" t="inlineStr">
        <is>
          <t>38LBKX</t>
        </is>
      </c>
      <c r="H683" t="inlineStr">
        <is>
          <t>铝合金</t>
        </is>
      </c>
      <c r="I683" t="inlineStr">
        <is>
          <t>储物 for storage</t>
        </is>
      </c>
      <c r="J683" t="inlineStr">
        <is>
          <t>50.000</t>
        </is>
      </c>
      <c r="K683" t="n">
        <v>1</v>
      </c>
      <c r="L683" t="n">
        <v>1</v>
      </c>
      <c r="M683" t="n">
        <v>7</v>
      </c>
      <c r="O683" t="inlineStr">
        <is>
          <t>N</t>
        </is>
      </c>
      <c r="P683" t="inlineStr">
        <is>
          <t>不报关</t>
        </is>
      </c>
      <c r="Q683" t="inlineStr">
        <is>
          <t>https://www.alibaba.com/product-detail/OHHO-45L-Aluminum-Alloy-Quick-Disassembled_1600450537746.html?spm=a2747.manage.0.0.648371d26LeVGD</t>
        </is>
      </c>
    </row>
    <row r="684">
      <c r="A684" t="inlineStr">
        <is>
          <t>L9883013840</t>
        </is>
      </c>
      <c r="B684" t="inlineStr">
        <is>
          <t>3</t>
        </is>
      </c>
      <c r="C684" t="inlineStr">
        <is>
          <t>Aluminum alloy box</t>
        </is>
      </c>
      <c r="D684" t="inlineStr">
        <is>
          <t>铝合金箱</t>
        </is>
      </c>
      <c r="E684" t="inlineStr">
        <is>
          <t>8417100090</t>
        </is>
      </c>
      <c r="F684" t="inlineStr">
        <is>
          <t>无</t>
        </is>
      </c>
      <c r="G684" t="inlineStr">
        <is>
          <t>38LBKX</t>
        </is>
      </c>
      <c r="H684" t="inlineStr">
        <is>
          <t>铝合金</t>
        </is>
      </c>
      <c r="I684" t="inlineStr">
        <is>
          <t>储物 for storage</t>
        </is>
      </c>
      <c r="J684" t="inlineStr">
        <is>
          <t>50.000</t>
        </is>
      </c>
      <c r="K684" t="n">
        <v>1</v>
      </c>
      <c r="L684" t="n">
        <v>1</v>
      </c>
      <c r="M684" t="n">
        <v>12.15</v>
      </c>
      <c r="O684" t="inlineStr">
        <is>
          <t>N</t>
        </is>
      </c>
      <c r="P684" t="inlineStr">
        <is>
          <t>不报关</t>
        </is>
      </c>
      <c r="Q684" t="inlineStr">
        <is>
          <t>https://www.alibaba.com/product-detail/OHHO-45L-Aluminum-Alloy-Quick-Disassembled_1600450537746.html?spm=a2747.manage.0.0.648371d26LeVGD</t>
        </is>
      </c>
    </row>
    <row r="685">
      <c r="A685" t="inlineStr">
        <is>
          <t>L9883013840</t>
        </is>
      </c>
      <c r="B685" t="inlineStr">
        <is>
          <t>4</t>
        </is>
      </c>
      <c r="C685" t="inlineStr">
        <is>
          <t>Aluminum alloy box</t>
        </is>
      </c>
      <c r="D685" t="inlineStr">
        <is>
          <t>铝合金箱</t>
        </is>
      </c>
      <c r="E685" t="inlineStr">
        <is>
          <t>8417100090</t>
        </is>
      </c>
      <c r="F685" t="inlineStr">
        <is>
          <t>无</t>
        </is>
      </c>
      <c r="G685" t="inlineStr">
        <is>
          <t>38LBKX</t>
        </is>
      </c>
      <c r="H685" t="inlineStr">
        <is>
          <t>铝合金</t>
        </is>
      </c>
      <c r="I685" t="inlineStr">
        <is>
          <t>储物 for storage</t>
        </is>
      </c>
      <c r="J685" t="inlineStr">
        <is>
          <t>50.000</t>
        </is>
      </c>
      <c r="K685" t="n">
        <v>1</v>
      </c>
      <c r="L685" t="n">
        <v>1</v>
      </c>
      <c r="M685" t="n">
        <v>12.15</v>
      </c>
      <c r="O685" t="inlineStr">
        <is>
          <t>N</t>
        </is>
      </c>
      <c r="P685" t="inlineStr">
        <is>
          <t>不报关</t>
        </is>
      </c>
      <c r="Q685" t="inlineStr">
        <is>
          <t>https://www.alibaba.com/product-detail/OHHO-45L-Aluminum-Alloy-Quick-Disassembled_1600450537746.html?spm=a2747.manage.0.0.648371d26LeVGD</t>
        </is>
      </c>
    </row>
    <row r="686">
      <c r="A686" t="inlineStr">
        <is>
          <t>L9883013840</t>
        </is>
      </c>
      <c r="B686" t="inlineStr">
        <is>
          <t>5</t>
        </is>
      </c>
      <c r="C686" t="inlineStr">
        <is>
          <t>Aluminum alloy box</t>
        </is>
      </c>
      <c r="D686" t="inlineStr">
        <is>
          <t>铝合金箱</t>
        </is>
      </c>
      <c r="E686" t="inlineStr">
        <is>
          <t>8417100090</t>
        </is>
      </c>
      <c r="F686" t="inlineStr">
        <is>
          <t>无</t>
        </is>
      </c>
      <c r="G686" t="inlineStr">
        <is>
          <t>38LBKX</t>
        </is>
      </c>
      <c r="H686" t="inlineStr">
        <is>
          <t>铝合金</t>
        </is>
      </c>
      <c r="I686" t="inlineStr">
        <is>
          <t>储物 for storage</t>
        </is>
      </c>
      <c r="J686" t="inlineStr">
        <is>
          <t>50.000</t>
        </is>
      </c>
      <c r="K686" t="n">
        <v>1</v>
      </c>
      <c r="L686" t="n">
        <v>1</v>
      </c>
      <c r="M686" t="n">
        <v>12.15</v>
      </c>
      <c r="O686" t="inlineStr">
        <is>
          <t>N</t>
        </is>
      </c>
      <c r="P686" t="inlineStr">
        <is>
          <t>不报关</t>
        </is>
      </c>
      <c r="Q686" t="inlineStr">
        <is>
          <t>https://www.alibaba.com/product-detail/OHHO-45L-Aluminum-Alloy-Quick-Disassembled_1600450537746.html?spm=a2747.manage.0.0.648371d26LeVGD</t>
        </is>
      </c>
    </row>
    <row r="687">
      <c r="A687" t="inlineStr">
        <is>
          <t>L9883013840</t>
        </is>
      </c>
      <c r="B687" t="inlineStr">
        <is>
          <t>6</t>
        </is>
      </c>
      <c r="C687" t="inlineStr">
        <is>
          <t>Stent</t>
        </is>
      </c>
      <c r="D687" t="inlineStr">
        <is>
          <t>支架</t>
        </is>
      </c>
      <c r="E687" t="n">
        <v>8417100090</v>
      </c>
      <c r="F687" t="inlineStr">
        <is>
          <t>无</t>
        </is>
      </c>
      <c r="G687" t="inlineStr">
        <is>
          <t>无</t>
        </is>
      </c>
      <c r="H687" t="inlineStr">
        <is>
          <t>铝合金</t>
        </is>
      </c>
      <c r="I687" t="inlineStr">
        <is>
          <t>固定箱子 Secure the box</t>
        </is>
      </c>
      <c r="J687" t="inlineStr">
        <is>
          <t>50.000</t>
        </is>
      </c>
      <c r="K687" t="n">
        <v>1</v>
      </c>
      <c r="L687" t="n">
        <v>3</v>
      </c>
      <c r="M687" t="n">
        <v>12.2</v>
      </c>
      <c r="O687" t="inlineStr">
        <is>
          <t>N</t>
        </is>
      </c>
      <c r="P687" t="inlineStr">
        <is>
          <t>不报关</t>
        </is>
      </c>
      <c r="Q687" t="inlineStr">
        <is>
          <t>http://111.230.146.162:8089/order/FastRpt/Reports/FBAImage/ImageTemp20230804112529609.jpg</t>
        </is>
      </c>
    </row>
    <row r="688">
      <c r="A688" t="inlineStr">
        <is>
          <t>L9883013840</t>
        </is>
      </c>
      <c r="B688" t="inlineStr">
        <is>
          <t>7</t>
        </is>
      </c>
      <c r="C688" t="inlineStr">
        <is>
          <t>Stent</t>
        </is>
      </c>
      <c r="D688" t="inlineStr">
        <is>
          <t>支架</t>
        </is>
      </c>
      <c r="E688" t="inlineStr">
        <is>
          <t>8417100090</t>
        </is>
      </c>
      <c r="F688" t="inlineStr">
        <is>
          <t>无</t>
        </is>
      </c>
      <c r="G688" t="inlineStr">
        <is>
          <t>无</t>
        </is>
      </c>
      <c r="H688" t="inlineStr">
        <is>
          <t>铝合金</t>
        </is>
      </c>
      <c r="I688" t="inlineStr">
        <is>
          <t>固定箱子 Secure the box</t>
        </is>
      </c>
      <c r="J688" t="inlineStr">
        <is>
          <t>50.000</t>
        </is>
      </c>
      <c r="K688" t="n">
        <v>1</v>
      </c>
      <c r="L688" t="n">
        <v>2</v>
      </c>
      <c r="M688" t="n">
        <v>12.15</v>
      </c>
      <c r="O688" t="inlineStr">
        <is>
          <t>N</t>
        </is>
      </c>
      <c r="P688" t="inlineStr">
        <is>
          <t>不报关</t>
        </is>
      </c>
      <c r="Q688" t="inlineStr">
        <is>
          <t>http://111.230.146.162:8089/order/FastRpt/Reports/FBAImage/ImageTemp20230804112529937.jpg</t>
        </is>
      </c>
    </row>
    <row r="689">
      <c r="A689" t="inlineStr">
        <is>
          <t>90131584</t>
        </is>
      </c>
      <c r="B689" t="inlineStr">
        <is>
          <t>FBA15H51BG47U000001</t>
        </is>
      </c>
      <c r="C689" t="inlineStr">
        <is>
          <t>Tire pressure gauge</t>
        </is>
      </c>
      <c r="D689" t="inlineStr">
        <is>
          <t>胎压计</t>
        </is>
      </c>
      <c r="E689" t="inlineStr">
        <is>
          <t>9026201090</t>
        </is>
      </c>
      <c r="F689" t="inlineStr">
        <is>
          <t>无</t>
        </is>
      </c>
      <c r="G689" t="inlineStr">
        <is>
          <t>无</t>
        </is>
      </c>
      <c r="H689" t="inlineStr">
        <is>
          <t>Aluminum alloy</t>
        </is>
      </c>
      <c r="I689" t="inlineStr">
        <is>
          <t>Test tire pressure</t>
        </is>
      </c>
      <c r="J689" t="inlineStr">
        <is>
          <t>5.000</t>
        </is>
      </c>
      <c r="K689" t="n">
        <v>1</v>
      </c>
      <c r="L689" t="n">
        <v>50</v>
      </c>
      <c r="M689" t="n">
        <v>9.57</v>
      </c>
      <c r="N689">
        <f>_xlfn.DISPIMG("ID_ED9C089D7B2F421087E7F39E0D89C75D",1)</f>
        <v/>
      </c>
      <c r="O689" t="inlineStr">
        <is>
          <t>N</t>
        </is>
      </c>
      <c r="P689" t="inlineStr">
        <is>
          <t>不报关</t>
        </is>
      </c>
      <c r="Q689" t="inlineStr">
        <is>
          <t>http://www.amazon.de/dp/B082VRT7Z7</t>
        </is>
      </c>
    </row>
    <row r="690">
      <c r="A690" t="inlineStr">
        <is>
          <t>90131584</t>
        </is>
      </c>
      <c r="B690" t="inlineStr">
        <is>
          <t>FBA15H51BG47U000001</t>
        </is>
      </c>
      <c r="C690" t="inlineStr">
        <is>
          <t>Reflective belts</t>
        </is>
      </c>
      <c r="D690" t="inlineStr">
        <is>
          <t>反光腕带</t>
        </is>
      </c>
      <c r="E690" t="inlineStr">
        <is>
          <t>3926209000</t>
        </is>
      </c>
      <c r="F690" t="inlineStr">
        <is>
          <t>无</t>
        </is>
      </c>
      <c r="G690" t="inlineStr">
        <is>
          <t>无</t>
        </is>
      </c>
      <c r="H690" t="inlineStr">
        <is>
          <t>Steel  pvc</t>
        </is>
      </c>
      <c r="I690" t="inlineStr">
        <is>
          <t>Reflective Safety Straps</t>
        </is>
      </c>
      <c r="J690" t="inlineStr">
        <is>
          <t>5.000</t>
        </is>
      </c>
      <c r="K690" t="n">
        <v>1</v>
      </c>
      <c r="L690" t="n">
        <v>25</v>
      </c>
      <c r="M690" t="n">
        <v>4.78</v>
      </c>
      <c r="N690">
        <f>_xlfn.DISPIMG("ID_A0631C27A94845E8AEEB8342BE732EA8",1)</f>
        <v/>
      </c>
      <c r="O690" t="inlineStr">
        <is>
          <t>N</t>
        </is>
      </c>
      <c r="P690" t="inlineStr">
        <is>
          <t>不报关</t>
        </is>
      </c>
      <c r="Q690" t="inlineStr">
        <is>
          <t>http://www.amazon.de/dp/B0B8CWMBRR</t>
        </is>
      </c>
    </row>
    <row r="691">
      <c r="A691" t="inlineStr">
        <is>
          <t>90131584</t>
        </is>
      </c>
      <c r="B691" t="inlineStr">
        <is>
          <t>FBA15H51BG47U000002</t>
        </is>
      </c>
      <c r="C691" t="inlineStr">
        <is>
          <t>Tire pressure gauge</t>
        </is>
      </c>
      <c r="D691" t="inlineStr">
        <is>
          <t>胎压计</t>
        </is>
      </c>
      <c r="E691" t="inlineStr">
        <is>
          <t>9026201090</t>
        </is>
      </c>
      <c r="F691" t="inlineStr">
        <is>
          <t>无</t>
        </is>
      </c>
      <c r="G691" t="inlineStr">
        <is>
          <t>无</t>
        </is>
      </c>
      <c r="H691" t="inlineStr">
        <is>
          <t>Aluminum alloy</t>
        </is>
      </c>
      <c r="I691" t="inlineStr">
        <is>
          <t>Test tire pressure</t>
        </is>
      </c>
      <c r="J691" t="inlineStr">
        <is>
          <t>5.000</t>
        </is>
      </c>
      <c r="K691" t="n">
        <v>1</v>
      </c>
      <c r="L691" t="n">
        <v>50</v>
      </c>
      <c r="M691" t="n">
        <v>9.6</v>
      </c>
      <c r="N691">
        <f>_xlfn.DISPIMG("ID_2DC4AE5A56664432A62AE5614FB87651",1)</f>
        <v/>
      </c>
      <c r="O691" t="inlineStr">
        <is>
          <t>N</t>
        </is>
      </c>
      <c r="P691" t="inlineStr">
        <is>
          <t>不报关</t>
        </is>
      </c>
      <c r="Q691" t="inlineStr">
        <is>
          <t>http://www.amazon.de/dp/B082VRT7Z7</t>
        </is>
      </c>
    </row>
    <row r="692">
      <c r="A692" t="inlineStr">
        <is>
          <t>90131584</t>
        </is>
      </c>
      <c r="B692" t="inlineStr">
        <is>
          <t>FBA15H51BG47U000002</t>
        </is>
      </c>
      <c r="C692" t="inlineStr">
        <is>
          <t>Reflective belts</t>
        </is>
      </c>
      <c r="D692" t="inlineStr">
        <is>
          <t>反光腕带</t>
        </is>
      </c>
      <c r="E692" t="inlineStr">
        <is>
          <t>3926209000</t>
        </is>
      </c>
      <c r="F692" t="inlineStr">
        <is>
          <t>无</t>
        </is>
      </c>
      <c r="G692" t="inlineStr">
        <is>
          <t>无</t>
        </is>
      </c>
      <c r="H692" t="inlineStr">
        <is>
          <t>Steel  pvc</t>
        </is>
      </c>
      <c r="I692" t="inlineStr">
        <is>
          <t>Reflective Safety Straps</t>
        </is>
      </c>
      <c r="J692" t="inlineStr">
        <is>
          <t>5.000</t>
        </is>
      </c>
      <c r="K692" t="n">
        <v>1</v>
      </c>
      <c r="L692" t="n">
        <v>25</v>
      </c>
      <c r="M692" t="n">
        <v>4.8</v>
      </c>
      <c r="N692">
        <f>_xlfn.DISPIMG("ID_5E544702635747B686BCF202B1B0ACAD",1)</f>
        <v/>
      </c>
      <c r="O692" t="inlineStr">
        <is>
          <t>N</t>
        </is>
      </c>
      <c r="P692" t="inlineStr">
        <is>
          <t>不报关</t>
        </is>
      </c>
      <c r="Q692" t="inlineStr">
        <is>
          <t>http://www.amazon.de/dp/B0B8CWMBRR</t>
        </is>
      </c>
    </row>
    <row r="693">
      <c r="A693" t="inlineStr">
        <is>
          <t>90131584</t>
        </is>
      </c>
      <c r="B693" t="inlineStr">
        <is>
          <t>FBA15H51BG47U000003</t>
        </is>
      </c>
      <c r="C693" t="inlineStr">
        <is>
          <t>LED light</t>
        </is>
      </c>
      <c r="D693" t="inlineStr">
        <is>
          <t>LED灯</t>
        </is>
      </c>
      <c r="E693" t="inlineStr">
        <is>
          <t>8512100000</t>
        </is>
      </c>
      <c r="F693" t="inlineStr">
        <is>
          <t>无</t>
        </is>
      </c>
      <c r="G693" t="inlineStr">
        <is>
          <t>无</t>
        </is>
      </c>
      <c r="H693" t="inlineStr">
        <is>
          <t>合金塑料</t>
        </is>
      </c>
      <c r="I693" t="inlineStr">
        <is>
          <t>illumination</t>
        </is>
      </c>
      <c r="J693" t="inlineStr">
        <is>
          <t>5.000</t>
        </is>
      </c>
      <c r="K693" t="n">
        <v>1</v>
      </c>
      <c r="L693" t="n">
        <v>30</v>
      </c>
      <c r="M693" t="n">
        <v>14.4</v>
      </c>
      <c r="N693">
        <f>_xlfn.DISPIMG("ID_E81900EA62664CFC96246181056E656A",1)</f>
        <v/>
      </c>
      <c r="O693" t="inlineStr">
        <is>
          <t>N</t>
        </is>
      </c>
      <c r="P693" t="inlineStr">
        <is>
          <t>不报关</t>
        </is>
      </c>
      <c r="Q693" t="inlineStr">
        <is>
          <t>http://www.amazon.de/dp/B07WWNP2K7</t>
        </is>
      </c>
    </row>
    <row r="694">
      <c r="A694" t="inlineStr">
        <is>
          <t>90131584</t>
        </is>
      </c>
      <c r="B694" t="inlineStr">
        <is>
          <t>FBA15H51BG47U000004</t>
        </is>
      </c>
      <c r="C694" t="inlineStr">
        <is>
          <t>LED light</t>
        </is>
      </c>
      <c r="D694" t="inlineStr">
        <is>
          <t>LED灯</t>
        </is>
      </c>
      <c r="E694" t="inlineStr">
        <is>
          <t>8512100000</t>
        </is>
      </c>
      <c r="F694" t="inlineStr">
        <is>
          <t>无</t>
        </is>
      </c>
      <c r="G694" t="inlineStr">
        <is>
          <t>无</t>
        </is>
      </c>
      <c r="H694" t="inlineStr">
        <is>
          <t>合金塑料</t>
        </is>
      </c>
      <c r="I694" t="inlineStr">
        <is>
          <t>illumination</t>
        </is>
      </c>
      <c r="J694" t="inlineStr">
        <is>
          <t>5.000</t>
        </is>
      </c>
      <c r="K694" t="n">
        <v>1</v>
      </c>
      <c r="L694" t="n">
        <v>30</v>
      </c>
      <c r="M694" t="n">
        <v>14.4</v>
      </c>
      <c r="N694">
        <f>_xlfn.DISPIMG("ID_0D50BA1C6A9B4000BD0BE08DA71DF9D7",1)</f>
        <v/>
      </c>
      <c r="O694" t="inlineStr">
        <is>
          <t>N</t>
        </is>
      </c>
      <c r="P694" t="inlineStr">
        <is>
          <t>不报关</t>
        </is>
      </c>
      <c r="Q694" t="inlineStr">
        <is>
          <t>http://www.amazon.de/dp/B07WWNP2K7</t>
        </is>
      </c>
    </row>
    <row r="695">
      <c r="A695" t="inlineStr">
        <is>
          <t>90131584</t>
        </is>
      </c>
      <c r="B695" t="inlineStr">
        <is>
          <t>FBA15H51BG47U000005</t>
        </is>
      </c>
      <c r="C695" t="inlineStr">
        <is>
          <t>LED light</t>
        </is>
      </c>
      <c r="D695" t="inlineStr">
        <is>
          <t>LED灯</t>
        </is>
      </c>
      <c r="E695" t="inlineStr">
        <is>
          <t>8512100000</t>
        </is>
      </c>
      <c r="F695" t="inlineStr">
        <is>
          <t>无</t>
        </is>
      </c>
      <c r="G695" t="inlineStr">
        <is>
          <t>无</t>
        </is>
      </c>
      <c r="H695" t="inlineStr">
        <is>
          <t>合金塑料</t>
        </is>
      </c>
      <c r="I695" t="inlineStr">
        <is>
          <t>illumination</t>
        </is>
      </c>
      <c r="J695" t="inlineStr">
        <is>
          <t>5.000</t>
        </is>
      </c>
      <c r="K695" t="n">
        <v>1</v>
      </c>
      <c r="L695" t="n">
        <v>30</v>
      </c>
      <c r="M695" t="n">
        <v>14.3</v>
      </c>
      <c r="N695">
        <f>_xlfn.DISPIMG("ID_BECC6953BCC84F44BB709C34FF6DBEDB",1)</f>
        <v/>
      </c>
      <c r="O695" t="inlineStr">
        <is>
          <t>N</t>
        </is>
      </c>
      <c r="P695" t="inlineStr">
        <is>
          <t>不报关</t>
        </is>
      </c>
      <c r="Q695" t="inlineStr">
        <is>
          <t>http://www.amazon.de/dp/B07WWNP2K7</t>
        </is>
      </c>
    </row>
    <row r="696">
      <c r="A696" t="inlineStr">
        <is>
          <t>90131584</t>
        </is>
      </c>
      <c r="B696" t="inlineStr">
        <is>
          <t>FBA15H51BG47U000006</t>
        </is>
      </c>
      <c r="C696" t="inlineStr">
        <is>
          <t>LED light</t>
        </is>
      </c>
      <c r="D696" t="inlineStr">
        <is>
          <t>LED灯</t>
        </is>
      </c>
      <c r="E696" t="inlineStr">
        <is>
          <t>8512100000</t>
        </is>
      </c>
      <c r="F696" t="inlineStr">
        <is>
          <t>无</t>
        </is>
      </c>
      <c r="G696" t="inlineStr">
        <is>
          <t>无</t>
        </is>
      </c>
      <c r="H696" t="inlineStr">
        <is>
          <t>合金塑料</t>
        </is>
      </c>
      <c r="I696" t="inlineStr">
        <is>
          <t>illumination</t>
        </is>
      </c>
      <c r="J696" t="inlineStr">
        <is>
          <t>5.000</t>
        </is>
      </c>
      <c r="K696" t="n">
        <v>1</v>
      </c>
      <c r="L696" t="n">
        <v>30</v>
      </c>
      <c r="M696" t="n">
        <v>14.4</v>
      </c>
      <c r="N696">
        <f>_xlfn.DISPIMG("ID_84905232C040493DB97D20F71BE61C22",1)</f>
        <v/>
      </c>
      <c r="O696" t="inlineStr">
        <is>
          <t>N</t>
        </is>
      </c>
      <c r="P696" t="inlineStr">
        <is>
          <t>不报关</t>
        </is>
      </c>
      <c r="Q696" t="inlineStr">
        <is>
          <t>http://www.amazon.de/dp/B07WWNP2K7</t>
        </is>
      </c>
    </row>
    <row r="697">
      <c r="A697" t="inlineStr">
        <is>
          <t>90131584</t>
        </is>
      </c>
      <c r="B697" t="inlineStr">
        <is>
          <t>FBA15H51BG47U000007</t>
        </is>
      </c>
      <c r="C697" t="inlineStr">
        <is>
          <t>LED light</t>
        </is>
      </c>
      <c r="D697" t="inlineStr">
        <is>
          <t>LED灯</t>
        </is>
      </c>
      <c r="E697" t="inlineStr">
        <is>
          <t>8512100000</t>
        </is>
      </c>
      <c r="F697" t="inlineStr">
        <is>
          <t>无</t>
        </is>
      </c>
      <c r="G697" t="inlineStr">
        <is>
          <t>无</t>
        </is>
      </c>
      <c r="H697" t="inlineStr">
        <is>
          <t>合金塑料</t>
        </is>
      </c>
      <c r="I697" t="inlineStr">
        <is>
          <t>illumination</t>
        </is>
      </c>
      <c r="J697" t="inlineStr">
        <is>
          <t>5.000</t>
        </is>
      </c>
      <c r="K697" t="n">
        <v>1</v>
      </c>
      <c r="L697" t="n">
        <v>30</v>
      </c>
      <c r="M697" t="n">
        <v>14.4</v>
      </c>
      <c r="N697">
        <f>_xlfn.DISPIMG("ID_17AE0C8AA3F84F9CA1D9586F544E0C15",1)</f>
        <v/>
      </c>
      <c r="O697" t="inlineStr">
        <is>
          <t>N</t>
        </is>
      </c>
      <c r="P697" t="inlineStr">
        <is>
          <t>不报关</t>
        </is>
      </c>
      <c r="Q697" t="inlineStr">
        <is>
          <t>http://www.amazon.de/dp/B07WWNP2K7</t>
        </is>
      </c>
    </row>
    <row r="698">
      <c r="A698" t="inlineStr">
        <is>
          <t>90131584</t>
        </is>
      </c>
      <c r="B698" t="inlineStr">
        <is>
          <t>FBA15H51BG47U000008</t>
        </is>
      </c>
      <c r="C698" t="inlineStr">
        <is>
          <t>LED light</t>
        </is>
      </c>
      <c r="D698" t="inlineStr">
        <is>
          <t>LED灯</t>
        </is>
      </c>
      <c r="E698" t="inlineStr">
        <is>
          <t>8512100000</t>
        </is>
      </c>
      <c r="F698" t="inlineStr">
        <is>
          <t>无</t>
        </is>
      </c>
      <c r="G698" t="inlineStr">
        <is>
          <t>无</t>
        </is>
      </c>
      <c r="H698" t="inlineStr">
        <is>
          <t>合金塑料</t>
        </is>
      </c>
      <c r="I698" t="inlineStr">
        <is>
          <t>illumination</t>
        </is>
      </c>
      <c r="J698" t="inlineStr">
        <is>
          <t>5.000</t>
        </is>
      </c>
      <c r="K698" t="n">
        <v>1</v>
      </c>
      <c r="L698" t="n">
        <v>30</v>
      </c>
      <c r="M698" t="n">
        <v>14.25</v>
      </c>
      <c r="N698">
        <f>_xlfn.DISPIMG("ID_2C98C33CDDFB46DEB228896FA450837F",1)</f>
        <v/>
      </c>
      <c r="O698" t="inlineStr">
        <is>
          <t>N</t>
        </is>
      </c>
      <c r="P698" t="inlineStr">
        <is>
          <t>不报关</t>
        </is>
      </c>
      <c r="Q698" t="inlineStr">
        <is>
          <t>http://www.amazon.de/dp/B07WWNP2K7</t>
        </is>
      </c>
    </row>
    <row r="699">
      <c r="A699" t="inlineStr">
        <is>
          <t>90131584</t>
        </is>
      </c>
      <c r="B699" t="inlineStr">
        <is>
          <t>FBA15H51BG47U000009</t>
        </is>
      </c>
      <c r="C699" t="inlineStr">
        <is>
          <t>LED light</t>
        </is>
      </c>
      <c r="D699" t="inlineStr">
        <is>
          <t>LED灯</t>
        </is>
      </c>
      <c r="E699" t="inlineStr">
        <is>
          <t>8512100000</t>
        </is>
      </c>
      <c r="F699" t="inlineStr">
        <is>
          <t>无</t>
        </is>
      </c>
      <c r="G699" t="inlineStr">
        <is>
          <t>无</t>
        </is>
      </c>
      <c r="H699" t="inlineStr">
        <is>
          <t>合金塑料</t>
        </is>
      </c>
      <c r="I699" t="inlineStr">
        <is>
          <t>illumination</t>
        </is>
      </c>
      <c r="J699" t="inlineStr">
        <is>
          <t>5.000</t>
        </is>
      </c>
      <c r="K699" t="n">
        <v>1</v>
      </c>
      <c r="L699" t="n">
        <v>30</v>
      </c>
      <c r="M699" t="n">
        <v>17.75</v>
      </c>
      <c r="N699">
        <f>_xlfn.DISPIMG("ID_5578279E943240F0BF47DE3B359E6760",1)</f>
        <v/>
      </c>
      <c r="O699" t="inlineStr">
        <is>
          <t>N</t>
        </is>
      </c>
      <c r="P699" t="inlineStr">
        <is>
          <t>不报关</t>
        </is>
      </c>
      <c r="Q699" t="inlineStr">
        <is>
          <t>http://www.amazon.de/dp/B07WWNP2K7</t>
        </is>
      </c>
    </row>
    <row r="700">
      <c r="A700" t="inlineStr">
        <is>
          <t>90131584</t>
        </is>
      </c>
      <c r="B700" t="inlineStr">
        <is>
          <t>FBA15H51BG47U000010</t>
        </is>
      </c>
      <c r="C700" t="inlineStr">
        <is>
          <t>LED light</t>
        </is>
      </c>
      <c r="D700" t="inlineStr">
        <is>
          <t>LED灯</t>
        </is>
      </c>
      <c r="E700" t="inlineStr">
        <is>
          <t>8512100000</t>
        </is>
      </c>
      <c r="F700" t="inlineStr">
        <is>
          <t>无</t>
        </is>
      </c>
      <c r="G700" t="inlineStr">
        <is>
          <t>无</t>
        </is>
      </c>
      <c r="H700" t="inlineStr">
        <is>
          <t>合金塑料</t>
        </is>
      </c>
      <c r="I700" t="inlineStr">
        <is>
          <t>illumination</t>
        </is>
      </c>
      <c r="J700" t="inlineStr">
        <is>
          <t>5.000</t>
        </is>
      </c>
      <c r="K700" t="n">
        <v>1</v>
      </c>
      <c r="L700" t="n">
        <v>30</v>
      </c>
      <c r="M700" t="n">
        <v>14.3</v>
      </c>
      <c r="N700">
        <f>_xlfn.DISPIMG("ID_8A1FBF946C2F4C71A98F12D863F4AB47",1)</f>
        <v/>
      </c>
      <c r="O700" t="inlineStr">
        <is>
          <t>N</t>
        </is>
      </c>
      <c r="P700" t="inlineStr">
        <is>
          <t>不报关</t>
        </is>
      </c>
      <c r="Q700" t="inlineStr">
        <is>
          <t>http://www.amazon.de/dp/B07WWNP2K7</t>
        </is>
      </c>
    </row>
    <row r="701">
      <c r="A701" t="inlineStr">
        <is>
          <t>90131584</t>
        </is>
      </c>
      <c r="B701" t="inlineStr">
        <is>
          <t>FBA15H51BG47U000011</t>
        </is>
      </c>
      <c r="C701" t="inlineStr">
        <is>
          <t>LED light</t>
        </is>
      </c>
      <c r="D701" t="inlineStr">
        <is>
          <t>LED灯</t>
        </is>
      </c>
      <c r="E701" t="inlineStr">
        <is>
          <t>8512100000</t>
        </is>
      </c>
      <c r="F701" t="inlineStr">
        <is>
          <t>无</t>
        </is>
      </c>
      <c r="G701" t="inlineStr">
        <is>
          <t>无</t>
        </is>
      </c>
      <c r="H701" t="inlineStr">
        <is>
          <t>合金塑料</t>
        </is>
      </c>
      <c r="I701" t="inlineStr">
        <is>
          <t>illumination</t>
        </is>
      </c>
      <c r="J701" t="inlineStr">
        <is>
          <t>5.000</t>
        </is>
      </c>
      <c r="K701" t="n">
        <v>1</v>
      </c>
      <c r="L701" t="n">
        <v>30</v>
      </c>
      <c r="M701" t="n">
        <v>14.4</v>
      </c>
      <c r="N701">
        <f>_xlfn.DISPIMG("ID_6EC0F576B60E494AAD6B944A62DC3D30",1)</f>
        <v/>
      </c>
      <c r="O701" t="inlineStr">
        <is>
          <t>N</t>
        </is>
      </c>
      <c r="P701" t="inlineStr">
        <is>
          <t>不报关</t>
        </is>
      </c>
      <c r="Q701" t="inlineStr">
        <is>
          <t>http://www.amazon.de/dp/B07WWNP2K7</t>
        </is>
      </c>
    </row>
    <row r="702">
      <c r="A702" t="inlineStr">
        <is>
          <t>90131584</t>
        </is>
      </c>
      <c r="B702" t="inlineStr">
        <is>
          <t>FBA15H51BG47U000012</t>
        </is>
      </c>
      <c r="C702" t="inlineStr">
        <is>
          <t>LED light</t>
        </is>
      </c>
      <c r="D702" t="inlineStr">
        <is>
          <t>LED灯</t>
        </is>
      </c>
      <c r="E702" t="inlineStr">
        <is>
          <t>8512100000</t>
        </is>
      </c>
      <c r="F702" t="inlineStr">
        <is>
          <t>无</t>
        </is>
      </c>
      <c r="G702" t="inlineStr">
        <is>
          <t>无</t>
        </is>
      </c>
      <c r="H702" t="inlineStr">
        <is>
          <t>合金塑料</t>
        </is>
      </c>
      <c r="I702" t="inlineStr">
        <is>
          <t>illumination</t>
        </is>
      </c>
      <c r="J702" t="inlineStr">
        <is>
          <t>5.000</t>
        </is>
      </c>
      <c r="K702" t="n">
        <v>1</v>
      </c>
      <c r="L702" t="n">
        <v>30</v>
      </c>
      <c r="M702" t="n">
        <v>14.35</v>
      </c>
      <c r="N702">
        <f>_xlfn.DISPIMG("ID_3DE07E117E634629897DE5891488055C",1)</f>
        <v/>
      </c>
      <c r="O702" t="inlineStr">
        <is>
          <t>N</t>
        </is>
      </c>
      <c r="P702" t="inlineStr">
        <is>
          <t>不报关</t>
        </is>
      </c>
      <c r="Q702" t="inlineStr">
        <is>
          <t>http://www.amazon.de/dp/B07WWNP2K7</t>
        </is>
      </c>
    </row>
    <row r="703">
      <c r="A703" t="inlineStr">
        <is>
          <t>90131584</t>
        </is>
      </c>
      <c r="B703" t="inlineStr">
        <is>
          <t>FBA15H51BG47U000013</t>
        </is>
      </c>
      <c r="C703" t="inlineStr">
        <is>
          <t>LED light</t>
        </is>
      </c>
      <c r="D703" t="inlineStr">
        <is>
          <t>LED灯</t>
        </is>
      </c>
      <c r="E703" t="inlineStr">
        <is>
          <t>8512100000</t>
        </is>
      </c>
      <c r="F703" t="inlineStr">
        <is>
          <t>无</t>
        </is>
      </c>
      <c r="G703" t="inlineStr">
        <is>
          <t>无</t>
        </is>
      </c>
      <c r="H703" t="inlineStr">
        <is>
          <t>合金塑料</t>
        </is>
      </c>
      <c r="I703" t="inlineStr">
        <is>
          <t>illumination</t>
        </is>
      </c>
      <c r="J703" t="inlineStr">
        <is>
          <t>5.000</t>
        </is>
      </c>
      <c r="K703" t="n">
        <v>1</v>
      </c>
      <c r="L703" t="n">
        <v>20</v>
      </c>
      <c r="M703" t="n">
        <v>14.4</v>
      </c>
      <c r="N703">
        <f>_xlfn.DISPIMG("ID_1372D268E1154BDEB4CA4235C1CDF34E",1)</f>
        <v/>
      </c>
      <c r="O703" t="inlineStr">
        <is>
          <t>N</t>
        </is>
      </c>
      <c r="P703" t="inlineStr">
        <is>
          <t>不报关</t>
        </is>
      </c>
      <c r="Q703" t="inlineStr">
        <is>
          <t>http://www.amazon.de/dp/B07WYNHB3M</t>
        </is>
      </c>
    </row>
    <row r="704">
      <c r="A704" t="inlineStr">
        <is>
          <t>90131584</t>
        </is>
      </c>
      <c r="B704" t="inlineStr">
        <is>
          <t>FBA15H51BG47U000014</t>
        </is>
      </c>
      <c r="C704" t="inlineStr">
        <is>
          <t>LED light</t>
        </is>
      </c>
      <c r="D704" t="inlineStr">
        <is>
          <t>LED灯</t>
        </is>
      </c>
      <c r="E704" t="inlineStr">
        <is>
          <t>8512100000</t>
        </is>
      </c>
      <c r="F704" t="inlineStr">
        <is>
          <t>无</t>
        </is>
      </c>
      <c r="G704" t="inlineStr">
        <is>
          <t>无</t>
        </is>
      </c>
      <c r="H704" t="inlineStr">
        <is>
          <t>合金塑料</t>
        </is>
      </c>
      <c r="I704" t="inlineStr">
        <is>
          <t>illumination</t>
        </is>
      </c>
      <c r="J704" t="inlineStr">
        <is>
          <t>5.000</t>
        </is>
      </c>
      <c r="K704" t="n">
        <v>1</v>
      </c>
      <c r="L704" t="n">
        <v>20</v>
      </c>
      <c r="M704" t="n">
        <v>14.4</v>
      </c>
      <c r="N704">
        <f>_xlfn.DISPIMG("ID_140ABF56E5FD4019914F4D509090523C",1)</f>
        <v/>
      </c>
      <c r="O704" t="inlineStr">
        <is>
          <t>N</t>
        </is>
      </c>
      <c r="P704" t="inlineStr">
        <is>
          <t>不报关</t>
        </is>
      </c>
      <c r="Q704" t="inlineStr">
        <is>
          <t>http://www.amazon.de/dp/B07WYNHB3M</t>
        </is>
      </c>
    </row>
    <row r="705">
      <c r="A705" t="inlineStr">
        <is>
          <t>90131584</t>
        </is>
      </c>
      <c r="B705" t="inlineStr">
        <is>
          <t>FBA15H51BG47U000015</t>
        </is>
      </c>
      <c r="C705" t="inlineStr">
        <is>
          <t>LED light</t>
        </is>
      </c>
      <c r="D705" t="inlineStr">
        <is>
          <t>LED灯</t>
        </is>
      </c>
      <c r="E705" t="inlineStr">
        <is>
          <t>8512100000</t>
        </is>
      </c>
      <c r="F705" t="inlineStr">
        <is>
          <t>无</t>
        </is>
      </c>
      <c r="G705" t="inlineStr">
        <is>
          <t>无</t>
        </is>
      </c>
      <c r="H705" t="inlineStr">
        <is>
          <t>合金塑料</t>
        </is>
      </c>
      <c r="I705" t="inlineStr">
        <is>
          <t>illumination</t>
        </is>
      </c>
      <c r="J705" t="inlineStr">
        <is>
          <t>5.000</t>
        </is>
      </c>
      <c r="K705" t="n">
        <v>1</v>
      </c>
      <c r="L705" t="n">
        <v>20</v>
      </c>
      <c r="M705" t="n">
        <v>14.35</v>
      </c>
      <c r="N705">
        <f>_xlfn.DISPIMG("ID_D947A42E297B44DCA4ADF877DB2D0FED",1)</f>
        <v/>
      </c>
      <c r="O705" t="inlineStr">
        <is>
          <t>N</t>
        </is>
      </c>
      <c r="P705" t="inlineStr">
        <is>
          <t>不报关</t>
        </is>
      </c>
      <c r="Q705" t="inlineStr">
        <is>
          <t>http://www.amazon.de/dp/B07WYNHB3M</t>
        </is>
      </c>
    </row>
    <row r="706">
      <c r="A706" t="inlineStr">
        <is>
          <t>90131584</t>
        </is>
      </c>
      <c r="B706" t="inlineStr">
        <is>
          <t>FBA15H51BG47U000016</t>
        </is>
      </c>
      <c r="C706" t="inlineStr">
        <is>
          <t>Projection lamp</t>
        </is>
      </c>
      <c r="D706" t="inlineStr">
        <is>
          <t>投影灯</t>
        </is>
      </c>
      <c r="E706" t="inlineStr">
        <is>
          <t>85393199</t>
        </is>
      </c>
      <c r="F706" t="inlineStr">
        <is>
          <t>无</t>
        </is>
      </c>
      <c r="G706" t="inlineStr">
        <is>
          <t>无</t>
        </is>
      </c>
      <c r="H706" t="inlineStr">
        <is>
          <t>plastic</t>
        </is>
      </c>
      <c r="I706" t="inlineStr">
        <is>
          <t>照明</t>
        </is>
      </c>
      <c r="J706" t="inlineStr">
        <is>
          <t>5.000</t>
        </is>
      </c>
      <c r="K706" t="n">
        <v>1</v>
      </c>
      <c r="L706" t="n">
        <v>48</v>
      </c>
      <c r="M706" t="n">
        <v>14.4</v>
      </c>
      <c r="N706">
        <f>_xlfn.DISPIMG("ID_E86C7F6F60F44CFEA5155C90683E8869",1)</f>
        <v/>
      </c>
      <c r="O706" t="inlineStr">
        <is>
          <t>Y</t>
        </is>
      </c>
      <c r="P706" t="inlineStr">
        <is>
          <t>不报关</t>
        </is>
      </c>
      <c r="Q706" t="inlineStr">
        <is>
          <t>http://www.amazon.de/dp/B0BD8D1Y6V</t>
        </is>
      </c>
    </row>
    <row r="707">
      <c r="A707" t="inlineStr">
        <is>
          <t>90131584</t>
        </is>
      </c>
      <c r="B707" t="inlineStr">
        <is>
          <t>FBA15H51BG47U000017</t>
        </is>
      </c>
      <c r="C707" t="inlineStr">
        <is>
          <t>Projection lamp</t>
        </is>
      </c>
      <c r="D707" t="inlineStr">
        <is>
          <t>投影灯</t>
        </is>
      </c>
      <c r="E707" t="inlineStr">
        <is>
          <t>85393199</t>
        </is>
      </c>
      <c r="F707" t="inlineStr">
        <is>
          <t>无</t>
        </is>
      </c>
      <c r="G707" t="inlineStr">
        <is>
          <t>无</t>
        </is>
      </c>
      <c r="H707" t="inlineStr">
        <is>
          <t>plastic</t>
        </is>
      </c>
      <c r="I707" t="inlineStr">
        <is>
          <t>照明</t>
        </is>
      </c>
      <c r="J707" t="inlineStr">
        <is>
          <t>5.000</t>
        </is>
      </c>
      <c r="K707" t="n">
        <v>1</v>
      </c>
      <c r="L707" t="n">
        <v>48</v>
      </c>
      <c r="M707" t="n">
        <v>14.35</v>
      </c>
      <c r="N707">
        <f>_xlfn.DISPIMG("ID_73DEE5A0D83C480CBB0700CAD9EC65E7",1)</f>
        <v/>
      </c>
      <c r="O707" t="inlineStr">
        <is>
          <t>Y</t>
        </is>
      </c>
      <c r="P707" t="inlineStr">
        <is>
          <t>不报关</t>
        </is>
      </c>
      <c r="Q707" t="inlineStr">
        <is>
          <t>http://www.amazon.de/dp/B0BD8FX325</t>
        </is>
      </c>
    </row>
    <row r="708">
      <c r="A708" t="inlineStr">
        <is>
          <t>90131584</t>
        </is>
      </c>
      <c r="B708" t="inlineStr">
        <is>
          <t>FBA15H51BG47U000018</t>
        </is>
      </c>
      <c r="C708" t="inlineStr">
        <is>
          <t>nail files</t>
        </is>
      </c>
      <c r="D708" t="inlineStr">
        <is>
          <t>指甲锉</t>
        </is>
      </c>
      <c r="E708" t="inlineStr">
        <is>
          <t>6805200000</t>
        </is>
      </c>
      <c r="F708" t="inlineStr">
        <is>
          <t>无</t>
        </is>
      </c>
      <c r="G708" t="inlineStr">
        <is>
          <t>无</t>
        </is>
      </c>
      <c r="H708" t="inlineStr">
        <is>
          <t>eva+砂纸+塑料板</t>
        </is>
      </c>
      <c r="I708" t="inlineStr">
        <is>
          <t>nail file</t>
        </is>
      </c>
      <c r="J708" t="inlineStr">
        <is>
          <t>5.000</t>
        </is>
      </c>
      <c r="K708" t="n">
        <v>1</v>
      </c>
      <c r="L708" t="n">
        <v>45</v>
      </c>
      <c r="M708" t="n">
        <v>12.24</v>
      </c>
      <c r="N708">
        <f>_xlfn.DISPIMG("ID_2418FE0DBC4946C3B746CA5209BFBD0C",1)</f>
        <v/>
      </c>
      <c r="O708" t="inlineStr">
        <is>
          <t>N</t>
        </is>
      </c>
      <c r="P708" t="inlineStr">
        <is>
          <t>不报关</t>
        </is>
      </c>
      <c r="Q708" t="inlineStr">
        <is>
          <t>http://www.amazon.de/dp/B083DMY56L</t>
        </is>
      </c>
    </row>
    <row r="709">
      <c r="A709" t="inlineStr">
        <is>
          <t>90131584</t>
        </is>
      </c>
      <c r="B709" t="inlineStr">
        <is>
          <t>FBA15H51BG47U000018</t>
        </is>
      </c>
      <c r="C709" t="inlineStr">
        <is>
          <t>LED light</t>
        </is>
      </c>
      <c r="D709" t="inlineStr">
        <is>
          <t>LED灯</t>
        </is>
      </c>
      <c r="E709" t="inlineStr">
        <is>
          <t>9405200090</t>
        </is>
      </c>
      <c r="F709" t="inlineStr">
        <is>
          <t>无</t>
        </is>
      </c>
      <c r="G709" t="inlineStr">
        <is>
          <t>无</t>
        </is>
      </c>
      <c r="H709" t="inlineStr">
        <is>
          <t>塑料、电池</t>
        </is>
      </c>
      <c r="I709" t="inlineStr">
        <is>
          <t>照明</t>
        </is>
      </c>
      <c r="J709" t="inlineStr">
        <is>
          <t>5.000</t>
        </is>
      </c>
      <c r="K709" t="n">
        <v>1</v>
      </c>
      <c r="L709" t="n">
        <v>30</v>
      </c>
      <c r="M709" t="n">
        <v>8.16</v>
      </c>
      <c r="N709">
        <f>_xlfn.DISPIMG("ID_7143AEFD405F4DE5AC76FB8CD78E2C7A",1)</f>
        <v/>
      </c>
      <c r="O709" t="inlineStr">
        <is>
          <t>Y</t>
        </is>
      </c>
      <c r="P709" t="inlineStr">
        <is>
          <t>不报关</t>
        </is>
      </c>
      <c r="Q709" t="inlineStr">
        <is>
          <t>http://www.amazon.de/dp/B08QJ9LLMM</t>
        </is>
      </c>
    </row>
    <row r="710">
      <c r="A710" t="inlineStr">
        <is>
          <t>90131584</t>
        </is>
      </c>
      <c r="B710" t="inlineStr">
        <is>
          <t>FBA15H51BG47U000019</t>
        </is>
      </c>
      <c r="C710" t="inlineStr">
        <is>
          <t>LED light</t>
        </is>
      </c>
      <c r="D710" t="inlineStr">
        <is>
          <t>LED灯</t>
        </is>
      </c>
      <c r="E710" t="inlineStr">
        <is>
          <t>9405200090</t>
        </is>
      </c>
      <c r="F710" t="inlineStr">
        <is>
          <t>无</t>
        </is>
      </c>
      <c r="G710" t="inlineStr">
        <is>
          <t>无</t>
        </is>
      </c>
      <c r="H710" t="inlineStr">
        <is>
          <t>塑料、电池</t>
        </is>
      </c>
      <c r="I710" t="inlineStr">
        <is>
          <t>照明</t>
        </is>
      </c>
      <c r="J710" t="inlineStr">
        <is>
          <t>5.000</t>
        </is>
      </c>
      <c r="K710" t="n">
        <v>1</v>
      </c>
      <c r="L710" t="n">
        <v>30</v>
      </c>
      <c r="M710" t="n">
        <v>8.279999999999999</v>
      </c>
      <c r="N710">
        <f>_xlfn.DISPIMG("ID_971015DAEA4F4857AA6A6FB24092A638",1)</f>
        <v/>
      </c>
      <c r="O710" t="inlineStr">
        <is>
          <t>Y</t>
        </is>
      </c>
      <c r="P710" t="inlineStr">
        <is>
          <t>不报关</t>
        </is>
      </c>
      <c r="Q710" t="inlineStr">
        <is>
          <t>http://www.amazon.de/dp/B08QJ9LLMM</t>
        </is>
      </c>
    </row>
    <row r="711">
      <c r="A711" t="inlineStr">
        <is>
          <t>90131584</t>
        </is>
      </c>
      <c r="B711" t="inlineStr">
        <is>
          <t>FBA15H51BG47U000019</t>
        </is>
      </c>
      <c r="C711" t="inlineStr">
        <is>
          <t>nail files</t>
        </is>
      </c>
      <c r="D711" t="inlineStr">
        <is>
          <t>指甲锉</t>
        </is>
      </c>
      <c r="E711" t="inlineStr">
        <is>
          <t>6805200000</t>
        </is>
      </c>
      <c r="F711" t="inlineStr">
        <is>
          <t>无</t>
        </is>
      </c>
      <c r="G711" t="inlineStr">
        <is>
          <t>无</t>
        </is>
      </c>
      <c r="H711" t="inlineStr">
        <is>
          <t>eva+砂纸+塑料板</t>
        </is>
      </c>
      <c r="I711" t="inlineStr">
        <is>
          <t>nail file</t>
        </is>
      </c>
      <c r="J711" t="inlineStr">
        <is>
          <t>5.000</t>
        </is>
      </c>
      <c r="K711" t="n">
        <v>1</v>
      </c>
      <c r="L711" t="n">
        <v>45</v>
      </c>
      <c r="M711" t="n">
        <v>12.42</v>
      </c>
      <c r="N711">
        <f>_xlfn.DISPIMG("ID_13873CC6C0D146CEB5D2DEBD125AA4DB",1)</f>
        <v/>
      </c>
      <c r="O711" t="inlineStr">
        <is>
          <t>N</t>
        </is>
      </c>
      <c r="P711" t="inlineStr">
        <is>
          <t>不报关</t>
        </is>
      </c>
      <c r="Q711" t="inlineStr">
        <is>
          <t>http://www.amazon.de/dp/B083DMY56L</t>
        </is>
      </c>
    </row>
    <row r="712">
      <c r="A712" t="inlineStr">
        <is>
          <t>90131584</t>
        </is>
      </c>
      <c r="B712" t="inlineStr">
        <is>
          <t>FBA15H51BG47U000020</t>
        </is>
      </c>
      <c r="C712" t="inlineStr">
        <is>
          <t>LED light</t>
        </is>
      </c>
      <c r="D712" t="inlineStr">
        <is>
          <t>LED灯</t>
        </is>
      </c>
      <c r="E712" t="inlineStr">
        <is>
          <t>9405200090</t>
        </is>
      </c>
      <c r="F712" t="inlineStr">
        <is>
          <t>无</t>
        </is>
      </c>
      <c r="G712" t="inlineStr">
        <is>
          <t>无</t>
        </is>
      </c>
      <c r="H712" t="inlineStr">
        <is>
          <t>塑料、电池</t>
        </is>
      </c>
      <c r="I712" t="inlineStr">
        <is>
          <t>照明</t>
        </is>
      </c>
      <c r="J712" t="inlineStr">
        <is>
          <t>5.000</t>
        </is>
      </c>
      <c r="K712" t="n">
        <v>1</v>
      </c>
      <c r="L712" t="n">
        <v>30</v>
      </c>
      <c r="M712" t="n">
        <v>5.7</v>
      </c>
      <c r="N712">
        <f>_xlfn.DISPIMG("ID_3C117B5F71414DFEA8FD2223A1888ECE",1)</f>
        <v/>
      </c>
      <c r="O712" t="inlineStr">
        <is>
          <t>Y</t>
        </is>
      </c>
      <c r="P712" t="inlineStr">
        <is>
          <t>不报关</t>
        </is>
      </c>
      <c r="Q712" t="inlineStr">
        <is>
          <t>http://www.amazon.de/dp/B08QJ9LLMM</t>
        </is>
      </c>
    </row>
    <row r="713">
      <c r="A713" t="inlineStr">
        <is>
          <t>90131584</t>
        </is>
      </c>
      <c r="B713" t="inlineStr">
        <is>
          <t>FBA15H51BG47U000020</t>
        </is>
      </c>
      <c r="C713" t="inlineStr">
        <is>
          <t>nail files</t>
        </is>
      </c>
      <c r="D713" t="inlineStr">
        <is>
          <t>指甲锉</t>
        </is>
      </c>
      <c r="E713" t="inlineStr">
        <is>
          <t>6805200000</t>
        </is>
      </c>
      <c r="F713" t="inlineStr">
        <is>
          <t>无</t>
        </is>
      </c>
      <c r="G713" t="inlineStr">
        <is>
          <t>无</t>
        </is>
      </c>
      <c r="H713" t="inlineStr">
        <is>
          <t>eva+砂纸+塑料板</t>
        </is>
      </c>
      <c r="I713" t="inlineStr">
        <is>
          <t>nail file</t>
        </is>
      </c>
      <c r="J713" t="inlineStr">
        <is>
          <t>5.000</t>
        </is>
      </c>
      <c r="K713" t="n">
        <v>1</v>
      </c>
      <c r="L713" t="n">
        <v>45</v>
      </c>
      <c r="M713" t="n">
        <v>8.550000000000001</v>
      </c>
      <c r="N713">
        <f>_xlfn.DISPIMG("ID_3DF688D337D44B46A6143A9F9230DA83",1)</f>
        <v/>
      </c>
      <c r="O713" t="inlineStr">
        <is>
          <t>N</t>
        </is>
      </c>
      <c r="P713" t="inlineStr">
        <is>
          <t>不报关</t>
        </is>
      </c>
      <c r="Q713" t="inlineStr">
        <is>
          <t>http://www.amazon.de/dp/B083DMY56L</t>
        </is>
      </c>
    </row>
    <row r="714">
      <c r="A714" t="inlineStr">
        <is>
          <t>90131584</t>
        </is>
      </c>
      <c r="B714" t="inlineStr">
        <is>
          <t>FBA15H51BG47U000021</t>
        </is>
      </c>
      <c r="C714" t="inlineStr">
        <is>
          <t>LED light</t>
        </is>
      </c>
      <c r="D714" t="inlineStr">
        <is>
          <t>LED灯</t>
        </is>
      </c>
      <c r="E714" t="inlineStr">
        <is>
          <t>9405200090</t>
        </is>
      </c>
      <c r="F714" t="inlineStr">
        <is>
          <t>无</t>
        </is>
      </c>
      <c r="G714" t="inlineStr">
        <is>
          <t>无</t>
        </is>
      </c>
      <c r="H714" t="inlineStr">
        <is>
          <t>塑料、电池</t>
        </is>
      </c>
      <c r="I714" t="inlineStr">
        <is>
          <t>照明</t>
        </is>
      </c>
      <c r="J714" t="inlineStr">
        <is>
          <t>5.000</t>
        </is>
      </c>
      <c r="K714" t="n">
        <v>1</v>
      </c>
      <c r="L714" t="n">
        <v>30</v>
      </c>
      <c r="M714" t="n">
        <v>5.78</v>
      </c>
      <c r="N714">
        <f>_xlfn.DISPIMG("ID_44B7ED08E2EF40508BD22F580DC42D57",1)</f>
        <v/>
      </c>
      <c r="O714" t="inlineStr">
        <is>
          <t>Y</t>
        </is>
      </c>
      <c r="P714" t="inlineStr">
        <is>
          <t>不报关</t>
        </is>
      </c>
      <c r="Q714" t="inlineStr">
        <is>
          <t>http://www.amazon.de/dp/B08QJ9LLMM</t>
        </is>
      </c>
    </row>
    <row r="715">
      <c r="A715" t="inlineStr">
        <is>
          <t>90131584</t>
        </is>
      </c>
      <c r="B715" t="inlineStr">
        <is>
          <t>FBA15H51BG47U000021</t>
        </is>
      </c>
      <c r="C715" t="inlineStr">
        <is>
          <t>nail files</t>
        </is>
      </c>
      <c r="D715" t="inlineStr">
        <is>
          <t>指甲锉</t>
        </is>
      </c>
      <c r="E715" t="inlineStr">
        <is>
          <t>6805200000</t>
        </is>
      </c>
      <c r="F715" t="inlineStr">
        <is>
          <t>无</t>
        </is>
      </c>
      <c r="G715" t="inlineStr">
        <is>
          <t>无</t>
        </is>
      </c>
      <c r="H715" t="inlineStr">
        <is>
          <t>eva+砂纸+塑料板</t>
        </is>
      </c>
      <c r="I715" t="inlineStr">
        <is>
          <t>nail file</t>
        </is>
      </c>
      <c r="J715" t="inlineStr">
        <is>
          <t>5.000</t>
        </is>
      </c>
      <c r="K715" t="n">
        <v>1</v>
      </c>
      <c r="L715" t="n">
        <v>45</v>
      </c>
      <c r="M715" t="n">
        <v>8.67</v>
      </c>
      <c r="N715">
        <f>_xlfn.DISPIMG("ID_58273281865B452FAA606836C151243F",1)</f>
        <v/>
      </c>
      <c r="O715" t="inlineStr">
        <is>
          <t>N</t>
        </is>
      </c>
      <c r="P715" t="inlineStr">
        <is>
          <t>不报关</t>
        </is>
      </c>
      <c r="Q715" t="inlineStr">
        <is>
          <t>http://www.amazon.de/dp/B083DMY56L</t>
        </is>
      </c>
    </row>
    <row r="716">
      <c r="A716" t="inlineStr">
        <is>
          <t>90131584</t>
        </is>
      </c>
      <c r="B716" t="inlineStr">
        <is>
          <t>FBA15H51BG47U000022</t>
        </is>
      </c>
      <c r="C716" t="inlineStr">
        <is>
          <t>LED light</t>
        </is>
      </c>
      <c r="D716" t="inlineStr">
        <is>
          <t>LED灯</t>
        </is>
      </c>
      <c r="E716" t="inlineStr">
        <is>
          <t>9405200090</t>
        </is>
      </c>
      <c r="F716" t="inlineStr">
        <is>
          <t>无</t>
        </is>
      </c>
      <c r="G716" t="inlineStr">
        <is>
          <t>无</t>
        </is>
      </c>
      <c r="H716" t="inlineStr">
        <is>
          <t>塑料、电池</t>
        </is>
      </c>
      <c r="I716" t="inlineStr">
        <is>
          <t>照明</t>
        </is>
      </c>
      <c r="J716" t="inlineStr">
        <is>
          <t>5.000</t>
        </is>
      </c>
      <c r="K716" t="n">
        <v>1</v>
      </c>
      <c r="L716" t="n">
        <v>30</v>
      </c>
      <c r="M716" t="n">
        <v>5.76</v>
      </c>
      <c r="N716">
        <f>_xlfn.DISPIMG("ID_A2250E901099484BA4F01A2B5724E95E",1)</f>
        <v/>
      </c>
      <c r="O716" t="inlineStr">
        <is>
          <t>Y</t>
        </is>
      </c>
      <c r="P716" t="inlineStr">
        <is>
          <t>不报关</t>
        </is>
      </c>
      <c r="Q716" t="inlineStr">
        <is>
          <t>http://www.amazon.de/dp/B08QJ9LLMM</t>
        </is>
      </c>
    </row>
    <row r="717">
      <c r="A717" t="inlineStr">
        <is>
          <t>90131584</t>
        </is>
      </c>
      <c r="B717" t="inlineStr">
        <is>
          <t>FBA15H51BG47U000022</t>
        </is>
      </c>
      <c r="C717" t="inlineStr">
        <is>
          <t>nail files</t>
        </is>
      </c>
      <c r="D717" t="inlineStr">
        <is>
          <t>指甲锉</t>
        </is>
      </c>
      <c r="E717" t="inlineStr">
        <is>
          <t>6805200000</t>
        </is>
      </c>
      <c r="F717" t="inlineStr">
        <is>
          <t>无</t>
        </is>
      </c>
      <c r="G717" t="inlineStr">
        <is>
          <t>无</t>
        </is>
      </c>
      <c r="H717" t="inlineStr">
        <is>
          <t>eva+砂纸+塑料板</t>
        </is>
      </c>
      <c r="I717" t="inlineStr">
        <is>
          <t>nail file</t>
        </is>
      </c>
      <c r="J717" t="inlineStr">
        <is>
          <t>5.000</t>
        </is>
      </c>
      <c r="K717" t="n">
        <v>1</v>
      </c>
      <c r="L717" t="n">
        <v>45</v>
      </c>
      <c r="M717" t="n">
        <v>8.640000000000001</v>
      </c>
      <c r="N717">
        <f>_xlfn.DISPIMG("ID_A44C719CCE344BC2BE836D6852C48A55",1)</f>
        <v/>
      </c>
      <c r="O717" t="inlineStr">
        <is>
          <t>N</t>
        </is>
      </c>
      <c r="P717" t="inlineStr">
        <is>
          <t>不报关</t>
        </is>
      </c>
      <c r="Q717" t="inlineStr">
        <is>
          <t>http://www.amazon.de/dp/B083DMY56L</t>
        </is>
      </c>
    </row>
    <row r="718">
      <c r="A718" t="inlineStr">
        <is>
          <t>90131584</t>
        </is>
      </c>
      <c r="B718" t="inlineStr">
        <is>
          <t>FBA15H51BG47U000023</t>
        </is>
      </c>
      <c r="C718" t="inlineStr">
        <is>
          <t>LED light</t>
        </is>
      </c>
      <c r="D718" t="inlineStr">
        <is>
          <t>LED灯</t>
        </is>
      </c>
      <c r="E718" t="inlineStr">
        <is>
          <t>9405200090</t>
        </is>
      </c>
      <c r="F718" t="inlineStr">
        <is>
          <t>无</t>
        </is>
      </c>
      <c r="G718" t="inlineStr">
        <is>
          <t>无</t>
        </is>
      </c>
      <c r="H718" t="inlineStr">
        <is>
          <t>塑料、电池</t>
        </is>
      </c>
      <c r="I718" t="inlineStr">
        <is>
          <t>照明</t>
        </is>
      </c>
      <c r="J718" t="inlineStr">
        <is>
          <t>5.000</t>
        </is>
      </c>
      <c r="K718" t="n">
        <v>1</v>
      </c>
      <c r="L718" t="n">
        <v>30</v>
      </c>
      <c r="M718" t="n">
        <v>5.7</v>
      </c>
      <c r="N718">
        <f>_xlfn.DISPIMG("ID_B94C022896DE433F927B166E1B8C3C7E",1)</f>
        <v/>
      </c>
      <c r="O718" t="inlineStr">
        <is>
          <t>Y</t>
        </is>
      </c>
      <c r="P718" t="inlineStr">
        <is>
          <t>不报关</t>
        </is>
      </c>
      <c r="Q718" t="inlineStr">
        <is>
          <t>http://www.amazon.de/dp/B08QJ9LLMM</t>
        </is>
      </c>
    </row>
    <row r="719">
      <c r="A719" t="inlineStr">
        <is>
          <t>90131584</t>
        </is>
      </c>
      <c r="B719" t="inlineStr">
        <is>
          <t>FBA15H51BG47U000023</t>
        </is>
      </c>
      <c r="C719" t="inlineStr">
        <is>
          <t>nail files</t>
        </is>
      </c>
      <c r="D719" t="inlineStr">
        <is>
          <t>指甲锉</t>
        </is>
      </c>
      <c r="E719" t="inlineStr">
        <is>
          <t>6805200000</t>
        </is>
      </c>
      <c r="F719" t="inlineStr">
        <is>
          <t>无</t>
        </is>
      </c>
      <c r="G719" t="inlineStr">
        <is>
          <t>无</t>
        </is>
      </c>
      <c r="H719" t="inlineStr">
        <is>
          <t>eva+砂纸+塑料板</t>
        </is>
      </c>
      <c r="I719" t="inlineStr">
        <is>
          <t>nail file</t>
        </is>
      </c>
      <c r="J719" t="inlineStr">
        <is>
          <t>5.000</t>
        </is>
      </c>
      <c r="K719" t="n">
        <v>1</v>
      </c>
      <c r="L719" t="n">
        <v>45</v>
      </c>
      <c r="M719" t="n">
        <v>8.550000000000001</v>
      </c>
      <c r="N719">
        <f>_xlfn.DISPIMG("ID_55D843965828474F84846957FB3DD49D",1)</f>
        <v/>
      </c>
      <c r="O719" t="inlineStr">
        <is>
          <t>N</t>
        </is>
      </c>
      <c r="P719" t="inlineStr">
        <is>
          <t>不报关</t>
        </is>
      </c>
      <c r="Q719" t="inlineStr">
        <is>
          <t>http://www.amazon.de/dp/B083DMY56L</t>
        </is>
      </c>
    </row>
    <row r="720">
      <c r="A720" t="inlineStr">
        <is>
          <t>90131584</t>
        </is>
      </c>
      <c r="B720" t="inlineStr">
        <is>
          <t>FBA15H51BG47U000024</t>
        </is>
      </c>
      <c r="C720" t="inlineStr">
        <is>
          <t>nail files</t>
        </is>
      </c>
      <c r="D720" t="inlineStr">
        <is>
          <t>指甲锉</t>
        </is>
      </c>
      <c r="E720" t="inlineStr">
        <is>
          <t>6805200000</t>
        </is>
      </c>
      <c r="F720" t="inlineStr">
        <is>
          <t>无</t>
        </is>
      </c>
      <c r="G720" t="inlineStr">
        <is>
          <t>无</t>
        </is>
      </c>
      <c r="H720" t="inlineStr">
        <is>
          <t>eva+砂纸+塑料板</t>
        </is>
      </c>
      <c r="I720" t="inlineStr">
        <is>
          <t>nail file</t>
        </is>
      </c>
      <c r="J720" t="inlineStr">
        <is>
          <t>5.000</t>
        </is>
      </c>
      <c r="K720" t="n">
        <v>1</v>
      </c>
      <c r="L720" t="n">
        <v>45</v>
      </c>
      <c r="M720" t="n">
        <v>8.52</v>
      </c>
      <c r="N720">
        <f>_xlfn.DISPIMG("ID_5B3046F3104F4FA2AB2FCC9424500325",1)</f>
        <v/>
      </c>
      <c r="O720" t="inlineStr">
        <is>
          <t>N</t>
        </is>
      </c>
      <c r="P720" t="inlineStr">
        <is>
          <t>不报关</t>
        </is>
      </c>
      <c r="Q720" t="inlineStr">
        <is>
          <t>http://www.amazon.de/dp/B083DMY56L</t>
        </is>
      </c>
    </row>
    <row r="721">
      <c r="A721" t="inlineStr">
        <is>
          <t>90131584</t>
        </is>
      </c>
      <c r="B721" t="inlineStr">
        <is>
          <t>FBA15H51BG47U000024</t>
        </is>
      </c>
      <c r="C721" t="inlineStr">
        <is>
          <t>LED light</t>
        </is>
      </c>
      <c r="D721" t="inlineStr">
        <is>
          <t>LED灯</t>
        </is>
      </c>
      <c r="E721" t="inlineStr">
        <is>
          <t>9405200090</t>
        </is>
      </c>
      <c r="F721" t="inlineStr">
        <is>
          <t>无</t>
        </is>
      </c>
      <c r="G721" t="inlineStr">
        <is>
          <t>无</t>
        </is>
      </c>
      <c r="H721" t="inlineStr">
        <is>
          <t>塑料、电池</t>
        </is>
      </c>
      <c r="I721" t="inlineStr">
        <is>
          <t>照明</t>
        </is>
      </c>
      <c r="J721" t="inlineStr">
        <is>
          <t>5.000</t>
        </is>
      </c>
      <c r="K721" t="n">
        <v>1</v>
      </c>
      <c r="L721" t="n">
        <v>30</v>
      </c>
      <c r="M721" t="n">
        <v>5.68</v>
      </c>
      <c r="N721">
        <f>_xlfn.DISPIMG("ID_9FA4B5CD40C6499FBCD1E635A756179F",1)</f>
        <v/>
      </c>
      <c r="O721" t="inlineStr">
        <is>
          <t>Y</t>
        </is>
      </c>
      <c r="P721" t="inlineStr">
        <is>
          <t>不报关</t>
        </is>
      </c>
      <c r="Q721" t="inlineStr">
        <is>
          <t>http://www.amazon.de/dp/B08QJ9LLMM</t>
        </is>
      </c>
    </row>
    <row r="722">
      <c r="A722" t="inlineStr">
        <is>
          <t>90131584</t>
        </is>
      </c>
      <c r="B722" t="inlineStr">
        <is>
          <t>FBA15H51BG47U000025</t>
        </is>
      </c>
      <c r="C722" t="inlineStr">
        <is>
          <t>nail files</t>
        </is>
      </c>
      <c r="D722" t="inlineStr">
        <is>
          <t>指甲锉</t>
        </is>
      </c>
      <c r="E722" t="inlineStr">
        <is>
          <t>6805200000</t>
        </is>
      </c>
      <c r="F722" t="inlineStr">
        <is>
          <t>无</t>
        </is>
      </c>
      <c r="G722" t="inlineStr">
        <is>
          <t>无</t>
        </is>
      </c>
      <c r="H722" t="inlineStr">
        <is>
          <t>eva+砂纸+塑料板</t>
        </is>
      </c>
      <c r="I722" t="inlineStr">
        <is>
          <t>nail file</t>
        </is>
      </c>
      <c r="J722" t="inlineStr">
        <is>
          <t>5.000</t>
        </is>
      </c>
      <c r="K722" t="n">
        <v>1</v>
      </c>
      <c r="L722" t="n">
        <v>45</v>
      </c>
      <c r="M722" t="n">
        <v>8.67</v>
      </c>
      <c r="N722">
        <f>_xlfn.DISPIMG("ID_C2DE29FD3E4949398307BA2629F1F1BA",1)</f>
        <v/>
      </c>
      <c r="O722" t="inlineStr">
        <is>
          <t>N</t>
        </is>
      </c>
      <c r="P722" t="inlineStr">
        <is>
          <t>不报关</t>
        </is>
      </c>
      <c r="Q722" t="inlineStr">
        <is>
          <t>http://www.amazon.de/dp/B083DMY56L</t>
        </is>
      </c>
    </row>
    <row r="723">
      <c r="A723" t="inlineStr">
        <is>
          <t>90131584</t>
        </is>
      </c>
      <c r="B723" t="inlineStr">
        <is>
          <t>FBA15H51BG47U000025</t>
        </is>
      </c>
      <c r="C723" t="inlineStr">
        <is>
          <t>LED light</t>
        </is>
      </c>
      <c r="D723" t="inlineStr">
        <is>
          <t>LED灯</t>
        </is>
      </c>
      <c r="E723" t="inlineStr">
        <is>
          <t>9405200090</t>
        </is>
      </c>
      <c r="F723" t="inlineStr">
        <is>
          <t>无</t>
        </is>
      </c>
      <c r="G723" t="inlineStr">
        <is>
          <t>无</t>
        </is>
      </c>
      <c r="H723" t="inlineStr">
        <is>
          <t>塑料、电池</t>
        </is>
      </c>
      <c r="I723" t="inlineStr">
        <is>
          <t>照明</t>
        </is>
      </c>
      <c r="J723" t="inlineStr">
        <is>
          <t>5.000</t>
        </is>
      </c>
      <c r="K723" t="n">
        <v>1</v>
      </c>
      <c r="L723" t="n">
        <v>30</v>
      </c>
      <c r="M723" t="n">
        <v>5.78</v>
      </c>
      <c r="N723">
        <f>_xlfn.DISPIMG("ID_A0289CC1D3A3408BBAEC6AC2B5FF8BD7",1)</f>
        <v/>
      </c>
      <c r="O723" t="inlineStr">
        <is>
          <t>N</t>
        </is>
      </c>
      <c r="P723" t="inlineStr">
        <is>
          <t>不报关</t>
        </is>
      </c>
      <c r="Q723" t="inlineStr">
        <is>
          <t>http://www.amazon.de/dp/B08QJ9LLMM</t>
        </is>
      </c>
    </row>
    <row r="724">
      <c r="A724" t="inlineStr">
        <is>
          <t>90131584</t>
        </is>
      </c>
      <c r="B724" t="inlineStr">
        <is>
          <t>FBA15H51BG47U000026</t>
        </is>
      </c>
      <c r="C724" t="inlineStr">
        <is>
          <t>Tire pressure gauge</t>
        </is>
      </c>
      <c r="D724" t="inlineStr">
        <is>
          <t>胎压计</t>
        </is>
      </c>
      <c r="E724" t="inlineStr">
        <is>
          <t>9026201090</t>
        </is>
      </c>
      <c r="F724" t="inlineStr">
        <is>
          <t>无</t>
        </is>
      </c>
      <c r="G724" t="inlineStr">
        <is>
          <t>无</t>
        </is>
      </c>
      <c r="H724" t="inlineStr">
        <is>
          <t>Aluminum alloy</t>
        </is>
      </c>
      <c r="I724" t="inlineStr">
        <is>
          <t>Test tire pressure</t>
        </is>
      </c>
      <c r="J724" t="inlineStr">
        <is>
          <t>5.000</t>
        </is>
      </c>
      <c r="K724" t="n">
        <v>1</v>
      </c>
      <c r="L724" t="n">
        <v>50</v>
      </c>
      <c r="M724" t="n">
        <v>12</v>
      </c>
      <c r="N724">
        <f>_xlfn.DISPIMG("ID_F2E0DE3551AC4BAA810B58A0286D1611",1)</f>
        <v/>
      </c>
      <c r="O724" t="inlineStr">
        <is>
          <t>N</t>
        </is>
      </c>
      <c r="P724" t="inlineStr">
        <is>
          <t>不报关</t>
        </is>
      </c>
      <c r="Q724" t="inlineStr">
        <is>
          <t>http://www.amazon.de/dp/B07TH4RV78</t>
        </is>
      </c>
    </row>
    <row r="725">
      <c r="A725" t="inlineStr">
        <is>
          <t>90131584</t>
        </is>
      </c>
      <c r="B725" t="inlineStr">
        <is>
          <t>FBA15H51BG47U000026</t>
        </is>
      </c>
      <c r="C725" t="inlineStr">
        <is>
          <t>nail files</t>
        </is>
      </c>
      <c r="D725" t="inlineStr">
        <is>
          <t>指甲锉</t>
        </is>
      </c>
      <c r="E725" t="inlineStr">
        <is>
          <t>6805200000</t>
        </is>
      </c>
      <c r="F725" t="inlineStr">
        <is>
          <t>无</t>
        </is>
      </c>
      <c r="G725" t="inlineStr">
        <is>
          <t>无</t>
        </is>
      </c>
      <c r="H725" t="inlineStr">
        <is>
          <t>eva+砂纸+塑料板</t>
        </is>
      </c>
      <c r="I725" t="inlineStr">
        <is>
          <t>nail file</t>
        </is>
      </c>
      <c r="J725" t="inlineStr">
        <is>
          <t>5.000</t>
        </is>
      </c>
      <c r="K725" t="n">
        <v>1</v>
      </c>
      <c r="L725" t="n">
        <v>10</v>
      </c>
      <c r="M725" t="n">
        <v>2.4</v>
      </c>
      <c r="N725">
        <f>_xlfn.DISPIMG("ID_69FF3F5DD7034F30B9174797318C5585",1)</f>
        <v/>
      </c>
      <c r="O725" t="inlineStr">
        <is>
          <t>N</t>
        </is>
      </c>
      <c r="P725" t="inlineStr">
        <is>
          <t>不报关</t>
        </is>
      </c>
      <c r="Q725" t="inlineStr">
        <is>
          <t>http://www.amazon.de/dp/B083DMY56L</t>
        </is>
      </c>
    </row>
    <row r="726">
      <c r="A726" t="inlineStr">
        <is>
          <t>90131584</t>
        </is>
      </c>
      <c r="B726" t="inlineStr">
        <is>
          <t>FBA15H51BG47U000027</t>
        </is>
      </c>
      <c r="C726" t="inlineStr">
        <is>
          <t>nail files</t>
        </is>
      </c>
      <c r="D726" t="inlineStr">
        <is>
          <t>指甲锉</t>
        </is>
      </c>
      <c r="E726" t="inlineStr">
        <is>
          <t>6805200000</t>
        </is>
      </c>
      <c r="F726" t="inlineStr">
        <is>
          <t>无</t>
        </is>
      </c>
      <c r="G726" t="inlineStr">
        <is>
          <t>无</t>
        </is>
      </c>
      <c r="H726" t="inlineStr">
        <is>
          <t>eva+砂纸+塑料板</t>
        </is>
      </c>
      <c r="I726" t="inlineStr">
        <is>
          <t>nail file</t>
        </is>
      </c>
      <c r="J726" t="inlineStr">
        <is>
          <t>5.000</t>
        </is>
      </c>
      <c r="K726" t="n">
        <v>1</v>
      </c>
      <c r="L726" t="n">
        <v>10</v>
      </c>
      <c r="M726" t="n">
        <v>2.38</v>
      </c>
      <c r="N726">
        <f>_xlfn.DISPIMG("ID_D738FB85311040CF9AD955FDD582F720",1)</f>
        <v/>
      </c>
      <c r="O726" t="inlineStr">
        <is>
          <t>N</t>
        </is>
      </c>
      <c r="P726" t="inlineStr">
        <is>
          <t>不报关</t>
        </is>
      </c>
      <c r="Q726" t="inlineStr">
        <is>
          <t>http://www.amazon.de/dp/B083DMY56L</t>
        </is>
      </c>
    </row>
    <row r="727">
      <c r="A727" t="inlineStr">
        <is>
          <t>90131584</t>
        </is>
      </c>
      <c r="B727" t="inlineStr">
        <is>
          <t>FBA15H51BG47U000027</t>
        </is>
      </c>
      <c r="C727" t="inlineStr">
        <is>
          <t>Tire pressure gauge</t>
        </is>
      </c>
      <c r="D727" t="inlineStr">
        <is>
          <t>胎压计</t>
        </is>
      </c>
      <c r="E727" t="inlineStr">
        <is>
          <t>9026201090</t>
        </is>
      </c>
      <c r="F727" t="inlineStr">
        <is>
          <t>无</t>
        </is>
      </c>
      <c r="G727" t="inlineStr">
        <is>
          <t>无</t>
        </is>
      </c>
      <c r="H727" t="inlineStr">
        <is>
          <t>Aluminum alloy</t>
        </is>
      </c>
      <c r="I727" t="inlineStr">
        <is>
          <t>Test tire pressure</t>
        </is>
      </c>
      <c r="J727" t="inlineStr">
        <is>
          <t>5.000</t>
        </is>
      </c>
      <c r="K727" t="n">
        <v>1</v>
      </c>
      <c r="L727" t="n">
        <v>50</v>
      </c>
      <c r="M727" t="n">
        <v>11.88</v>
      </c>
      <c r="N727">
        <f>_xlfn.DISPIMG("ID_6AEEF0523940447D90D8626E67632793",1)</f>
        <v/>
      </c>
      <c r="O727" t="inlineStr">
        <is>
          <t>N</t>
        </is>
      </c>
      <c r="P727" t="inlineStr">
        <is>
          <t>不报关</t>
        </is>
      </c>
      <c r="Q727" t="inlineStr">
        <is>
          <t>http://www.amazon.de/dp/B07TH4RV78</t>
        </is>
      </c>
    </row>
    <row r="728">
      <c r="A728" t="inlineStr">
        <is>
          <t>90131584</t>
        </is>
      </c>
      <c r="B728" t="inlineStr">
        <is>
          <t>FBA15H51BG47U000028</t>
        </is>
      </c>
      <c r="C728" t="inlineStr">
        <is>
          <t>nail files</t>
        </is>
      </c>
      <c r="D728" t="inlineStr">
        <is>
          <t>指甲锉</t>
        </is>
      </c>
      <c r="E728" t="inlineStr">
        <is>
          <t>6805200000</t>
        </is>
      </c>
      <c r="F728" t="inlineStr">
        <is>
          <t>无</t>
        </is>
      </c>
      <c r="G728" t="inlineStr">
        <is>
          <t>无</t>
        </is>
      </c>
      <c r="H728" t="inlineStr">
        <is>
          <t>eva+砂纸+塑料板</t>
        </is>
      </c>
      <c r="I728" t="inlineStr">
        <is>
          <t>nail file</t>
        </is>
      </c>
      <c r="J728" t="inlineStr">
        <is>
          <t>5.000</t>
        </is>
      </c>
      <c r="K728" t="n">
        <v>1</v>
      </c>
      <c r="L728" t="n">
        <v>10</v>
      </c>
      <c r="M728" t="n">
        <v>2.38</v>
      </c>
      <c r="N728">
        <f>_xlfn.DISPIMG("ID_8277582120124564BC6ECC41D6CE4878",1)</f>
        <v/>
      </c>
      <c r="O728" t="inlineStr">
        <is>
          <t>N</t>
        </is>
      </c>
      <c r="P728" t="inlineStr">
        <is>
          <t>不报关</t>
        </is>
      </c>
      <c r="Q728" t="inlineStr">
        <is>
          <t>http://www.amazon.de/dp/B083DMY56L</t>
        </is>
      </c>
    </row>
    <row r="729">
      <c r="A729" t="inlineStr">
        <is>
          <t>90131584</t>
        </is>
      </c>
      <c r="B729" t="inlineStr">
        <is>
          <t>FBA15H51BG47U000028</t>
        </is>
      </c>
      <c r="C729" t="inlineStr">
        <is>
          <t>Tire pressure gauge</t>
        </is>
      </c>
      <c r="D729" t="inlineStr">
        <is>
          <t>胎压计</t>
        </is>
      </c>
      <c r="E729" t="inlineStr">
        <is>
          <t>9026201090</t>
        </is>
      </c>
      <c r="F729" t="inlineStr">
        <is>
          <t>无</t>
        </is>
      </c>
      <c r="G729" t="inlineStr">
        <is>
          <t>无</t>
        </is>
      </c>
      <c r="H729" t="inlineStr">
        <is>
          <t>Aluminum alloy</t>
        </is>
      </c>
      <c r="I729" t="inlineStr">
        <is>
          <t>Test tire pressure</t>
        </is>
      </c>
      <c r="J729" t="inlineStr">
        <is>
          <t>5.000</t>
        </is>
      </c>
      <c r="K729" t="n">
        <v>1</v>
      </c>
      <c r="L729" t="n">
        <v>50</v>
      </c>
      <c r="M729" t="n">
        <v>11.88</v>
      </c>
      <c r="N729">
        <f>_xlfn.DISPIMG("ID_299DA7F7C1A5451F8E5EEAA31BAC2A07",1)</f>
        <v/>
      </c>
      <c r="O729" t="inlineStr">
        <is>
          <t>N</t>
        </is>
      </c>
      <c r="P729" t="inlineStr">
        <is>
          <t>不报关</t>
        </is>
      </c>
      <c r="Q729" t="inlineStr">
        <is>
          <t>http://www.amazon.de/dp/B07TH4RV78</t>
        </is>
      </c>
    </row>
    <row r="730">
      <c r="A730" t="inlineStr">
        <is>
          <t>90131584</t>
        </is>
      </c>
      <c r="B730" t="inlineStr">
        <is>
          <t>FBA15H51BG47U000029</t>
        </is>
      </c>
      <c r="C730" t="inlineStr">
        <is>
          <t>nail files</t>
        </is>
      </c>
      <c r="D730" t="inlineStr">
        <is>
          <t>指甲锉</t>
        </is>
      </c>
      <c r="E730" t="inlineStr">
        <is>
          <t>6805200000</t>
        </is>
      </c>
      <c r="F730" t="inlineStr">
        <is>
          <t>无</t>
        </is>
      </c>
      <c r="G730" t="inlineStr">
        <is>
          <t>无</t>
        </is>
      </c>
      <c r="H730" t="inlineStr">
        <is>
          <t>eva+砂纸+塑料板</t>
        </is>
      </c>
      <c r="I730" t="inlineStr">
        <is>
          <t>nail file</t>
        </is>
      </c>
      <c r="J730" t="inlineStr">
        <is>
          <t>5.000</t>
        </is>
      </c>
      <c r="K730" t="n">
        <v>1</v>
      </c>
      <c r="L730" t="n">
        <v>10</v>
      </c>
      <c r="M730" t="n">
        <v>2.41</v>
      </c>
      <c r="N730">
        <f>_xlfn.DISPIMG("ID_C264B4DF6F19449185AA1DE72E9F6FEF",1)</f>
        <v/>
      </c>
      <c r="O730" t="inlineStr">
        <is>
          <t>N</t>
        </is>
      </c>
      <c r="P730" t="inlineStr">
        <is>
          <t>不报关</t>
        </is>
      </c>
      <c r="Q730" t="inlineStr">
        <is>
          <t>http://www.amazon.de/dp/B083DMY56L</t>
        </is>
      </c>
    </row>
    <row r="731">
      <c r="A731" t="inlineStr">
        <is>
          <t>90131584</t>
        </is>
      </c>
      <c r="B731" t="inlineStr">
        <is>
          <t>FBA15H51BG47U000029</t>
        </is>
      </c>
      <c r="C731" t="inlineStr">
        <is>
          <t>Tire pressure gauge</t>
        </is>
      </c>
      <c r="D731" t="inlineStr">
        <is>
          <t>胎压计</t>
        </is>
      </c>
      <c r="E731" t="inlineStr">
        <is>
          <t>9026201090</t>
        </is>
      </c>
      <c r="F731" t="inlineStr">
        <is>
          <t>无</t>
        </is>
      </c>
      <c r="G731" t="inlineStr">
        <is>
          <t>无</t>
        </is>
      </c>
      <c r="H731" t="inlineStr">
        <is>
          <t>Aluminum alloy</t>
        </is>
      </c>
      <c r="I731" t="inlineStr">
        <is>
          <t>Test tire pressure</t>
        </is>
      </c>
      <c r="J731" t="inlineStr">
        <is>
          <t>5.000</t>
        </is>
      </c>
      <c r="K731" t="n">
        <v>1</v>
      </c>
      <c r="L731" t="n">
        <v>50</v>
      </c>
      <c r="M731" t="n">
        <v>12.04</v>
      </c>
      <c r="N731">
        <f>_xlfn.DISPIMG("ID_D8BD7B2306A6462897DF1ADA3CA5B0CE",1)</f>
        <v/>
      </c>
      <c r="O731" t="inlineStr">
        <is>
          <t>N</t>
        </is>
      </c>
      <c r="P731" t="inlineStr">
        <is>
          <t>不报关</t>
        </is>
      </c>
      <c r="Q731" t="inlineStr">
        <is>
          <t>http://www.amazon.de/dp/B07TH4RV78</t>
        </is>
      </c>
    </row>
    <row r="732">
      <c r="A732" t="inlineStr">
        <is>
          <t>90131584</t>
        </is>
      </c>
      <c r="B732" t="inlineStr">
        <is>
          <t>FBA15H51BG47U000030</t>
        </is>
      </c>
      <c r="C732" t="inlineStr">
        <is>
          <t>nail files</t>
        </is>
      </c>
      <c r="D732" t="inlineStr">
        <is>
          <t>指甲锉</t>
        </is>
      </c>
      <c r="E732" t="inlineStr">
        <is>
          <t>6805200000</t>
        </is>
      </c>
      <c r="F732" t="inlineStr">
        <is>
          <t>无</t>
        </is>
      </c>
      <c r="G732" t="inlineStr">
        <is>
          <t>无</t>
        </is>
      </c>
      <c r="H732" t="inlineStr">
        <is>
          <t>eva+砂纸+塑料板</t>
        </is>
      </c>
      <c r="I732" t="inlineStr">
        <is>
          <t>nail file</t>
        </is>
      </c>
      <c r="J732" t="inlineStr">
        <is>
          <t>5.000</t>
        </is>
      </c>
      <c r="K732" t="n">
        <v>1</v>
      </c>
      <c r="L732" t="n">
        <v>10</v>
      </c>
      <c r="M732" t="n">
        <v>2.38</v>
      </c>
      <c r="N732">
        <f>_xlfn.DISPIMG("ID_3FAAD1147B944EBB95D645F1B1123901",1)</f>
        <v/>
      </c>
      <c r="O732" t="inlineStr">
        <is>
          <t>N</t>
        </is>
      </c>
      <c r="P732" t="inlineStr">
        <is>
          <t>不报关</t>
        </is>
      </c>
      <c r="Q732" t="inlineStr">
        <is>
          <t>http://www.amazon.de/dp/B083DMY56L</t>
        </is>
      </c>
    </row>
    <row r="733">
      <c r="A733" t="inlineStr">
        <is>
          <t>90131584</t>
        </is>
      </c>
      <c r="B733" t="inlineStr">
        <is>
          <t>FBA15H51BG47U000030</t>
        </is>
      </c>
      <c r="C733" t="inlineStr">
        <is>
          <t>Tire pressure gauge</t>
        </is>
      </c>
      <c r="D733" t="inlineStr">
        <is>
          <t>胎压计</t>
        </is>
      </c>
      <c r="E733" t="inlineStr">
        <is>
          <t>9026201090</t>
        </is>
      </c>
      <c r="F733" t="inlineStr">
        <is>
          <t>无</t>
        </is>
      </c>
      <c r="G733" t="inlineStr">
        <is>
          <t>无</t>
        </is>
      </c>
      <c r="H733" t="inlineStr">
        <is>
          <t>Aluminum alloy</t>
        </is>
      </c>
      <c r="I733" t="inlineStr">
        <is>
          <t>Test tire pressure</t>
        </is>
      </c>
      <c r="J733" t="inlineStr">
        <is>
          <t>5.000</t>
        </is>
      </c>
      <c r="K733" t="n">
        <v>1</v>
      </c>
      <c r="L733" t="n">
        <v>50</v>
      </c>
      <c r="M733" t="n">
        <v>11.88</v>
      </c>
      <c r="N733">
        <f>_xlfn.DISPIMG("ID_3EC7FBB611A84196A350FE9328780030",1)</f>
        <v/>
      </c>
      <c r="O733" t="inlineStr">
        <is>
          <t>N</t>
        </is>
      </c>
      <c r="P733" t="inlineStr">
        <is>
          <t>不报关</t>
        </is>
      </c>
      <c r="Q733" t="inlineStr">
        <is>
          <t>http://www.amazon.de/dp/B07TH4RV78</t>
        </is>
      </c>
    </row>
    <row r="734">
      <c r="A734" t="inlineStr">
        <is>
          <t>90131584</t>
        </is>
      </c>
      <c r="B734" t="inlineStr">
        <is>
          <t>FBA15H51BG47U000031</t>
        </is>
      </c>
      <c r="C734" t="inlineStr">
        <is>
          <t>Tire pressure gauge</t>
        </is>
      </c>
      <c r="D734" t="inlineStr">
        <is>
          <t>胎压计</t>
        </is>
      </c>
      <c r="E734" t="inlineStr">
        <is>
          <t>9026201090</t>
        </is>
      </c>
      <c r="F734" t="inlineStr">
        <is>
          <t>无</t>
        </is>
      </c>
      <c r="G734" t="inlineStr">
        <is>
          <t>无</t>
        </is>
      </c>
      <c r="H734" t="inlineStr">
        <is>
          <t>Aluminum alloy</t>
        </is>
      </c>
      <c r="I734" t="inlineStr">
        <is>
          <t>Test tire pressure</t>
        </is>
      </c>
      <c r="J734" t="inlineStr">
        <is>
          <t>5.000</t>
        </is>
      </c>
      <c r="K734" t="n">
        <v>1</v>
      </c>
      <c r="L734" t="n">
        <v>50</v>
      </c>
      <c r="M734" t="n">
        <v>11.96</v>
      </c>
      <c r="N734">
        <f>_xlfn.DISPIMG("ID_2166BD038FF94A26BF559C7A45D68FC7",1)</f>
        <v/>
      </c>
      <c r="O734" t="inlineStr">
        <is>
          <t>N</t>
        </is>
      </c>
      <c r="P734" t="inlineStr">
        <is>
          <t>不报关</t>
        </is>
      </c>
      <c r="Q734" t="inlineStr">
        <is>
          <t>http://www.amazon.de/dp/B07TH4RV78</t>
        </is>
      </c>
    </row>
    <row r="735">
      <c r="A735" t="inlineStr">
        <is>
          <t>90131584</t>
        </is>
      </c>
      <c r="B735" t="inlineStr">
        <is>
          <t>FBA15H51BG47U000031</t>
        </is>
      </c>
      <c r="C735" t="inlineStr">
        <is>
          <t>nail files</t>
        </is>
      </c>
      <c r="D735" t="inlineStr">
        <is>
          <t>指甲锉</t>
        </is>
      </c>
      <c r="E735" t="inlineStr">
        <is>
          <t>6805200000</t>
        </is>
      </c>
      <c r="F735" t="inlineStr">
        <is>
          <t>无</t>
        </is>
      </c>
      <c r="G735" t="inlineStr">
        <is>
          <t>无</t>
        </is>
      </c>
      <c r="H735" t="inlineStr">
        <is>
          <t>eva+砂纸+塑料板</t>
        </is>
      </c>
      <c r="I735" t="inlineStr">
        <is>
          <t>nail file</t>
        </is>
      </c>
      <c r="J735" t="inlineStr">
        <is>
          <t>5.000</t>
        </is>
      </c>
      <c r="K735" t="n">
        <v>1</v>
      </c>
      <c r="L735" t="n">
        <v>10</v>
      </c>
      <c r="M735" t="n">
        <v>2.39</v>
      </c>
      <c r="N735">
        <f>_xlfn.DISPIMG("ID_AEE8E617D3CA4F81815344D2B8D8BB35",1)</f>
        <v/>
      </c>
      <c r="O735" t="inlineStr">
        <is>
          <t>N</t>
        </is>
      </c>
      <c r="P735" t="inlineStr">
        <is>
          <t>不报关</t>
        </is>
      </c>
      <c r="Q735" t="inlineStr">
        <is>
          <t>http://www.amazon.de/dp/B083DMY56L</t>
        </is>
      </c>
    </row>
    <row r="736">
      <c r="A736" t="inlineStr">
        <is>
          <t>90131584</t>
        </is>
      </c>
      <c r="B736" t="inlineStr">
        <is>
          <t>FBA15H51BG47U000032</t>
        </is>
      </c>
      <c r="C736" t="inlineStr">
        <is>
          <t>Reflective belts</t>
        </is>
      </c>
      <c r="D736" t="inlineStr">
        <is>
          <t>反光腕带</t>
        </is>
      </c>
      <c r="E736" t="inlineStr">
        <is>
          <t>3926400000</t>
        </is>
      </c>
      <c r="F736" t="inlineStr">
        <is>
          <t>无</t>
        </is>
      </c>
      <c r="G736" t="inlineStr">
        <is>
          <t>无</t>
        </is>
      </c>
      <c r="H736" t="inlineStr">
        <is>
          <t>Steel  pvc</t>
        </is>
      </c>
      <c r="I736" t="inlineStr">
        <is>
          <t>Reflective Safety Straps</t>
        </is>
      </c>
      <c r="J736" t="inlineStr">
        <is>
          <t>5.000</t>
        </is>
      </c>
      <c r="K736" t="n">
        <v>1</v>
      </c>
      <c r="L736" t="n">
        <v>40</v>
      </c>
      <c r="M736" t="n">
        <v>5.01</v>
      </c>
      <c r="N736">
        <f>_xlfn.DISPIMG("ID_700883CD1AE94555B0400D846027FC1D",1)</f>
        <v/>
      </c>
      <c r="O736" t="inlineStr">
        <is>
          <t>N</t>
        </is>
      </c>
      <c r="P736" t="inlineStr">
        <is>
          <t>不报关</t>
        </is>
      </c>
      <c r="Q736" t="inlineStr">
        <is>
          <t>http://www.amazon.de/dp/B0B8CWMBRR</t>
        </is>
      </c>
    </row>
    <row r="737">
      <c r="A737" t="inlineStr">
        <is>
          <t>90131584</t>
        </is>
      </c>
      <c r="B737" t="inlineStr">
        <is>
          <t>FBA15H51BG47U000032</t>
        </is>
      </c>
      <c r="C737" t="inlineStr">
        <is>
          <t>Mop accessories 3PCS</t>
        </is>
      </c>
      <c r="D737" t="inlineStr">
        <is>
          <t>拖把布 3PCS</t>
        </is>
      </c>
      <c r="E737" t="inlineStr">
        <is>
          <t>9603909090</t>
        </is>
      </c>
      <c r="F737" t="inlineStr">
        <is>
          <t>无</t>
        </is>
      </c>
      <c r="G737" t="inlineStr">
        <is>
          <t>无</t>
        </is>
      </c>
      <c r="H737" t="inlineStr">
        <is>
          <t>Fiber</t>
        </is>
      </c>
      <c r="I737" t="inlineStr">
        <is>
          <t>cleaning</t>
        </is>
      </c>
      <c r="J737" t="inlineStr">
        <is>
          <t>5.000</t>
        </is>
      </c>
      <c r="K737" t="n">
        <v>1</v>
      </c>
      <c r="L737" t="n">
        <v>75</v>
      </c>
      <c r="M737" t="n">
        <v>9.390000000000001</v>
      </c>
      <c r="N737">
        <f>_xlfn.DISPIMG("ID_A00F0ADD778748ABAD17249F26880F5B",1)</f>
        <v/>
      </c>
      <c r="O737" t="inlineStr">
        <is>
          <t>N</t>
        </is>
      </c>
      <c r="P737" t="inlineStr">
        <is>
          <t>不报关</t>
        </is>
      </c>
      <c r="Q737" t="inlineStr">
        <is>
          <t>http://www.amazon.de/dp/B07597NHKY</t>
        </is>
      </c>
    </row>
    <row r="738">
      <c r="A738" t="inlineStr">
        <is>
          <t>90131584</t>
        </is>
      </c>
      <c r="B738" t="inlineStr">
        <is>
          <t>FBA15H51BG47U000033</t>
        </is>
      </c>
      <c r="C738" t="inlineStr">
        <is>
          <t>Mop accessories 3PCS</t>
        </is>
      </c>
      <c r="D738" t="inlineStr">
        <is>
          <t>拖把布 3PCS</t>
        </is>
      </c>
      <c r="E738" t="inlineStr">
        <is>
          <t>9603909090</t>
        </is>
      </c>
      <c r="F738" t="inlineStr">
        <is>
          <t>无</t>
        </is>
      </c>
      <c r="G738" t="inlineStr">
        <is>
          <t>无</t>
        </is>
      </c>
      <c r="H738" t="inlineStr">
        <is>
          <t>Fiber</t>
        </is>
      </c>
      <c r="I738" t="inlineStr">
        <is>
          <t>cleaning</t>
        </is>
      </c>
      <c r="J738" t="inlineStr">
        <is>
          <t>5.000</t>
        </is>
      </c>
      <c r="K738" t="n">
        <v>1</v>
      </c>
      <c r="L738" t="n">
        <v>75</v>
      </c>
      <c r="M738" t="n">
        <v>6.11</v>
      </c>
      <c r="N738">
        <f>_xlfn.DISPIMG("ID_F507B2476B6141A6A14578B05A832627",1)</f>
        <v/>
      </c>
      <c r="O738" t="inlineStr">
        <is>
          <t>N</t>
        </is>
      </c>
      <c r="P738" t="inlineStr">
        <is>
          <t>不报关</t>
        </is>
      </c>
      <c r="Q738" t="inlineStr">
        <is>
          <t>http://www.amazon.de/dp/B07597NHKY</t>
        </is>
      </c>
    </row>
    <row r="739">
      <c r="A739" t="inlineStr">
        <is>
          <t>90131584</t>
        </is>
      </c>
      <c r="B739" t="inlineStr">
        <is>
          <t>FBA15H51BG47U000033</t>
        </is>
      </c>
      <c r="C739" t="inlineStr">
        <is>
          <t>Reflective belts</t>
        </is>
      </c>
      <c r="D739" t="inlineStr">
        <is>
          <t>反光腕带</t>
        </is>
      </c>
      <c r="E739" t="inlineStr">
        <is>
          <t>3926400000</t>
        </is>
      </c>
      <c r="F739" t="inlineStr">
        <is>
          <t>无</t>
        </is>
      </c>
      <c r="G739" t="inlineStr">
        <is>
          <t>无</t>
        </is>
      </c>
      <c r="H739" t="inlineStr">
        <is>
          <t>Steel  pvc</t>
        </is>
      </c>
      <c r="I739" t="inlineStr">
        <is>
          <t>Reflective Safety Straps</t>
        </is>
      </c>
      <c r="J739" t="inlineStr">
        <is>
          <t>5.000</t>
        </is>
      </c>
      <c r="K739" t="n">
        <v>1</v>
      </c>
      <c r="L739" t="n">
        <v>100</v>
      </c>
      <c r="M739" t="n">
        <v>8.140000000000001</v>
      </c>
      <c r="N739">
        <f>_xlfn.DISPIMG("ID_91758D60F647406192ED1FA9D73011DA",1)</f>
        <v/>
      </c>
      <c r="O739" t="inlineStr">
        <is>
          <t>N</t>
        </is>
      </c>
      <c r="P739" t="inlineStr">
        <is>
          <t>不报关</t>
        </is>
      </c>
      <c r="Q739" t="inlineStr">
        <is>
          <t>http://www.amazon.de/dp/B0B8CY48WX</t>
        </is>
      </c>
    </row>
    <row r="740">
      <c r="A740" t="inlineStr">
        <is>
          <t>90131584</t>
        </is>
      </c>
      <c r="B740" t="inlineStr">
        <is>
          <t>FBA15H51BG47U000034</t>
        </is>
      </c>
      <c r="C740" t="inlineStr">
        <is>
          <t>nail files</t>
        </is>
      </c>
      <c r="D740" t="inlineStr">
        <is>
          <t>指甲锉</t>
        </is>
      </c>
      <c r="E740" t="inlineStr">
        <is>
          <t>6805200000</t>
        </is>
      </c>
      <c r="F740" t="inlineStr">
        <is>
          <t>无</t>
        </is>
      </c>
      <c r="G740" t="inlineStr">
        <is>
          <t>无</t>
        </is>
      </c>
      <c r="H740" t="inlineStr">
        <is>
          <t>eva+砂纸+塑料板</t>
        </is>
      </c>
      <c r="I740" t="inlineStr">
        <is>
          <t>nail file</t>
        </is>
      </c>
      <c r="J740" t="inlineStr">
        <is>
          <t>5.000</t>
        </is>
      </c>
      <c r="K740" t="n">
        <v>1</v>
      </c>
      <c r="L740" t="n">
        <v>50</v>
      </c>
      <c r="M740" t="n">
        <v>11.08</v>
      </c>
      <c r="N740">
        <f>_xlfn.DISPIMG("ID_19E6E9B0A9FD49A8AA6B6AE83AB85ECF",1)</f>
        <v/>
      </c>
      <c r="O740" t="inlineStr">
        <is>
          <t>N</t>
        </is>
      </c>
      <c r="P740" t="inlineStr">
        <is>
          <t>不报关</t>
        </is>
      </c>
      <c r="Q740" t="inlineStr">
        <is>
          <t>http://www.amazon.de/dp/B083DMY56L</t>
        </is>
      </c>
    </row>
    <row r="741">
      <c r="A741" t="inlineStr">
        <is>
          <t>90131584</t>
        </is>
      </c>
      <c r="B741" t="inlineStr">
        <is>
          <t>FBA15H51BG47U000034</t>
        </is>
      </c>
      <c r="C741" t="inlineStr">
        <is>
          <t>Portable vacuum cleaner</t>
        </is>
      </c>
      <c r="D741" t="inlineStr">
        <is>
          <t>便携吸尘器 带电</t>
        </is>
      </c>
      <c r="E741" t="inlineStr">
        <is>
          <t>8508110000</t>
        </is>
      </c>
      <c r="F741" t="inlineStr">
        <is>
          <t>无</t>
        </is>
      </c>
      <c r="G741" t="inlineStr">
        <is>
          <t>无</t>
        </is>
      </c>
      <c r="H741" t="inlineStr">
        <is>
          <t>ABS</t>
        </is>
      </c>
      <c r="I741" t="inlineStr">
        <is>
          <t>Cleaner</t>
        </is>
      </c>
      <c r="J741" t="inlineStr">
        <is>
          <t>5.000</t>
        </is>
      </c>
      <c r="K741" t="n">
        <v>1</v>
      </c>
      <c r="L741" t="n">
        <v>15</v>
      </c>
      <c r="M741" t="n">
        <v>3.32</v>
      </c>
      <c r="N741">
        <f>_xlfn.DISPIMG("ID_963778DF0DBE496998C0ACB60A3B6707",1)</f>
        <v/>
      </c>
      <c r="O741" t="inlineStr">
        <is>
          <t>Y</t>
        </is>
      </c>
      <c r="P741" t="inlineStr">
        <is>
          <t>不报关</t>
        </is>
      </c>
      <c r="Q741" t="inlineStr">
        <is>
          <t>http://www.amazon.de/dp/B08DL19DZ8</t>
        </is>
      </c>
    </row>
    <row r="742">
      <c r="A742" t="inlineStr">
        <is>
          <t>90131584</t>
        </is>
      </c>
      <c r="B742" t="inlineStr">
        <is>
          <t>FBA15H51BG47U000035</t>
        </is>
      </c>
      <c r="C742" t="inlineStr">
        <is>
          <t>Portable vacuum cleaner</t>
        </is>
      </c>
      <c r="D742" t="inlineStr">
        <is>
          <t>便携吸尘器 带电</t>
        </is>
      </c>
      <c r="E742" t="inlineStr">
        <is>
          <t>8508110000</t>
        </is>
      </c>
      <c r="F742" t="inlineStr">
        <is>
          <t>无</t>
        </is>
      </c>
      <c r="G742" t="inlineStr">
        <is>
          <t>无</t>
        </is>
      </c>
      <c r="H742" t="inlineStr">
        <is>
          <t>ABS</t>
        </is>
      </c>
      <c r="I742" t="inlineStr">
        <is>
          <t>Cleaner</t>
        </is>
      </c>
      <c r="J742" t="inlineStr">
        <is>
          <t>5.000</t>
        </is>
      </c>
      <c r="K742" t="n">
        <v>1</v>
      </c>
      <c r="L742" t="n">
        <v>15</v>
      </c>
      <c r="M742" t="n">
        <v>3.32</v>
      </c>
      <c r="N742">
        <f>_xlfn.DISPIMG("ID_CA4B8382365A4702BFD8ED6F78A650BA",1)</f>
        <v/>
      </c>
      <c r="O742" t="inlineStr">
        <is>
          <t>Y</t>
        </is>
      </c>
      <c r="P742" t="inlineStr">
        <is>
          <t>不报关</t>
        </is>
      </c>
      <c r="Q742" t="inlineStr">
        <is>
          <t>http://www.amazon.de/dp/B08DL19DZ8</t>
        </is>
      </c>
    </row>
    <row r="743">
      <c r="A743" t="inlineStr">
        <is>
          <t>90131584</t>
        </is>
      </c>
      <c r="B743" t="inlineStr">
        <is>
          <t>FBA15H51BG47U000035</t>
        </is>
      </c>
      <c r="C743" t="inlineStr">
        <is>
          <t>nail files</t>
        </is>
      </c>
      <c r="D743" t="inlineStr">
        <is>
          <t>指甲锉</t>
        </is>
      </c>
      <c r="E743" t="inlineStr">
        <is>
          <t>6805200000</t>
        </is>
      </c>
      <c r="F743" t="inlineStr">
        <is>
          <t>无</t>
        </is>
      </c>
      <c r="G743" t="inlineStr">
        <is>
          <t>无</t>
        </is>
      </c>
      <c r="H743" t="inlineStr">
        <is>
          <t>eva+砂纸+塑料板</t>
        </is>
      </c>
      <c r="I743" t="inlineStr">
        <is>
          <t>nail file</t>
        </is>
      </c>
      <c r="J743" t="inlineStr">
        <is>
          <t>5.000</t>
        </is>
      </c>
      <c r="K743" t="n">
        <v>1</v>
      </c>
      <c r="L743" t="n">
        <v>50</v>
      </c>
      <c r="M743" t="n">
        <v>11.08</v>
      </c>
      <c r="N743">
        <f>_xlfn.DISPIMG("ID_57F6D5FC7D994664A0E11A9B278BE55B",1)</f>
        <v/>
      </c>
      <c r="O743" t="inlineStr">
        <is>
          <t>N</t>
        </is>
      </c>
      <c r="P743" t="inlineStr">
        <is>
          <t>不报关</t>
        </is>
      </c>
      <c r="Q743" t="inlineStr">
        <is>
          <t>http://www.amazon.de/dp/B083DMY56L</t>
        </is>
      </c>
    </row>
    <row r="744">
      <c r="A744" t="inlineStr">
        <is>
          <t>90131584</t>
        </is>
      </c>
      <c r="B744" t="inlineStr">
        <is>
          <t>FBA15H51BG47U000036</t>
        </is>
      </c>
      <c r="C744" t="inlineStr">
        <is>
          <t>nail files</t>
        </is>
      </c>
      <c r="D744" t="inlineStr">
        <is>
          <t>指甲锉</t>
        </is>
      </c>
      <c r="E744" t="inlineStr">
        <is>
          <t>6805200000</t>
        </is>
      </c>
      <c r="F744" t="inlineStr">
        <is>
          <t>无</t>
        </is>
      </c>
      <c r="G744" t="inlineStr">
        <is>
          <t>无</t>
        </is>
      </c>
      <c r="H744" t="inlineStr">
        <is>
          <t>eva+砂纸+塑料板</t>
        </is>
      </c>
      <c r="I744" t="inlineStr">
        <is>
          <t>nail file</t>
        </is>
      </c>
      <c r="J744" t="inlineStr">
        <is>
          <t>5.000</t>
        </is>
      </c>
      <c r="K744" t="n">
        <v>1</v>
      </c>
      <c r="L744" t="n">
        <v>50</v>
      </c>
      <c r="M744" t="n">
        <v>11</v>
      </c>
      <c r="N744">
        <f>_xlfn.DISPIMG("ID_A296BEB121D945FF8CF389B54B74CDFE",1)</f>
        <v/>
      </c>
      <c r="O744" t="inlineStr">
        <is>
          <t>N</t>
        </is>
      </c>
      <c r="P744" t="inlineStr">
        <is>
          <t>不报关</t>
        </is>
      </c>
      <c r="Q744" t="inlineStr">
        <is>
          <t>http://www.amazon.de/dp/B083DMY56L</t>
        </is>
      </c>
    </row>
    <row r="745">
      <c r="A745" t="inlineStr">
        <is>
          <t>90131584</t>
        </is>
      </c>
      <c r="B745" t="inlineStr">
        <is>
          <t>FBA15H51BG47U000036</t>
        </is>
      </c>
      <c r="C745" t="inlineStr">
        <is>
          <t>Portable vacuum cleaner</t>
        </is>
      </c>
      <c r="D745" t="inlineStr">
        <is>
          <t>便携吸尘器 带电</t>
        </is>
      </c>
      <c r="E745" t="inlineStr">
        <is>
          <t>8508110000</t>
        </is>
      </c>
      <c r="F745" t="inlineStr">
        <is>
          <t>无</t>
        </is>
      </c>
      <c r="G745" t="inlineStr">
        <is>
          <t>无</t>
        </is>
      </c>
      <c r="H745" t="inlineStr">
        <is>
          <t>ABS</t>
        </is>
      </c>
      <c r="I745" t="inlineStr">
        <is>
          <t>Cleaner</t>
        </is>
      </c>
      <c r="J745" t="inlineStr">
        <is>
          <t>5.000</t>
        </is>
      </c>
      <c r="K745" t="n">
        <v>1</v>
      </c>
      <c r="L745" t="n">
        <v>15</v>
      </c>
      <c r="M745" t="n">
        <v>3.3</v>
      </c>
      <c r="N745">
        <f>_xlfn.DISPIMG("ID_B43B6C494E0A4DF4937F83A7C40E25E3",1)</f>
        <v/>
      </c>
      <c r="O745" t="inlineStr">
        <is>
          <t>Y</t>
        </is>
      </c>
      <c r="P745" t="inlineStr">
        <is>
          <t>不报关</t>
        </is>
      </c>
      <c r="Q745" t="inlineStr">
        <is>
          <t>http://www.amazon.de/dp/B08DL19DZ8</t>
        </is>
      </c>
    </row>
    <row r="746">
      <c r="A746" t="inlineStr">
        <is>
          <t>90131584</t>
        </is>
      </c>
      <c r="B746" t="inlineStr">
        <is>
          <t>FBA15H51BG47U000037</t>
        </is>
      </c>
      <c r="C746" t="inlineStr">
        <is>
          <t>nail files</t>
        </is>
      </c>
      <c r="D746" t="inlineStr">
        <is>
          <t>指甲锉</t>
        </is>
      </c>
      <c r="E746" t="inlineStr">
        <is>
          <t>6805200000</t>
        </is>
      </c>
      <c r="F746" t="inlineStr">
        <is>
          <t>无</t>
        </is>
      </c>
      <c r="G746" t="inlineStr">
        <is>
          <t>无</t>
        </is>
      </c>
      <c r="H746" t="inlineStr">
        <is>
          <t>eva+砂纸+塑料板</t>
        </is>
      </c>
      <c r="I746" t="inlineStr">
        <is>
          <t>nail file</t>
        </is>
      </c>
      <c r="J746" t="inlineStr">
        <is>
          <t>5.000</t>
        </is>
      </c>
      <c r="K746" t="n">
        <v>1</v>
      </c>
      <c r="L746" t="n">
        <v>50</v>
      </c>
      <c r="M746" t="n">
        <v>11.12</v>
      </c>
      <c r="N746">
        <f>_xlfn.DISPIMG("ID_A90171E987C04BE0801E05B3A1E830E7",1)</f>
        <v/>
      </c>
      <c r="O746" t="inlineStr">
        <is>
          <t>N</t>
        </is>
      </c>
      <c r="P746" t="inlineStr">
        <is>
          <t>不报关</t>
        </is>
      </c>
      <c r="Q746" t="inlineStr">
        <is>
          <t>http://www.amazon.de/dp/B083DMY56L</t>
        </is>
      </c>
    </row>
    <row r="747">
      <c r="A747" t="inlineStr">
        <is>
          <t>90131584</t>
        </is>
      </c>
      <c r="B747" t="inlineStr">
        <is>
          <t>FBA15H51BG47U000037</t>
        </is>
      </c>
      <c r="C747" t="inlineStr">
        <is>
          <t>Portable vacuum cleaner</t>
        </is>
      </c>
      <c r="D747" t="inlineStr">
        <is>
          <t>便携吸尘器 带电</t>
        </is>
      </c>
      <c r="E747" t="inlineStr">
        <is>
          <t>8508110000</t>
        </is>
      </c>
      <c r="F747" t="inlineStr">
        <is>
          <t>无</t>
        </is>
      </c>
      <c r="G747" t="inlineStr">
        <is>
          <t>无</t>
        </is>
      </c>
      <c r="H747" t="inlineStr">
        <is>
          <t>ABS</t>
        </is>
      </c>
      <c r="I747" t="inlineStr">
        <is>
          <t>Cleaner</t>
        </is>
      </c>
      <c r="J747" t="inlineStr">
        <is>
          <t>5.000</t>
        </is>
      </c>
      <c r="K747" t="n">
        <v>1</v>
      </c>
      <c r="L747" t="n">
        <v>15</v>
      </c>
      <c r="M747" t="n">
        <v>3.33</v>
      </c>
      <c r="N747">
        <f>_xlfn.DISPIMG("ID_78A0134358E34C48891AFE9318C8B22B",1)</f>
        <v/>
      </c>
      <c r="O747" t="inlineStr">
        <is>
          <t>Y</t>
        </is>
      </c>
      <c r="P747" t="inlineStr">
        <is>
          <t>不报关</t>
        </is>
      </c>
      <c r="Q747" t="inlineStr">
        <is>
          <t>http://www.amazon.de/dp/B08DL19DZ8</t>
        </is>
      </c>
    </row>
    <row r="748">
      <c r="A748" t="inlineStr">
        <is>
          <t>90131584</t>
        </is>
      </c>
      <c r="B748" t="inlineStr">
        <is>
          <t>FBA15H51BG47U000038</t>
        </is>
      </c>
      <c r="C748" t="inlineStr">
        <is>
          <t>Reflective belts</t>
        </is>
      </c>
      <c r="D748" t="inlineStr">
        <is>
          <t>反光腕带</t>
        </is>
      </c>
      <c r="E748" t="inlineStr">
        <is>
          <t>3926400000</t>
        </is>
      </c>
      <c r="F748" t="inlineStr">
        <is>
          <t>无</t>
        </is>
      </c>
      <c r="G748" t="inlineStr">
        <is>
          <t>无</t>
        </is>
      </c>
      <c r="H748" t="inlineStr">
        <is>
          <t>Steel  pvc</t>
        </is>
      </c>
      <c r="I748" t="inlineStr">
        <is>
          <t>Reflective Safety Straps</t>
        </is>
      </c>
      <c r="J748" t="inlineStr">
        <is>
          <t>5.000</t>
        </is>
      </c>
      <c r="K748" t="n">
        <v>1</v>
      </c>
      <c r="L748" t="n">
        <v>10</v>
      </c>
      <c r="M748" t="n">
        <v>1.08</v>
      </c>
      <c r="N748">
        <f>_xlfn.DISPIMG("ID_58ADAE13BAD94B8C88D48D58B744D4AF",1)</f>
        <v/>
      </c>
      <c r="O748" t="inlineStr">
        <is>
          <t>N</t>
        </is>
      </c>
      <c r="P748" t="inlineStr">
        <is>
          <t>不报关</t>
        </is>
      </c>
      <c r="Q748" t="inlineStr">
        <is>
          <t>http://www.amazon.de/dp/B0B8CWMBRR</t>
        </is>
      </c>
    </row>
    <row r="749">
      <c r="A749" t="inlineStr">
        <is>
          <t>90131584</t>
        </is>
      </c>
      <c r="B749" t="inlineStr">
        <is>
          <t>FBA15H51BG47U000038</t>
        </is>
      </c>
      <c r="C749" t="inlineStr">
        <is>
          <t>Projection lamp</t>
        </is>
      </c>
      <c r="D749" t="inlineStr">
        <is>
          <t>投影灯</t>
        </is>
      </c>
      <c r="E749" t="inlineStr">
        <is>
          <t>85393199</t>
        </is>
      </c>
      <c r="F749" t="inlineStr">
        <is>
          <t>无</t>
        </is>
      </c>
      <c r="G749" t="inlineStr">
        <is>
          <t>无</t>
        </is>
      </c>
      <c r="H749" t="inlineStr">
        <is>
          <t>plastic</t>
        </is>
      </c>
      <c r="I749" t="inlineStr">
        <is>
          <t>照明</t>
        </is>
      </c>
      <c r="J749" t="inlineStr">
        <is>
          <t>5.000</t>
        </is>
      </c>
      <c r="K749" t="n">
        <v>1</v>
      </c>
      <c r="L749" t="n">
        <v>2</v>
      </c>
      <c r="M749" t="n">
        <v>0.22</v>
      </c>
      <c r="N749">
        <f>_xlfn.DISPIMG("ID_28A5FDA0F6364D9DAE481BB28B0563A6",1)</f>
        <v/>
      </c>
      <c r="O749" t="inlineStr">
        <is>
          <t>Y</t>
        </is>
      </c>
      <c r="P749" t="inlineStr">
        <is>
          <t>不报关</t>
        </is>
      </c>
      <c r="Q749" t="inlineStr">
        <is>
          <t>http://www.amazon.de/dp/B0BD8D1Y6V</t>
        </is>
      </c>
    </row>
    <row r="750">
      <c r="A750" t="inlineStr">
        <is>
          <t>90131584</t>
        </is>
      </c>
      <c r="B750" t="inlineStr">
        <is>
          <t>FBA15H51BG47U000038</t>
        </is>
      </c>
      <c r="C750" t="inlineStr">
        <is>
          <t>Projection lamp</t>
        </is>
      </c>
      <c r="D750" t="inlineStr">
        <is>
          <t>投影灯</t>
        </is>
      </c>
      <c r="E750" t="inlineStr">
        <is>
          <t>85393199</t>
        </is>
      </c>
      <c r="F750" t="inlineStr">
        <is>
          <t>无</t>
        </is>
      </c>
      <c r="G750" t="inlineStr">
        <is>
          <t>无</t>
        </is>
      </c>
      <c r="H750" t="inlineStr">
        <is>
          <t>plastic</t>
        </is>
      </c>
      <c r="I750" t="inlineStr">
        <is>
          <t>照明</t>
        </is>
      </c>
      <c r="J750" t="inlineStr">
        <is>
          <t>5.000</t>
        </is>
      </c>
      <c r="K750" t="n">
        <v>1</v>
      </c>
      <c r="L750" t="n">
        <v>2</v>
      </c>
      <c r="M750" t="n">
        <v>0.22</v>
      </c>
      <c r="N750">
        <f>_xlfn.DISPIMG("ID_537FCE34081E47C7ACFE34F624BE5DE7",1)</f>
        <v/>
      </c>
      <c r="O750" t="inlineStr">
        <is>
          <t>Y</t>
        </is>
      </c>
      <c r="P750" t="inlineStr">
        <is>
          <t>不报关</t>
        </is>
      </c>
      <c r="Q750" t="inlineStr">
        <is>
          <t>http://www.amazon.de/dp/B0BD8FX325</t>
        </is>
      </c>
    </row>
    <row r="751">
      <c r="A751" t="inlineStr">
        <is>
          <t>90131584</t>
        </is>
      </c>
      <c r="B751" t="inlineStr">
        <is>
          <t>FBA15H51BG47U000038</t>
        </is>
      </c>
      <c r="C751" t="inlineStr">
        <is>
          <t>LED light</t>
        </is>
      </c>
      <c r="D751" t="inlineStr">
        <is>
          <t>LED灯</t>
        </is>
      </c>
      <c r="E751" t="inlineStr">
        <is>
          <t>8512100000</t>
        </is>
      </c>
      <c r="F751" t="inlineStr">
        <is>
          <t>无</t>
        </is>
      </c>
      <c r="G751" t="inlineStr">
        <is>
          <t>无</t>
        </is>
      </c>
      <c r="H751" t="inlineStr">
        <is>
          <t>合金塑料</t>
        </is>
      </c>
      <c r="I751" t="inlineStr">
        <is>
          <t>illumination</t>
        </is>
      </c>
      <c r="J751" t="inlineStr">
        <is>
          <t>5.000</t>
        </is>
      </c>
      <c r="K751" t="n">
        <v>1</v>
      </c>
      <c r="L751" t="n">
        <v>10</v>
      </c>
      <c r="M751" t="n">
        <v>1.08</v>
      </c>
      <c r="N751">
        <f>_xlfn.DISPIMG("ID_1B9B73079ED04B269A1DCF433F4D1A25",1)</f>
        <v/>
      </c>
      <c r="O751" t="inlineStr">
        <is>
          <t>N</t>
        </is>
      </c>
      <c r="P751" t="inlineStr">
        <is>
          <t>不报关</t>
        </is>
      </c>
      <c r="Q751" t="inlineStr">
        <is>
          <t>http://www.amazon.de/dp/B07WYNHB3M</t>
        </is>
      </c>
    </row>
    <row r="752">
      <c r="A752" t="inlineStr">
        <is>
          <t>90131584</t>
        </is>
      </c>
      <c r="B752" t="inlineStr">
        <is>
          <t>FBA15H51BG47U000038</t>
        </is>
      </c>
      <c r="C752" t="inlineStr">
        <is>
          <t>LED light</t>
        </is>
      </c>
      <c r="D752" t="inlineStr">
        <is>
          <t>LED灯</t>
        </is>
      </c>
      <c r="E752" t="inlineStr">
        <is>
          <t>9405200090</t>
        </is>
      </c>
      <c r="F752" t="inlineStr">
        <is>
          <t>无</t>
        </is>
      </c>
      <c r="G752" t="inlineStr">
        <is>
          <t>无</t>
        </is>
      </c>
      <c r="H752" t="inlineStr">
        <is>
          <t>塑料、电池</t>
        </is>
      </c>
      <c r="I752" t="inlineStr">
        <is>
          <t>照明</t>
        </is>
      </c>
      <c r="J752" t="inlineStr">
        <is>
          <t>5.000</t>
        </is>
      </c>
      <c r="K752" t="n">
        <v>1</v>
      </c>
      <c r="L752" t="n">
        <v>9</v>
      </c>
      <c r="M752" t="n">
        <v>0.97</v>
      </c>
      <c r="N752">
        <f>_xlfn.DISPIMG("ID_88EE9D89515A4A76BF51B4C4445F5D6A",1)</f>
        <v/>
      </c>
      <c r="O752" t="inlineStr">
        <is>
          <t>Y</t>
        </is>
      </c>
      <c r="P752" t="inlineStr">
        <is>
          <t>不报关</t>
        </is>
      </c>
      <c r="Q752" t="inlineStr">
        <is>
          <t>http://www.amazon.de/dp/B08QJ9LLMM</t>
        </is>
      </c>
    </row>
    <row r="753">
      <c r="A753" t="inlineStr">
        <is>
          <t>90131584</t>
        </is>
      </c>
      <c r="B753" t="inlineStr">
        <is>
          <t>FBA15H51BG47U000038</t>
        </is>
      </c>
      <c r="C753" t="inlineStr">
        <is>
          <t>Reflective belts</t>
        </is>
      </c>
      <c r="D753" t="inlineStr">
        <is>
          <t>反光腕带</t>
        </is>
      </c>
      <c r="E753" t="inlineStr">
        <is>
          <t>3926400000</t>
        </is>
      </c>
      <c r="F753" t="inlineStr">
        <is>
          <t>无</t>
        </is>
      </c>
      <c r="G753" t="inlineStr">
        <is>
          <t>无</t>
        </is>
      </c>
      <c r="H753" t="inlineStr">
        <is>
          <t>Steel  pvc</t>
        </is>
      </c>
      <c r="I753" t="inlineStr">
        <is>
          <t>Reflective Safety Straps</t>
        </is>
      </c>
      <c r="J753" t="inlineStr">
        <is>
          <t>5.000</t>
        </is>
      </c>
      <c r="K753" t="n">
        <v>1</v>
      </c>
      <c r="L753" t="n">
        <v>100</v>
      </c>
      <c r="M753" t="n">
        <v>10.75</v>
      </c>
      <c r="N753">
        <f>_xlfn.DISPIMG("ID_F48D2420C68B4F4984AB4C0BCBE12EB7",1)</f>
        <v/>
      </c>
      <c r="O753" t="inlineStr">
        <is>
          <t>N</t>
        </is>
      </c>
      <c r="P753" t="inlineStr">
        <is>
          <t>不报关</t>
        </is>
      </c>
      <c r="Q753" t="inlineStr">
        <is>
          <t>http://www.amazon.de/dp/B0B8CSDS7D</t>
        </is>
      </c>
    </row>
    <row r="754">
      <c r="A754" t="inlineStr">
        <is>
          <t>90131584</t>
        </is>
      </c>
      <c r="B754" t="inlineStr">
        <is>
          <t>FBA15H51BG47U000039</t>
        </is>
      </c>
      <c r="C754" t="inlineStr">
        <is>
          <t>nail files</t>
        </is>
      </c>
      <c r="D754" t="inlineStr">
        <is>
          <t>指甲锉</t>
        </is>
      </c>
      <c r="E754" t="inlineStr">
        <is>
          <t>6805200000</t>
        </is>
      </c>
      <c r="F754" t="inlineStr">
        <is>
          <t>无</t>
        </is>
      </c>
      <c r="G754" t="inlineStr">
        <is>
          <t>无</t>
        </is>
      </c>
      <c r="H754" t="inlineStr">
        <is>
          <t>eva+砂纸+塑料板</t>
        </is>
      </c>
      <c r="I754" t="inlineStr">
        <is>
          <t>nail file</t>
        </is>
      </c>
      <c r="J754" t="inlineStr">
        <is>
          <t>5.000</t>
        </is>
      </c>
      <c r="K754" t="n">
        <v>1</v>
      </c>
      <c r="L754" t="n">
        <v>127</v>
      </c>
      <c r="M754" t="n">
        <v>14.4</v>
      </c>
      <c r="N754">
        <f>_xlfn.DISPIMG("ID_104261C24E4C453C8B69D44561C49D5E",1)</f>
        <v/>
      </c>
      <c r="O754" t="inlineStr">
        <is>
          <t>N</t>
        </is>
      </c>
      <c r="P754" t="inlineStr">
        <is>
          <t>不报关</t>
        </is>
      </c>
      <c r="Q754" t="inlineStr">
        <is>
          <t>http://www.amazon.de/dp/B083DMY56L</t>
        </is>
      </c>
    </row>
    <row r="755">
      <c r="A755" t="inlineStr">
        <is>
          <t>90131584</t>
        </is>
      </c>
      <c r="B755" t="inlineStr">
        <is>
          <t>FBA15H51BG47U000040</t>
        </is>
      </c>
      <c r="C755" t="inlineStr">
        <is>
          <t>nail files</t>
        </is>
      </c>
      <c r="D755" t="inlineStr">
        <is>
          <t>指甲锉</t>
        </is>
      </c>
      <c r="E755" t="inlineStr">
        <is>
          <t>6805200000</t>
        </is>
      </c>
      <c r="F755" t="inlineStr">
        <is>
          <t>无</t>
        </is>
      </c>
      <c r="G755" t="inlineStr">
        <is>
          <t>无</t>
        </is>
      </c>
      <c r="H755" t="inlineStr">
        <is>
          <t>eva+砂纸+塑料板</t>
        </is>
      </c>
      <c r="I755" t="inlineStr">
        <is>
          <t>nail file</t>
        </is>
      </c>
      <c r="J755" t="inlineStr">
        <is>
          <t>5.000</t>
        </is>
      </c>
      <c r="K755" t="n">
        <v>1</v>
      </c>
      <c r="L755" t="n">
        <v>127</v>
      </c>
      <c r="M755" t="n">
        <v>14.3</v>
      </c>
      <c r="N755">
        <f>_xlfn.DISPIMG("ID_EDEB78F3287847F78E6B9522BDF9B848",1)</f>
        <v/>
      </c>
      <c r="O755" t="inlineStr">
        <is>
          <t>N</t>
        </is>
      </c>
      <c r="P755" t="inlineStr">
        <is>
          <t>不报关</t>
        </is>
      </c>
      <c r="Q755" t="inlineStr">
        <is>
          <t>http://www.amazon.de/dp/B083DMY56L</t>
        </is>
      </c>
    </row>
    <row r="756">
      <c r="A756" t="inlineStr">
        <is>
          <t>90131584</t>
        </is>
      </c>
      <c r="B756" t="inlineStr">
        <is>
          <t>FBA15H51BG47U000041</t>
        </is>
      </c>
      <c r="C756" t="inlineStr">
        <is>
          <t>nail files</t>
        </is>
      </c>
      <c r="D756" t="inlineStr">
        <is>
          <t>指甲锉</t>
        </is>
      </c>
      <c r="E756" t="inlineStr">
        <is>
          <t>6805200000</t>
        </is>
      </c>
      <c r="F756" t="inlineStr">
        <is>
          <t>无</t>
        </is>
      </c>
      <c r="G756" t="inlineStr">
        <is>
          <t>无</t>
        </is>
      </c>
      <c r="H756" t="inlineStr">
        <is>
          <t>eva+砂纸+塑料板</t>
        </is>
      </c>
      <c r="I756" t="inlineStr">
        <is>
          <t>nail file</t>
        </is>
      </c>
      <c r="J756" t="inlineStr">
        <is>
          <t>5.000</t>
        </is>
      </c>
      <c r="K756" t="n">
        <v>1</v>
      </c>
      <c r="L756" t="n">
        <v>126</v>
      </c>
      <c r="M756" t="n">
        <v>14.35</v>
      </c>
      <c r="N756">
        <f>_xlfn.DISPIMG("ID_B55FB2776C6A49CA8B8D930CE5765E42",1)</f>
        <v/>
      </c>
      <c r="O756" t="inlineStr">
        <is>
          <t>N</t>
        </is>
      </c>
      <c r="P756" t="inlineStr">
        <is>
          <t>不报关</t>
        </is>
      </c>
      <c r="Q756" t="inlineStr">
        <is>
          <t>http://www.amazon.de/dp/B083DMY56L</t>
        </is>
      </c>
    </row>
    <row r="757">
      <c r="A757" t="inlineStr">
        <is>
          <t>90131584</t>
        </is>
      </c>
      <c r="B757" t="inlineStr">
        <is>
          <t>FBA15H4XGG0CU000001</t>
        </is>
      </c>
      <c r="C757" t="inlineStr">
        <is>
          <t>Abdominal muscle wheel</t>
        </is>
      </c>
      <c r="D757" t="inlineStr">
        <is>
          <t>腹肌轮</t>
        </is>
      </c>
      <c r="E757" t="inlineStr">
        <is>
          <t>9506919000</t>
        </is>
      </c>
      <c r="F757" t="inlineStr">
        <is>
          <t>无</t>
        </is>
      </c>
      <c r="G757" t="inlineStr">
        <is>
          <t>无</t>
        </is>
      </c>
      <c r="H757" t="inlineStr">
        <is>
          <t>塑料</t>
        </is>
      </c>
      <c r="I757" t="inlineStr">
        <is>
          <t>腹肌轮</t>
        </is>
      </c>
      <c r="J757" t="inlineStr">
        <is>
          <t>5.000</t>
        </is>
      </c>
      <c r="K757" t="n">
        <v>1</v>
      </c>
      <c r="L757" t="n">
        <v>8</v>
      </c>
      <c r="M757" t="n">
        <v>14.3</v>
      </c>
      <c r="N757">
        <f>_xlfn.DISPIMG("ID_A2D450961F744E07A925CDAC491485EF",1)</f>
        <v/>
      </c>
      <c r="O757" t="inlineStr">
        <is>
          <t>Y</t>
        </is>
      </c>
      <c r="P757" t="inlineStr">
        <is>
          <t>不报关</t>
        </is>
      </c>
      <c r="Q757" t="inlineStr">
        <is>
          <t>http://www.amazon.de/dp/B0C6Y57X22</t>
        </is>
      </c>
    </row>
    <row r="758">
      <c r="A758" t="inlineStr">
        <is>
          <t>90131584</t>
        </is>
      </c>
      <c r="B758" t="inlineStr">
        <is>
          <t>FBA15H4XGG0CU000002</t>
        </is>
      </c>
      <c r="C758" t="inlineStr">
        <is>
          <t>Abdominal muscle wheel</t>
        </is>
      </c>
      <c r="D758" t="inlineStr">
        <is>
          <t>腹肌轮</t>
        </is>
      </c>
      <c r="E758" t="inlineStr">
        <is>
          <t>9506919000</t>
        </is>
      </c>
      <c r="F758" t="inlineStr">
        <is>
          <t>无</t>
        </is>
      </c>
      <c r="G758" t="inlineStr">
        <is>
          <t>无</t>
        </is>
      </c>
      <c r="H758" t="inlineStr">
        <is>
          <t>塑料</t>
        </is>
      </c>
      <c r="I758" t="inlineStr">
        <is>
          <t>腹肌轮</t>
        </is>
      </c>
      <c r="J758" t="inlineStr">
        <is>
          <t>5.000</t>
        </is>
      </c>
      <c r="K758" t="n">
        <v>1</v>
      </c>
      <c r="L758" t="n">
        <v>8</v>
      </c>
      <c r="M758" t="n">
        <v>14.3</v>
      </c>
      <c r="N758">
        <f>_xlfn.DISPIMG("ID_DF339A5F69DD4A829342C40C3EB83A18",1)</f>
        <v/>
      </c>
      <c r="O758" t="inlineStr">
        <is>
          <t>Y</t>
        </is>
      </c>
      <c r="P758" t="inlineStr">
        <is>
          <t>不报关</t>
        </is>
      </c>
      <c r="Q758" t="inlineStr">
        <is>
          <t>http://www.amazon.de/dp/B0C6Y57X22</t>
        </is>
      </c>
    </row>
    <row r="759">
      <c r="A759" t="inlineStr">
        <is>
          <t>90131584</t>
        </is>
      </c>
      <c r="B759" t="inlineStr">
        <is>
          <t>FBA15H4XGG0CU000003</t>
        </is>
      </c>
      <c r="C759" t="inlineStr">
        <is>
          <t>Abdominal muscle wheel</t>
        </is>
      </c>
      <c r="D759" t="inlineStr">
        <is>
          <t>腹肌轮</t>
        </is>
      </c>
      <c r="E759" t="inlineStr">
        <is>
          <t>9506919000</t>
        </is>
      </c>
      <c r="F759" t="inlineStr">
        <is>
          <t>无</t>
        </is>
      </c>
      <c r="G759" t="inlineStr">
        <is>
          <t>无</t>
        </is>
      </c>
      <c r="H759" t="inlineStr">
        <is>
          <t>塑料</t>
        </is>
      </c>
      <c r="I759" t="inlineStr">
        <is>
          <t>腹肌轮</t>
        </is>
      </c>
      <c r="J759" t="inlineStr">
        <is>
          <t>5.000</t>
        </is>
      </c>
      <c r="K759" t="n">
        <v>1</v>
      </c>
      <c r="L759" t="n">
        <v>8</v>
      </c>
      <c r="M759" t="n">
        <v>14.35</v>
      </c>
      <c r="N759">
        <f>_xlfn.DISPIMG("ID_0C8A266D7AE741538B5695DCBD7F38F6",1)</f>
        <v/>
      </c>
      <c r="O759" t="inlineStr">
        <is>
          <t>Y</t>
        </is>
      </c>
      <c r="P759" t="inlineStr">
        <is>
          <t>不报关</t>
        </is>
      </c>
      <c r="Q759" t="inlineStr">
        <is>
          <t>http://www.amazon.de/dp/B0C6Y57X22</t>
        </is>
      </c>
    </row>
    <row r="760">
      <c r="A760" t="inlineStr">
        <is>
          <t>90131584</t>
        </is>
      </c>
      <c r="B760" t="inlineStr">
        <is>
          <t>FBA15H4XGG0CU000004</t>
        </is>
      </c>
      <c r="C760" t="inlineStr">
        <is>
          <t>Abdominal muscle wheel</t>
        </is>
      </c>
      <c r="D760" t="inlineStr">
        <is>
          <t>腹肌轮</t>
        </is>
      </c>
      <c r="E760" t="inlineStr">
        <is>
          <t>9506919000</t>
        </is>
      </c>
      <c r="F760" t="inlineStr">
        <is>
          <t>无</t>
        </is>
      </c>
      <c r="G760" t="inlineStr">
        <is>
          <t>无</t>
        </is>
      </c>
      <c r="H760" t="inlineStr">
        <is>
          <t>塑料</t>
        </is>
      </c>
      <c r="I760" t="inlineStr">
        <is>
          <t>腹肌轮</t>
        </is>
      </c>
      <c r="J760" t="inlineStr">
        <is>
          <t>5.000</t>
        </is>
      </c>
      <c r="K760" t="n">
        <v>1</v>
      </c>
      <c r="L760" t="n">
        <v>8</v>
      </c>
      <c r="M760" t="n">
        <v>14.4</v>
      </c>
      <c r="N760">
        <f>_xlfn.DISPIMG("ID_E779C58A2FF348ED8B293A54C1AF6DBE",1)</f>
        <v/>
      </c>
      <c r="O760" t="inlineStr">
        <is>
          <t>Y</t>
        </is>
      </c>
      <c r="P760" t="inlineStr">
        <is>
          <t>不报关</t>
        </is>
      </c>
      <c r="Q760" t="inlineStr">
        <is>
          <t>http://www.amazon.de/dp/B0C6Y57X22</t>
        </is>
      </c>
    </row>
    <row r="761">
      <c r="A761" t="inlineStr">
        <is>
          <t>90131584</t>
        </is>
      </c>
      <c r="B761" t="inlineStr">
        <is>
          <t>FBA15H4XGG0CU000005</t>
        </is>
      </c>
      <c r="C761" t="inlineStr">
        <is>
          <t>Abdominal muscle wheel</t>
        </is>
      </c>
      <c r="D761" t="inlineStr">
        <is>
          <t>腹肌轮</t>
        </is>
      </c>
      <c r="E761" t="inlineStr">
        <is>
          <t>9506919000</t>
        </is>
      </c>
      <c r="F761" t="inlineStr">
        <is>
          <t>无</t>
        </is>
      </c>
      <c r="G761" t="inlineStr">
        <is>
          <t>无</t>
        </is>
      </c>
      <c r="H761" t="inlineStr">
        <is>
          <t>塑料</t>
        </is>
      </c>
      <c r="I761" t="inlineStr">
        <is>
          <t>腹肌轮</t>
        </is>
      </c>
      <c r="J761" t="inlineStr">
        <is>
          <t>5.000</t>
        </is>
      </c>
      <c r="K761" t="n">
        <v>1</v>
      </c>
      <c r="L761" t="n">
        <v>8</v>
      </c>
      <c r="M761" t="n">
        <v>14.35</v>
      </c>
      <c r="N761">
        <f>_xlfn.DISPIMG("ID_446AB856E3094A7DA0B917A131C054F7",1)</f>
        <v/>
      </c>
      <c r="O761" t="inlineStr">
        <is>
          <t>Y</t>
        </is>
      </c>
      <c r="P761" t="inlineStr">
        <is>
          <t>不报关</t>
        </is>
      </c>
      <c r="Q761" t="inlineStr">
        <is>
          <t>http://www.amazon.de/dp/B0C6Y57X22</t>
        </is>
      </c>
    </row>
    <row r="762">
      <c r="A762" t="inlineStr">
        <is>
          <t>90131584</t>
        </is>
      </c>
      <c r="B762" t="inlineStr">
        <is>
          <t>FBA15H4XGG0CU000006</t>
        </is>
      </c>
      <c r="C762" t="inlineStr">
        <is>
          <t>Abdominal muscle wheel</t>
        </is>
      </c>
      <c r="D762" t="inlineStr">
        <is>
          <t>腹肌轮</t>
        </is>
      </c>
      <c r="E762" t="inlineStr">
        <is>
          <t>9506919000</t>
        </is>
      </c>
      <c r="F762" t="inlineStr">
        <is>
          <t>无</t>
        </is>
      </c>
      <c r="G762" t="inlineStr">
        <is>
          <t>无</t>
        </is>
      </c>
      <c r="H762" t="inlineStr">
        <is>
          <t>塑料</t>
        </is>
      </c>
      <c r="I762" t="inlineStr">
        <is>
          <t>腹肌轮</t>
        </is>
      </c>
      <c r="J762" t="inlineStr">
        <is>
          <t>5.000</t>
        </is>
      </c>
      <c r="K762" t="n">
        <v>1</v>
      </c>
      <c r="L762" t="n">
        <v>8</v>
      </c>
      <c r="M762" t="n">
        <v>14.35</v>
      </c>
      <c r="N762">
        <f>_xlfn.DISPIMG("ID_C5B198B14BB2400DB227C4E18BD5CA33",1)</f>
        <v/>
      </c>
      <c r="O762" t="inlineStr">
        <is>
          <t>Y</t>
        </is>
      </c>
      <c r="P762" t="inlineStr">
        <is>
          <t>不报关</t>
        </is>
      </c>
      <c r="Q762" t="inlineStr">
        <is>
          <t>http://www.amazon.de/dp/B0C6Y57X22</t>
        </is>
      </c>
    </row>
    <row r="763">
      <c r="A763" t="inlineStr">
        <is>
          <t>90131584</t>
        </is>
      </c>
      <c r="B763" t="inlineStr">
        <is>
          <t>FBA15H4XGG0CU000007</t>
        </is>
      </c>
      <c r="C763" t="inlineStr">
        <is>
          <t>Abdominal muscle wheel</t>
        </is>
      </c>
      <c r="D763" t="inlineStr">
        <is>
          <t>腹肌轮</t>
        </is>
      </c>
      <c r="E763" t="inlineStr">
        <is>
          <t>9506919000</t>
        </is>
      </c>
      <c r="F763" t="inlineStr">
        <is>
          <t>无</t>
        </is>
      </c>
      <c r="G763" t="inlineStr">
        <is>
          <t>无</t>
        </is>
      </c>
      <c r="H763" t="inlineStr">
        <is>
          <t>塑料</t>
        </is>
      </c>
      <c r="I763" t="inlineStr">
        <is>
          <t>腹肌轮</t>
        </is>
      </c>
      <c r="J763" t="inlineStr">
        <is>
          <t>5.000</t>
        </is>
      </c>
      <c r="K763" t="n">
        <v>1</v>
      </c>
      <c r="L763" t="n">
        <v>8</v>
      </c>
      <c r="M763" t="n">
        <v>14.4</v>
      </c>
      <c r="N763">
        <f>_xlfn.DISPIMG("ID_48E181F7A8BE4DC299659AFE320E0CA9",1)</f>
        <v/>
      </c>
      <c r="O763" t="inlineStr">
        <is>
          <t>Y</t>
        </is>
      </c>
      <c r="P763" t="inlineStr">
        <is>
          <t>不报关</t>
        </is>
      </c>
      <c r="Q763" t="inlineStr">
        <is>
          <t>http://www.amazon.de/dp/B0C6Y57X22</t>
        </is>
      </c>
    </row>
    <row r="764">
      <c r="A764" t="inlineStr">
        <is>
          <t>90131584</t>
        </is>
      </c>
      <c r="B764" t="inlineStr">
        <is>
          <t>FBA15H4XGG0CU000008</t>
        </is>
      </c>
      <c r="C764" t="inlineStr">
        <is>
          <t>Abdominal muscle wheel</t>
        </is>
      </c>
      <c r="D764" t="inlineStr">
        <is>
          <t>腹肌轮</t>
        </is>
      </c>
      <c r="E764" t="inlineStr">
        <is>
          <t>9506919000</t>
        </is>
      </c>
      <c r="F764" t="inlineStr">
        <is>
          <t>无</t>
        </is>
      </c>
      <c r="G764" t="inlineStr">
        <is>
          <t>无</t>
        </is>
      </c>
      <c r="H764" t="inlineStr">
        <is>
          <t>塑料</t>
        </is>
      </c>
      <c r="I764" t="inlineStr">
        <is>
          <t>腹肌轮</t>
        </is>
      </c>
      <c r="J764" t="inlineStr">
        <is>
          <t>5.000</t>
        </is>
      </c>
      <c r="K764" t="n">
        <v>1</v>
      </c>
      <c r="L764" t="n">
        <v>8</v>
      </c>
      <c r="M764" t="n">
        <v>14.35</v>
      </c>
      <c r="N764">
        <f>_xlfn.DISPIMG("ID_842C6F044587473C8423DE7746A57F39",1)</f>
        <v/>
      </c>
      <c r="O764" t="inlineStr">
        <is>
          <t>Y</t>
        </is>
      </c>
      <c r="P764" t="inlineStr">
        <is>
          <t>不报关</t>
        </is>
      </c>
      <c r="Q764" t="inlineStr">
        <is>
          <t>http://www.amazon.de/dp/B0C6Y57X22</t>
        </is>
      </c>
    </row>
    <row r="765">
      <c r="A765" t="inlineStr">
        <is>
          <t>90131584</t>
        </is>
      </c>
      <c r="B765" t="inlineStr">
        <is>
          <t>FBA15H4XGG0CU000009</t>
        </is>
      </c>
      <c r="C765" t="inlineStr">
        <is>
          <t>Abdominal muscle wheel</t>
        </is>
      </c>
      <c r="D765" t="inlineStr">
        <is>
          <t>腹肌轮</t>
        </is>
      </c>
      <c r="E765" t="inlineStr">
        <is>
          <t>9506919000</t>
        </is>
      </c>
      <c r="F765" t="inlineStr">
        <is>
          <t>无</t>
        </is>
      </c>
      <c r="G765" t="inlineStr">
        <is>
          <t>无</t>
        </is>
      </c>
      <c r="H765" t="inlineStr">
        <is>
          <t>塑料</t>
        </is>
      </c>
      <c r="I765" t="inlineStr">
        <is>
          <t>腹肌轮</t>
        </is>
      </c>
      <c r="J765" t="inlineStr">
        <is>
          <t>5.000</t>
        </is>
      </c>
      <c r="K765" t="n">
        <v>1</v>
      </c>
      <c r="L765" t="n">
        <v>8</v>
      </c>
      <c r="M765" t="n">
        <v>14.45</v>
      </c>
      <c r="N765">
        <f>_xlfn.DISPIMG("ID_F7DE5EC1A0564030A0DFE545D36FD8A0",1)</f>
        <v/>
      </c>
      <c r="O765" t="inlineStr">
        <is>
          <t>Y</t>
        </is>
      </c>
      <c r="P765" t="inlineStr">
        <is>
          <t>不报关</t>
        </is>
      </c>
      <c r="Q765" t="inlineStr">
        <is>
          <t>http://www.amazon.de/dp/B0C6Y57X22</t>
        </is>
      </c>
    </row>
    <row r="766">
      <c r="A766" t="inlineStr">
        <is>
          <t>90131584</t>
        </is>
      </c>
      <c r="B766" t="inlineStr">
        <is>
          <t>FBA15H4XGG0CU000010</t>
        </is>
      </c>
      <c r="C766" t="inlineStr">
        <is>
          <t>Abdominal muscle wheel</t>
        </is>
      </c>
      <c r="D766" t="inlineStr">
        <is>
          <t>腹肌轮</t>
        </is>
      </c>
      <c r="E766" t="inlineStr">
        <is>
          <t>9506919000</t>
        </is>
      </c>
      <c r="F766" t="inlineStr">
        <is>
          <t>无</t>
        </is>
      </c>
      <c r="G766" t="inlineStr">
        <is>
          <t>无</t>
        </is>
      </c>
      <c r="H766" t="inlineStr">
        <is>
          <t>塑料</t>
        </is>
      </c>
      <c r="I766" t="inlineStr">
        <is>
          <t>腹肌轮</t>
        </is>
      </c>
      <c r="J766" t="inlineStr">
        <is>
          <t>5.000</t>
        </is>
      </c>
      <c r="K766" t="n">
        <v>1</v>
      </c>
      <c r="L766" t="n">
        <v>8</v>
      </c>
      <c r="M766" t="n">
        <v>14.45</v>
      </c>
      <c r="N766">
        <f>_xlfn.DISPIMG("ID_88FF726BD34D4ECE9667FCCEDA50B23B",1)</f>
        <v/>
      </c>
      <c r="O766" t="inlineStr">
        <is>
          <t>Y</t>
        </is>
      </c>
      <c r="P766" t="inlineStr">
        <is>
          <t>不报关</t>
        </is>
      </c>
      <c r="Q766" t="inlineStr">
        <is>
          <t>http://www.amazon.de/dp/B0C6Y57X22</t>
        </is>
      </c>
    </row>
    <row r="767">
      <c r="A767" t="inlineStr">
        <is>
          <t>90131584</t>
        </is>
      </c>
      <c r="B767" t="inlineStr">
        <is>
          <t>FBA15H4XGG0CU000011</t>
        </is>
      </c>
      <c r="C767" t="inlineStr">
        <is>
          <t>Abdominal muscle wheel</t>
        </is>
      </c>
      <c r="D767" t="inlineStr">
        <is>
          <t>腹肌轮</t>
        </is>
      </c>
      <c r="E767" t="inlineStr">
        <is>
          <t>9506919000</t>
        </is>
      </c>
      <c r="F767" t="inlineStr">
        <is>
          <t>无</t>
        </is>
      </c>
      <c r="G767" t="inlineStr">
        <is>
          <t>无</t>
        </is>
      </c>
      <c r="H767" t="inlineStr">
        <is>
          <t>塑料</t>
        </is>
      </c>
      <c r="I767" t="inlineStr">
        <is>
          <t>腹肌轮</t>
        </is>
      </c>
      <c r="J767" t="inlineStr">
        <is>
          <t>5.000</t>
        </is>
      </c>
      <c r="K767" t="n">
        <v>1</v>
      </c>
      <c r="L767" t="n">
        <v>8</v>
      </c>
      <c r="M767" t="n">
        <v>14.4</v>
      </c>
      <c r="N767">
        <f>_xlfn.DISPIMG("ID_23A2E9ED721A4D5BA0DFB5345BBB4D68",1)</f>
        <v/>
      </c>
      <c r="O767" t="inlineStr">
        <is>
          <t>Y</t>
        </is>
      </c>
      <c r="P767" t="inlineStr">
        <is>
          <t>不报关</t>
        </is>
      </c>
      <c r="Q767" t="inlineStr">
        <is>
          <t>http://www.amazon.de/dp/B0C6Y57X22</t>
        </is>
      </c>
    </row>
    <row r="768">
      <c r="A768" t="inlineStr">
        <is>
          <t>90131584</t>
        </is>
      </c>
      <c r="B768" t="inlineStr">
        <is>
          <t>FBA15H4XGG0CU000012</t>
        </is>
      </c>
      <c r="C768" t="inlineStr">
        <is>
          <t>Abdominal muscle wheel</t>
        </is>
      </c>
      <c r="D768" t="inlineStr">
        <is>
          <t>腹肌轮</t>
        </is>
      </c>
      <c r="E768" t="inlineStr">
        <is>
          <t>9506919000</t>
        </is>
      </c>
      <c r="F768" t="inlineStr">
        <is>
          <t>无</t>
        </is>
      </c>
      <c r="G768" t="inlineStr">
        <is>
          <t>无</t>
        </is>
      </c>
      <c r="H768" t="inlineStr">
        <is>
          <t>塑料</t>
        </is>
      </c>
      <c r="I768" t="inlineStr">
        <is>
          <t>腹肌轮</t>
        </is>
      </c>
      <c r="J768" t="inlineStr">
        <is>
          <t>5.000</t>
        </is>
      </c>
      <c r="K768" t="n">
        <v>1</v>
      </c>
      <c r="L768" t="n">
        <v>8</v>
      </c>
      <c r="M768" t="n">
        <v>14.2</v>
      </c>
      <c r="N768">
        <f>_xlfn.DISPIMG("ID_57FEC7535FBD40289C3ABC59B0E62199",1)</f>
        <v/>
      </c>
      <c r="O768" t="inlineStr">
        <is>
          <t>Y</t>
        </is>
      </c>
      <c r="P768" t="inlineStr">
        <is>
          <t>不报关</t>
        </is>
      </c>
      <c r="Q768" t="inlineStr">
        <is>
          <t>http://www.amazon.de/dp/B0C6Y57X22</t>
        </is>
      </c>
    </row>
    <row r="769">
      <c r="A769" t="inlineStr">
        <is>
          <t>90131584</t>
        </is>
      </c>
      <c r="B769" t="inlineStr">
        <is>
          <t>FBA15H4XGG0CU000013</t>
        </is>
      </c>
      <c r="C769" t="inlineStr">
        <is>
          <t>Abdominal muscle wheel</t>
        </is>
      </c>
      <c r="D769" t="inlineStr">
        <is>
          <t>腹肌轮</t>
        </is>
      </c>
      <c r="E769" t="inlineStr">
        <is>
          <t>9506919000</t>
        </is>
      </c>
      <c r="F769" t="inlineStr">
        <is>
          <t>无</t>
        </is>
      </c>
      <c r="G769" t="inlineStr">
        <is>
          <t>无</t>
        </is>
      </c>
      <c r="H769" t="inlineStr">
        <is>
          <t>塑料</t>
        </is>
      </c>
      <c r="I769" t="inlineStr">
        <is>
          <t>腹肌轮</t>
        </is>
      </c>
      <c r="J769" t="inlineStr">
        <is>
          <t>5.000</t>
        </is>
      </c>
      <c r="K769" t="n">
        <v>1</v>
      </c>
      <c r="L769" t="n">
        <v>8</v>
      </c>
      <c r="M769" t="n">
        <v>18.9</v>
      </c>
      <c r="N769">
        <f>_xlfn.DISPIMG("ID_E085D828469A454C84FD1B2C5AF1A9F3",1)</f>
        <v/>
      </c>
      <c r="O769" t="inlineStr">
        <is>
          <t>Y</t>
        </is>
      </c>
      <c r="P769" t="inlineStr">
        <is>
          <t>不报关</t>
        </is>
      </c>
      <c r="Q769" t="inlineStr">
        <is>
          <t>http://www.amazon.de/dp/B0C6Y57X22</t>
        </is>
      </c>
    </row>
    <row r="770">
      <c r="A770" t="inlineStr">
        <is>
          <t>90131584</t>
        </is>
      </c>
      <c r="B770" t="inlineStr">
        <is>
          <t>FBA15H4XGG0CU000014</t>
        </is>
      </c>
      <c r="C770" t="inlineStr">
        <is>
          <t>Abdominal muscle wheel</t>
        </is>
      </c>
      <c r="D770" t="inlineStr">
        <is>
          <t>腹肌轮</t>
        </is>
      </c>
      <c r="E770" t="inlineStr">
        <is>
          <t>9506919000</t>
        </is>
      </c>
      <c r="F770" t="inlineStr">
        <is>
          <t>无</t>
        </is>
      </c>
      <c r="G770" t="inlineStr">
        <is>
          <t>无</t>
        </is>
      </c>
      <c r="H770" t="inlineStr">
        <is>
          <t>塑料</t>
        </is>
      </c>
      <c r="I770" t="inlineStr">
        <is>
          <t>腹肌轮</t>
        </is>
      </c>
      <c r="J770" t="inlineStr">
        <is>
          <t>5.000</t>
        </is>
      </c>
      <c r="K770" t="n">
        <v>1</v>
      </c>
      <c r="L770" t="n">
        <v>8</v>
      </c>
      <c r="M770" t="n">
        <v>18.55</v>
      </c>
      <c r="N770">
        <f>_xlfn.DISPIMG("ID_CDEEBD2336394D4CA141BAD1729B2509",1)</f>
        <v/>
      </c>
      <c r="O770" t="inlineStr">
        <is>
          <t>Y</t>
        </is>
      </c>
      <c r="P770" t="inlineStr">
        <is>
          <t>不报关</t>
        </is>
      </c>
      <c r="Q770" t="inlineStr">
        <is>
          <t>http://www.amazon.de/dp/B0C6Y57X22</t>
        </is>
      </c>
    </row>
    <row r="771">
      <c r="A771" t="inlineStr">
        <is>
          <t>90131584</t>
        </is>
      </c>
      <c r="B771" t="inlineStr">
        <is>
          <t>FBA15H4XGG0CU000015</t>
        </is>
      </c>
      <c r="C771" t="inlineStr">
        <is>
          <t>Abdominal muscle wheel</t>
        </is>
      </c>
      <c r="D771" t="inlineStr">
        <is>
          <t>腹肌轮</t>
        </is>
      </c>
      <c r="E771" t="inlineStr">
        <is>
          <t>9506919000</t>
        </is>
      </c>
      <c r="F771" t="inlineStr">
        <is>
          <t>无</t>
        </is>
      </c>
      <c r="G771" t="inlineStr">
        <is>
          <t>无</t>
        </is>
      </c>
      <c r="H771" t="inlineStr">
        <is>
          <t>塑料</t>
        </is>
      </c>
      <c r="I771" t="inlineStr">
        <is>
          <t>腹肌轮</t>
        </is>
      </c>
      <c r="J771" t="inlineStr">
        <is>
          <t>5.000</t>
        </is>
      </c>
      <c r="K771" t="n">
        <v>1</v>
      </c>
      <c r="L771" t="n">
        <v>8</v>
      </c>
      <c r="M771" t="n">
        <v>21.65</v>
      </c>
      <c r="N771">
        <f>_xlfn.DISPIMG("ID_55AEDDC150DA475DAE01C50D4A257D8D",1)</f>
        <v/>
      </c>
      <c r="O771" t="inlineStr">
        <is>
          <t>Y</t>
        </is>
      </c>
      <c r="P771" t="inlineStr">
        <is>
          <t>不报关</t>
        </is>
      </c>
      <c r="Q771" t="inlineStr">
        <is>
          <t>http://www.amazon.de/dp/B0C6Y57X22</t>
        </is>
      </c>
    </row>
    <row r="772">
      <c r="A772" t="inlineStr">
        <is>
          <t>90131584</t>
        </is>
      </c>
      <c r="B772" t="inlineStr">
        <is>
          <t>FBA15H4XGG0CU000016</t>
        </is>
      </c>
      <c r="C772" t="inlineStr">
        <is>
          <t>Abdominal muscle wheel</t>
        </is>
      </c>
      <c r="D772" t="inlineStr">
        <is>
          <t>腹肌轮</t>
        </is>
      </c>
      <c r="E772" t="inlineStr">
        <is>
          <t>9506919000</t>
        </is>
      </c>
      <c r="F772" t="inlineStr">
        <is>
          <t>无</t>
        </is>
      </c>
      <c r="G772" t="inlineStr">
        <is>
          <t>无</t>
        </is>
      </c>
      <c r="H772" t="inlineStr">
        <is>
          <t>塑料</t>
        </is>
      </c>
      <c r="I772" t="inlineStr">
        <is>
          <t>腹肌轮</t>
        </is>
      </c>
      <c r="J772" t="inlineStr">
        <is>
          <t>5.000</t>
        </is>
      </c>
      <c r="K772" t="n">
        <v>1</v>
      </c>
      <c r="L772" t="n">
        <v>8</v>
      </c>
      <c r="M772" t="n">
        <v>18.85</v>
      </c>
      <c r="N772">
        <f>_xlfn.DISPIMG("ID_331C9BA6201F449B9AEC1AB0FC5AFD09",1)</f>
        <v/>
      </c>
      <c r="O772" t="inlineStr">
        <is>
          <t>Y</t>
        </is>
      </c>
      <c r="P772" t="inlineStr">
        <is>
          <t>不报关</t>
        </is>
      </c>
      <c r="Q772" t="inlineStr">
        <is>
          <t>http://www.amazon.de/dp/B0C6Y57X22</t>
        </is>
      </c>
    </row>
    <row r="773">
      <c r="A773" t="inlineStr">
        <is>
          <t>90131584</t>
        </is>
      </c>
      <c r="B773" t="inlineStr">
        <is>
          <t>FBA15H4XGG0CU000017</t>
        </is>
      </c>
      <c r="C773" t="inlineStr">
        <is>
          <t>Abdominal muscle wheel</t>
        </is>
      </c>
      <c r="D773" t="inlineStr">
        <is>
          <t>腹肌轮</t>
        </is>
      </c>
      <c r="E773" t="inlineStr">
        <is>
          <t>9506919000</t>
        </is>
      </c>
      <c r="F773" t="inlineStr">
        <is>
          <t>无</t>
        </is>
      </c>
      <c r="G773" t="inlineStr">
        <is>
          <t>无</t>
        </is>
      </c>
      <c r="H773" t="inlineStr">
        <is>
          <t>塑料</t>
        </is>
      </c>
      <c r="I773" t="inlineStr">
        <is>
          <t>腹肌轮</t>
        </is>
      </c>
      <c r="J773" t="inlineStr">
        <is>
          <t>5.000</t>
        </is>
      </c>
      <c r="K773" t="n">
        <v>1</v>
      </c>
      <c r="L773" t="n">
        <v>8</v>
      </c>
      <c r="M773" t="n">
        <v>16.8</v>
      </c>
      <c r="N773">
        <f>_xlfn.DISPIMG("ID_5DD01416A69246358F2817CF3954EA1A",1)</f>
        <v/>
      </c>
      <c r="O773" t="inlineStr">
        <is>
          <t>Y</t>
        </is>
      </c>
      <c r="P773" t="inlineStr">
        <is>
          <t>不报关</t>
        </is>
      </c>
      <c r="Q773" t="inlineStr">
        <is>
          <t>http://www.amazon.de/dp/B0C6Y57X22</t>
        </is>
      </c>
    </row>
    <row r="774">
      <c r="A774" t="inlineStr">
        <is>
          <t>90131584</t>
        </is>
      </c>
      <c r="B774" t="inlineStr">
        <is>
          <t>FBA15H4XGG0CU000018</t>
        </is>
      </c>
      <c r="C774" t="inlineStr">
        <is>
          <t>Abdominal muscle wheel</t>
        </is>
      </c>
      <c r="D774" t="inlineStr">
        <is>
          <t>腹肌轮</t>
        </is>
      </c>
      <c r="E774" t="inlineStr">
        <is>
          <t>9506919000</t>
        </is>
      </c>
      <c r="F774" t="inlineStr">
        <is>
          <t>无</t>
        </is>
      </c>
      <c r="G774" t="inlineStr">
        <is>
          <t>无</t>
        </is>
      </c>
      <c r="H774" t="inlineStr">
        <is>
          <t>塑料</t>
        </is>
      </c>
      <c r="I774" t="inlineStr">
        <is>
          <t>腹肌轮</t>
        </is>
      </c>
      <c r="J774" t="inlineStr">
        <is>
          <t>5.000</t>
        </is>
      </c>
      <c r="K774" t="n">
        <v>1</v>
      </c>
      <c r="L774" t="n">
        <v>8</v>
      </c>
      <c r="M774" t="n">
        <v>21.4</v>
      </c>
      <c r="N774">
        <f>_xlfn.DISPIMG("ID_BA6C037A10FA4D5BB80D42EC7874C439",1)</f>
        <v/>
      </c>
      <c r="O774" t="inlineStr">
        <is>
          <t>Y</t>
        </is>
      </c>
      <c r="P774" t="inlineStr">
        <is>
          <t>不报关</t>
        </is>
      </c>
      <c r="Q774" t="inlineStr">
        <is>
          <t>http://www.amazon.de/dp/B0C6Y57X22</t>
        </is>
      </c>
    </row>
    <row r="775">
      <c r="A775" t="inlineStr">
        <is>
          <t>90131584</t>
        </is>
      </c>
      <c r="B775" t="inlineStr">
        <is>
          <t>FBA15H4XGG0CU000019</t>
        </is>
      </c>
      <c r="C775" t="inlineStr">
        <is>
          <t>Abdominal muscle wheel</t>
        </is>
      </c>
      <c r="D775" t="inlineStr">
        <is>
          <t>腹肌轮</t>
        </is>
      </c>
      <c r="E775" t="inlineStr">
        <is>
          <t>9506919000</t>
        </is>
      </c>
      <c r="F775" t="inlineStr">
        <is>
          <t>无</t>
        </is>
      </c>
      <c r="G775" t="inlineStr">
        <is>
          <t>无</t>
        </is>
      </c>
      <c r="H775" t="inlineStr">
        <is>
          <t>塑料</t>
        </is>
      </c>
      <c r="I775" t="inlineStr">
        <is>
          <t>腹肌轮</t>
        </is>
      </c>
      <c r="J775" t="inlineStr">
        <is>
          <t>5.000</t>
        </is>
      </c>
      <c r="K775" t="n">
        <v>1</v>
      </c>
      <c r="L775" t="n">
        <v>8</v>
      </c>
      <c r="M775" t="n">
        <v>21.9</v>
      </c>
      <c r="N775">
        <f>_xlfn.DISPIMG("ID_1034E436BA4D400F8465157329C0483E",1)</f>
        <v/>
      </c>
      <c r="O775" t="inlineStr">
        <is>
          <t>Y</t>
        </is>
      </c>
      <c r="P775" t="inlineStr">
        <is>
          <t>不报关</t>
        </is>
      </c>
      <c r="Q775" t="inlineStr">
        <is>
          <t>http://www.amazon.de/dp/B0C6Y57X22</t>
        </is>
      </c>
    </row>
    <row r="776">
      <c r="A776" t="inlineStr">
        <is>
          <t>90131584</t>
        </is>
      </c>
      <c r="B776" t="inlineStr">
        <is>
          <t>FBA15H4XGG0CU000020</t>
        </is>
      </c>
      <c r="C776" t="inlineStr">
        <is>
          <t>Abdominal muscle wheel</t>
        </is>
      </c>
      <c r="D776" t="inlineStr">
        <is>
          <t>腹肌轮</t>
        </is>
      </c>
      <c r="E776" t="inlineStr">
        <is>
          <t>9506919000</t>
        </is>
      </c>
      <c r="F776" t="inlineStr">
        <is>
          <t>无</t>
        </is>
      </c>
      <c r="G776" t="inlineStr">
        <is>
          <t>无</t>
        </is>
      </c>
      <c r="H776" t="inlineStr">
        <is>
          <t>塑料</t>
        </is>
      </c>
      <c r="I776" t="inlineStr">
        <is>
          <t>腹肌轮</t>
        </is>
      </c>
      <c r="J776" t="inlineStr">
        <is>
          <t>5.000</t>
        </is>
      </c>
      <c r="K776" t="n">
        <v>1</v>
      </c>
      <c r="L776" t="n">
        <v>8</v>
      </c>
      <c r="M776" t="n">
        <v>20.1</v>
      </c>
      <c r="N776">
        <f>_xlfn.DISPIMG("ID_2EC556C315CF4FBDAA7089F87561C087",1)</f>
        <v/>
      </c>
      <c r="O776" t="inlineStr">
        <is>
          <t>Y</t>
        </is>
      </c>
      <c r="P776" t="inlineStr">
        <is>
          <t>不报关</t>
        </is>
      </c>
      <c r="Q776" t="inlineStr">
        <is>
          <t>http://www.amazon.de/dp/B0C6Y57X22</t>
        </is>
      </c>
    </row>
    <row r="777">
      <c r="A777" t="inlineStr">
        <is>
          <t>90131584</t>
        </is>
      </c>
      <c r="B777" t="inlineStr">
        <is>
          <t>FBA15H4XGG0CU000021</t>
        </is>
      </c>
      <c r="C777" t="inlineStr">
        <is>
          <t>Abdominal muscle wheel</t>
        </is>
      </c>
      <c r="D777" t="inlineStr">
        <is>
          <t>腹肌轮</t>
        </is>
      </c>
      <c r="E777" t="inlineStr">
        <is>
          <t>9506919000</t>
        </is>
      </c>
      <c r="F777" t="inlineStr">
        <is>
          <t>无</t>
        </is>
      </c>
      <c r="G777" t="inlineStr">
        <is>
          <t>无</t>
        </is>
      </c>
      <c r="H777" t="inlineStr">
        <is>
          <t>塑料</t>
        </is>
      </c>
      <c r="I777" t="inlineStr">
        <is>
          <t>腹肌轮</t>
        </is>
      </c>
      <c r="J777" t="inlineStr">
        <is>
          <t>5.000</t>
        </is>
      </c>
      <c r="K777" t="n">
        <v>1</v>
      </c>
      <c r="L777" t="n">
        <v>8</v>
      </c>
      <c r="M777" t="n">
        <v>19.75</v>
      </c>
      <c r="N777">
        <f>_xlfn.DISPIMG("ID_D65D62E3026B461D9F68B7482893AF68",1)</f>
        <v/>
      </c>
      <c r="O777" t="inlineStr">
        <is>
          <t>Y</t>
        </is>
      </c>
      <c r="P777" t="inlineStr">
        <is>
          <t>不报关</t>
        </is>
      </c>
      <c r="Q777" t="inlineStr">
        <is>
          <t>http://www.amazon.de/dp/B0C6Y57X22</t>
        </is>
      </c>
    </row>
    <row r="778">
      <c r="A778" t="inlineStr">
        <is>
          <t>90131584</t>
        </is>
      </c>
      <c r="B778" t="inlineStr">
        <is>
          <t>FBA15H4XGG0CU000022</t>
        </is>
      </c>
      <c r="C778" t="inlineStr">
        <is>
          <t>Abdominal muscle wheel</t>
        </is>
      </c>
      <c r="D778" t="inlineStr">
        <is>
          <t>腹肌轮</t>
        </is>
      </c>
      <c r="E778" t="inlineStr">
        <is>
          <t>9506919000</t>
        </is>
      </c>
      <c r="F778" t="inlineStr">
        <is>
          <t>无</t>
        </is>
      </c>
      <c r="G778" t="inlineStr">
        <is>
          <t>无</t>
        </is>
      </c>
      <c r="H778" t="inlineStr">
        <is>
          <t>塑料</t>
        </is>
      </c>
      <c r="I778" t="inlineStr">
        <is>
          <t>腹肌轮</t>
        </is>
      </c>
      <c r="J778" t="inlineStr">
        <is>
          <t>5.000</t>
        </is>
      </c>
      <c r="K778" t="n">
        <v>1</v>
      </c>
      <c r="L778" t="n">
        <v>8</v>
      </c>
      <c r="M778" t="n">
        <v>19.7</v>
      </c>
      <c r="N778">
        <f>_xlfn.DISPIMG("ID_9999CFEF66BD4E85A63E845673892D24",1)</f>
        <v/>
      </c>
      <c r="O778" t="inlineStr">
        <is>
          <t>Y</t>
        </is>
      </c>
      <c r="P778" t="inlineStr">
        <is>
          <t>不报关</t>
        </is>
      </c>
      <c r="Q778" t="inlineStr">
        <is>
          <t>http://www.amazon.de/dp/B0C6Y57X22</t>
        </is>
      </c>
    </row>
    <row r="779">
      <c r="A779" t="inlineStr">
        <is>
          <t>90131584</t>
        </is>
      </c>
      <c r="B779" t="inlineStr">
        <is>
          <t>FBA15H4XGG0CU000023</t>
        </is>
      </c>
      <c r="C779" t="inlineStr">
        <is>
          <t>Abdominal muscle wheel</t>
        </is>
      </c>
      <c r="D779" t="inlineStr">
        <is>
          <t>腹肌轮</t>
        </is>
      </c>
      <c r="E779" t="inlineStr">
        <is>
          <t>9506919000</t>
        </is>
      </c>
      <c r="F779" t="inlineStr">
        <is>
          <t>无</t>
        </is>
      </c>
      <c r="G779" t="inlineStr">
        <is>
          <t>无</t>
        </is>
      </c>
      <c r="H779" t="inlineStr">
        <is>
          <t>塑料</t>
        </is>
      </c>
      <c r="I779" t="inlineStr">
        <is>
          <t>腹肌轮</t>
        </is>
      </c>
      <c r="J779" t="inlineStr">
        <is>
          <t>5.000</t>
        </is>
      </c>
      <c r="K779" t="n">
        <v>1</v>
      </c>
      <c r="L779" t="n">
        <v>8</v>
      </c>
      <c r="M779" t="n">
        <v>19.7</v>
      </c>
      <c r="N779">
        <f>_xlfn.DISPIMG("ID_0C926C24BD5D4033A2BA335DBD4CEACE",1)</f>
        <v/>
      </c>
      <c r="O779" t="inlineStr">
        <is>
          <t>Y</t>
        </is>
      </c>
      <c r="P779" t="inlineStr">
        <is>
          <t>不报关</t>
        </is>
      </c>
      <c r="Q779" t="inlineStr">
        <is>
          <t>http://www.amazon.de/dp/B0C6Y57X22</t>
        </is>
      </c>
    </row>
    <row r="780">
      <c r="A780" t="inlineStr">
        <is>
          <t>90131584</t>
        </is>
      </c>
      <c r="B780" t="inlineStr">
        <is>
          <t>FBA15H4XGG0CU000024</t>
        </is>
      </c>
      <c r="C780" t="inlineStr">
        <is>
          <t>Abdominal muscle wheel</t>
        </is>
      </c>
      <c r="D780" t="inlineStr">
        <is>
          <t>腹肌轮</t>
        </is>
      </c>
      <c r="E780" t="inlineStr">
        <is>
          <t>9506919000</t>
        </is>
      </c>
      <c r="F780" t="inlineStr">
        <is>
          <t>无</t>
        </is>
      </c>
      <c r="G780" t="inlineStr">
        <is>
          <t>无</t>
        </is>
      </c>
      <c r="H780" t="inlineStr">
        <is>
          <t>塑料</t>
        </is>
      </c>
      <c r="I780" t="inlineStr">
        <is>
          <t>腹肌轮</t>
        </is>
      </c>
      <c r="J780" t="inlineStr">
        <is>
          <t>5.000</t>
        </is>
      </c>
      <c r="K780" t="n">
        <v>1</v>
      </c>
      <c r="L780" t="n">
        <v>8</v>
      </c>
      <c r="M780" t="n">
        <v>22.5</v>
      </c>
      <c r="N780">
        <f>_xlfn.DISPIMG("ID_1B31F175F7804C6098C37FA3EDCA9CFC",1)</f>
        <v/>
      </c>
      <c r="O780" t="inlineStr">
        <is>
          <t>Y</t>
        </is>
      </c>
      <c r="P780" t="inlineStr">
        <is>
          <t>不报关</t>
        </is>
      </c>
      <c r="Q780" t="inlineStr">
        <is>
          <t>http://www.amazon.de/dp/B0C6Y57X22</t>
        </is>
      </c>
    </row>
    <row r="781">
      <c r="A781" t="inlineStr">
        <is>
          <t>90131584</t>
        </is>
      </c>
      <c r="B781" t="inlineStr">
        <is>
          <t>FBA15H4XGG0CU000025</t>
        </is>
      </c>
      <c r="C781" t="inlineStr">
        <is>
          <t>Abdominal muscle wheel</t>
        </is>
      </c>
      <c r="D781" t="inlineStr">
        <is>
          <t>腹肌轮</t>
        </is>
      </c>
      <c r="E781" t="inlineStr">
        <is>
          <t>9506919000</t>
        </is>
      </c>
      <c r="F781" t="inlineStr">
        <is>
          <t>无</t>
        </is>
      </c>
      <c r="G781" t="inlineStr">
        <is>
          <t>无</t>
        </is>
      </c>
      <c r="H781" t="inlineStr">
        <is>
          <t>塑料</t>
        </is>
      </c>
      <c r="I781" t="inlineStr">
        <is>
          <t>腹肌轮</t>
        </is>
      </c>
      <c r="J781" t="inlineStr">
        <is>
          <t>5.000</t>
        </is>
      </c>
      <c r="K781" t="n">
        <v>1</v>
      </c>
      <c r="L781" t="n">
        <v>8</v>
      </c>
      <c r="M781" t="n">
        <v>20.1</v>
      </c>
      <c r="N781">
        <f>_xlfn.DISPIMG("ID_B3CFC235E205460090DA31A1D546F48D",1)</f>
        <v/>
      </c>
      <c r="O781" t="inlineStr">
        <is>
          <t>Y</t>
        </is>
      </c>
      <c r="P781" t="inlineStr">
        <is>
          <t>不报关</t>
        </is>
      </c>
      <c r="Q781" t="inlineStr">
        <is>
          <t>http://www.amazon.de/dp/B0C6Y57X22</t>
        </is>
      </c>
    </row>
    <row r="782">
      <c r="A782" t="inlineStr">
        <is>
          <t>90131584</t>
        </is>
      </c>
      <c r="B782" t="inlineStr">
        <is>
          <t>FBA15H4XGG0CU000026</t>
        </is>
      </c>
      <c r="C782" t="inlineStr">
        <is>
          <t>Abdominal muscle wheel</t>
        </is>
      </c>
      <c r="D782" t="inlineStr">
        <is>
          <t>腹肌轮</t>
        </is>
      </c>
      <c r="E782" t="inlineStr">
        <is>
          <t>9506919000</t>
        </is>
      </c>
      <c r="F782" t="inlineStr">
        <is>
          <t>无</t>
        </is>
      </c>
      <c r="G782" t="inlineStr">
        <is>
          <t>无</t>
        </is>
      </c>
      <c r="H782" t="inlineStr">
        <is>
          <t>塑料</t>
        </is>
      </c>
      <c r="I782" t="inlineStr">
        <is>
          <t>腹肌轮</t>
        </is>
      </c>
      <c r="J782" t="inlineStr">
        <is>
          <t>5.000</t>
        </is>
      </c>
      <c r="K782" t="n">
        <v>1</v>
      </c>
      <c r="L782" t="n">
        <v>8</v>
      </c>
      <c r="M782" t="n">
        <v>19.5</v>
      </c>
      <c r="N782">
        <f>_xlfn.DISPIMG("ID_8D696B0967084FBAA33E308280885CBE",1)</f>
        <v/>
      </c>
      <c r="O782" t="inlineStr">
        <is>
          <t>Y</t>
        </is>
      </c>
      <c r="P782" t="inlineStr">
        <is>
          <t>不报关</t>
        </is>
      </c>
      <c r="Q782" t="inlineStr">
        <is>
          <t>http://www.amazon.de/dp/B0C6Y57X22</t>
        </is>
      </c>
    </row>
    <row r="783">
      <c r="A783" t="inlineStr">
        <is>
          <t>90131584</t>
        </is>
      </c>
      <c r="B783" t="inlineStr">
        <is>
          <t>FBA15H4XGG0CU000027</t>
        </is>
      </c>
      <c r="C783" t="inlineStr">
        <is>
          <t>Abdominal muscle wheel</t>
        </is>
      </c>
      <c r="D783" t="inlineStr">
        <is>
          <t>腹肌轮</t>
        </is>
      </c>
      <c r="E783" t="inlineStr">
        <is>
          <t>9506919000</t>
        </is>
      </c>
      <c r="F783" t="inlineStr">
        <is>
          <t>无</t>
        </is>
      </c>
      <c r="G783" t="inlineStr">
        <is>
          <t>无</t>
        </is>
      </c>
      <c r="H783" t="inlineStr">
        <is>
          <t>塑料</t>
        </is>
      </c>
      <c r="I783" t="inlineStr">
        <is>
          <t>腹肌轮</t>
        </is>
      </c>
      <c r="J783" t="inlineStr">
        <is>
          <t>5.000</t>
        </is>
      </c>
      <c r="K783" t="n">
        <v>1</v>
      </c>
      <c r="L783" t="n">
        <v>8</v>
      </c>
      <c r="M783" t="n">
        <v>19.5</v>
      </c>
      <c r="N783">
        <f>_xlfn.DISPIMG("ID_854E9DE6471D4894A6092081DBE2DC51",1)</f>
        <v/>
      </c>
      <c r="O783" t="inlineStr">
        <is>
          <t>Y</t>
        </is>
      </c>
      <c r="P783" t="inlineStr">
        <is>
          <t>不报关</t>
        </is>
      </c>
      <c r="Q783" t="inlineStr">
        <is>
          <t>http://www.amazon.de/dp/B0C6Y57X22</t>
        </is>
      </c>
    </row>
    <row r="784">
      <c r="A784" t="inlineStr">
        <is>
          <t>90131584</t>
        </is>
      </c>
      <c r="B784" t="inlineStr">
        <is>
          <t>FBA15H4XGG0CU000028</t>
        </is>
      </c>
      <c r="C784" t="inlineStr">
        <is>
          <t>Abdominal muscle wheel</t>
        </is>
      </c>
      <c r="D784" t="inlineStr">
        <is>
          <t>腹肌轮</t>
        </is>
      </c>
      <c r="E784" t="inlineStr">
        <is>
          <t>9506919000</t>
        </is>
      </c>
      <c r="F784" t="inlineStr">
        <is>
          <t>无</t>
        </is>
      </c>
      <c r="G784" t="inlineStr">
        <is>
          <t>无</t>
        </is>
      </c>
      <c r="H784" t="inlineStr">
        <is>
          <t>塑料</t>
        </is>
      </c>
      <c r="I784" t="inlineStr">
        <is>
          <t>腹肌轮</t>
        </is>
      </c>
      <c r="J784" t="inlineStr">
        <is>
          <t>5.000</t>
        </is>
      </c>
      <c r="K784" t="n">
        <v>1</v>
      </c>
      <c r="L784" t="n">
        <v>8</v>
      </c>
      <c r="M784" t="n">
        <v>20.1</v>
      </c>
      <c r="N784">
        <f>_xlfn.DISPIMG("ID_1CBF49E41C0A4B95A555B95C983E2545",1)</f>
        <v/>
      </c>
      <c r="O784" t="inlineStr">
        <is>
          <t>Y</t>
        </is>
      </c>
      <c r="P784" t="inlineStr">
        <is>
          <t>不报关</t>
        </is>
      </c>
      <c r="Q784" t="inlineStr">
        <is>
          <t>http://www.amazon.de/dp/B0C6Y57X22</t>
        </is>
      </c>
    </row>
    <row r="785">
      <c r="A785" t="inlineStr">
        <is>
          <t>90131584</t>
        </is>
      </c>
      <c r="B785" t="inlineStr">
        <is>
          <t>FBA15H4XGG0CU000029</t>
        </is>
      </c>
      <c r="C785" t="inlineStr">
        <is>
          <t>Abdominal muscle wheel</t>
        </is>
      </c>
      <c r="D785" t="inlineStr">
        <is>
          <t>腹肌轮</t>
        </is>
      </c>
      <c r="E785" t="inlineStr">
        <is>
          <t>9506919000</t>
        </is>
      </c>
      <c r="F785" t="inlineStr">
        <is>
          <t>无</t>
        </is>
      </c>
      <c r="G785" t="inlineStr">
        <is>
          <t>无</t>
        </is>
      </c>
      <c r="H785" t="inlineStr">
        <is>
          <t>塑料</t>
        </is>
      </c>
      <c r="I785" t="inlineStr">
        <is>
          <t>腹肌轮</t>
        </is>
      </c>
      <c r="J785" t="inlineStr">
        <is>
          <t>5.000</t>
        </is>
      </c>
      <c r="K785" t="n">
        <v>1</v>
      </c>
      <c r="L785" t="n">
        <v>8</v>
      </c>
      <c r="M785" t="n">
        <v>20.05</v>
      </c>
      <c r="N785">
        <f>_xlfn.DISPIMG("ID_EE5E803614C4476283380AC2DA096435",1)</f>
        <v/>
      </c>
      <c r="O785" t="inlineStr">
        <is>
          <t>Y</t>
        </is>
      </c>
      <c r="P785" t="inlineStr">
        <is>
          <t>不报关</t>
        </is>
      </c>
      <c r="Q785" t="inlineStr">
        <is>
          <t>http://www.amazon.de/dp/B0C6Y57X22</t>
        </is>
      </c>
    </row>
    <row r="786">
      <c r="A786" t="inlineStr">
        <is>
          <t>90131584</t>
        </is>
      </c>
      <c r="B786" t="inlineStr">
        <is>
          <t>FBA15H4XGG0CU000030</t>
        </is>
      </c>
      <c r="C786" t="inlineStr">
        <is>
          <t>Abdominal muscle wheel</t>
        </is>
      </c>
      <c r="D786" t="inlineStr">
        <is>
          <t>腹肌轮</t>
        </is>
      </c>
      <c r="E786" t="inlineStr">
        <is>
          <t>9506919000</t>
        </is>
      </c>
      <c r="F786" t="inlineStr">
        <is>
          <t>无</t>
        </is>
      </c>
      <c r="G786" t="inlineStr">
        <is>
          <t>无</t>
        </is>
      </c>
      <c r="H786" t="inlineStr">
        <is>
          <t>塑料</t>
        </is>
      </c>
      <c r="I786" t="inlineStr">
        <is>
          <t>腹肌轮</t>
        </is>
      </c>
      <c r="J786" t="inlineStr">
        <is>
          <t>5.000</t>
        </is>
      </c>
      <c r="K786" t="n">
        <v>1</v>
      </c>
      <c r="L786" t="n">
        <v>8</v>
      </c>
      <c r="M786" t="n">
        <v>19.55</v>
      </c>
      <c r="N786">
        <f>_xlfn.DISPIMG("ID_56B0A4B2689348FA959DBE593BB8D11A",1)</f>
        <v/>
      </c>
      <c r="O786" t="inlineStr">
        <is>
          <t>Y</t>
        </is>
      </c>
      <c r="P786" t="inlineStr">
        <is>
          <t>不报关</t>
        </is>
      </c>
      <c r="Q786" t="inlineStr">
        <is>
          <t>http://www.amazon.de/dp/B0C6Y57X22</t>
        </is>
      </c>
    </row>
    <row r="787">
      <c r="A787" t="inlineStr">
        <is>
          <t>90131584</t>
        </is>
      </c>
      <c r="B787" t="inlineStr">
        <is>
          <t>FBA15H4XGG0CU000031</t>
        </is>
      </c>
      <c r="C787" t="inlineStr">
        <is>
          <t>Abdominal muscle wheel</t>
        </is>
      </c>
      <c r="D787" t="inlineStr">
        <is>
          <t>腹肌轮</t>
        </is>
      </c>
      <c r="E787" t="inlineStr">
        <is>
          <t>9506919000</t>
        </is>
      </c>
      <c r="F787" t="inlineStr">
        <is>
          <t>无</t>
        </is>
      </c>
      <c r="G787" t="inlineStr">
        <is>
          <t>无</t>
        </is>
      </c>
      <c r="H787" t="inlineStr">
        <is>
          <t>塑料</t>
        </is>
      </c>
      <c r="I787" t="inlineStr">
        <is>
          <t>腹肌轮</t>
        </is>
      </c>
      <c r="J787" t="inlineStr">
        <is>
          <t>5.000</t>
        </is>
      </c>
      <c r="K787" t="n">
        <v>1</v>
      </c>
      <c r="L787" t="n">
        <v>8</v>
      </c>
      <c r="M787" t="n">
        <v>20.05</v>
      </c>
      <c r="N787">
        <f>_xlfn.DISPIMG("ID_FC089942E41C4A4F837BB0D22B83CB2A",1)</f>
        <v/>
      </c>
      <c r="O787" t="inlineStr">
        <is>
          <t>Y</t>
        </is>
      </c>
      <c r="P787" t="inlineStr">
        <is>
          <t>不报关</t>
        </is>
      </c>
      <c r="Q787" t="inlineStr">
        <is>
          <t>http://www.amazon.de/dp/B0C6Y57X22</t>
        </is>
      </c>
    </row>
    <row r="788">
      <c r="A788" t="inlineStr">
        <is>
          <t>90131584</t>
        </is>
      </c>
      <c r="B788" t="inlineStr">
        <is>
          <t>FBA15H4XGG0CU000032</t>
        </is>
      </c>
      <c r="C788" t="inlineStr">
        <is>
          <t>Abdominal muscle wheel</t>
        </is>
      </c>
      <c r="D788" t="inlineStr">
        <is>
          <t>腹肌轮</t>
        </is>
      </c>
      <c r="E788" t="inlineStr">
        <is>
          <t>9506919000</t>
        </is>
      </c>
      <c r="F788" t="inlineStr">
        <is>
          <t>无</t>
        </is>
      </c>
      <c r="G788" t="inlineStr">
        <is>
          <t>无</t>
        </is>
      </c>
      <c r="H788" t="inlineStr">
        <is>
          <t>塑料</t>
        </is>
      </c>
      <c r="I788" t="inlineStr">
        <is>
          <t>腹肌轮</t>
        </is>
      </c>
      <c r="J788" t="inlineStr">
        <is>
          <t>5.000</t>
        </is>
      </c>
      <c r="K788" t="n">
        <v>1</v>
      </c>
      <c r="L788" t="n">
        <v>8</v>
      </c>
      <c r="M788" t="n">
        <v>19.5</v>
      </c>
      <c r="N788">
        <f>_xlfn.DISPIMG("ID_E426B199FB02477187E316FF60B26D0C",1)</f>
        <v/>
      </c>
      <c r="O788" t="inlineStr">
        <is>
          <t>Y</t>
        </is>
      </c>
      <c r="P788" t="inlineStr">
        <is>
          <t>不报关</t>
        </is>
      </c>
      <c r="Q788" t="inlineStr">
        <is>
          <t>http://www.amazon.de/dp/B0C6Y57X22</t>
        </is>
      </c>
    </row>
    <row r="789">
      <c r="A789" t="inlineStr">
        <is>
          <t>90131584</t>
        </is>
      </c>
      <c r="B789" t="inlineStr">
        <is>
          <t>FBA15H4XGG0CU000033</t>
        </is>
      </c>
      <c r="C789" t="inlineStr">
        <is>
          <t>Abdominal muscle wheel</t>
        </is>
      </c>
      <c r="D789" t="inlineStr">
        <is>
          <t>腹肌轮</t>
        </is>
      </c>
      <c r="E789" t="inlineStr">
        <is>
          <t>9506919000</t>
        </is>
      </c>
      <c r="F789" t="inlineStr">
        <is>
          <t>无</t>
        </is>
      </c>
      <c r="G789" t="inlineStr">
        <is>
          <t>无</t>
        </is>
      </c>
      <c r="H789" t="inlineStr">
        <is>
          <t>塑料</t>
        </is>
      </c>
      <c r="I789" t="inlineStr">
        <is>
          <t>腹肌轮</t>
        </is>
      </c>
      <c r="J789" t="inlineStr">
        <is>
          <t>5.000</t>
        </is>
      </c>
      <c r="K789" t="n">
        <v>1</v>
      </c>
      <c r="L789" t="n">
        <v>8</v>
      </c>
      <c r="M789" t="n">
        <v>19.95</v>
      </c>
      <c r="N789">
        <f>_xlfn.DISPIMG("ID_C5DF84BE7B964A9CA330F70EDFF5E687",1)</f>
        <v/>
      </c>
      <c r="O789" t="inlineStr">
        <is>
          <t>Y</t>
        </is>
      </c>
      <c r="P789" t="inlineStr">
        <is>
          <t>不报关</t>
        </is>
      </c>
      <c r="Q789" t="inlineStr">
        <is>
          <t>http://www.amazon.de/dp/B0C6Y57X22</t>
        </is>
      </c>
    </row>
    <row r="790">
      <c r="A790" t="inlineStr">
        <is>
          <t>90131584</t>
        </is>
      </c>
      <c r="B790" t="inlineStr">
        <is>
          <t>FBA15H4XGG0CU000034</t>
        </is>
      </c>
      <c r="C790" t="inlineStr">
        <is>
          <t>Abdominal muscle wheel</t>
        </is>
      </c>
      <c r="D790" t="inlineStr">
        <is>
          <t>腹肌轮</t>
        </is>
      </c>
      <c r="E790" t="inlineStr">
        <is>
          <t>9506919000</t>
        </is>
      </c>
      <c r="F790" t="inlineStr">
        <is>
          <t>无</t>
        </is>
      </c>
      <c r="G790" t="inlineStr">
        <is>
          <t>无</t>
        </is>
      </c>
      <c r="H790" t="inlineStr">
        <is>
          <t>塑料</t>
        </is>
      </c>
      <c r="I790" t="inlineStr">
        <is>
          <t>腹肌轮</t>
        </is>
      </c>
      <c r="J790" t="inlineStr">
        <is>
          <t>5.000</t>
        </is>
      </c>
      <c r="K790" t="n">
        <v>1</v>
      </c>
      <c r="L790" t="n">
        <v>8</v>
      </c>
      <c r="M790" t="n">
        <v>17.35</v>
      </c>
      <c r="N790">
        <f>_xlfn.DISPIMG("ID_1C0103C5A24D41A5AE560B5BB5A6CC3B",1)</f>
        <v/>
      </c>
      <c r="O790" t="inlineStr">
        <is>
          <t>Y</t>
        </is>
      </c>
      <c r="P790" t="inlineStr">
        <is>
          <t>不报关</t>
        </is>
      </c>
      <c r="Q790" t="inlineStr">
        <is>
          <t>http://www.amazon.de/dp/B0C6Y57X22</t>
        </is>
      </c>
    </row>
    <row r="791">
      <c r="A791" t="inlineStr">
        <is>
          <t>90131584</t>
        </is>
      </c>
      <c r="B791" t="inlineStr">
        <is>
          <t>FBA15H4XGG0CU000035</t>
        </is>
      </c>
      <c r="C791" t="inlineStr">
        <is>
          <t>Abdominal muscle wheel</t>
        </is>
      </c>
      <c r="D791" t="inlineStr">
        <is>
          <t>腹肌轮</t>
        </is>
      </c>
      <c r="E791" t="inlineStr">
        <is>
          <t>9506919000</t>
        </is>
      </c>
      <c r="F791" t="inlineStr">
        <is>
          <t>无</t>
        </is>
      </c>
      <c r="G791" t="inlineStr">
        <is>
          <t>无</t>
        </is>
      </c>
      <c r="H791" t="inlineStr">
        <is>
          <t>塑料</t>
        </is>
      </c>
      <c r="I791" t="inlineStr">
        <is>
          <t>腹肌轮</t>
        </is>
      </c>
      <c r="J791" t="inlineStr">
        <is>
          <t>5.000</t>
        </is>
      </c>
      <c r="K791" t="n">
        <v>1</v>
      </c>
      <c r="L791" t="n">
        <v>8</v>
      </c>
      <c r="M791" t="n">
        <v>17.75</v>
      </c>
      <c r="N791">
        <f>_xlfn.DISPIMG("ID_4B8E5712E1FE44949396264D11DF46D7",1)</f>
        <v/>
      </c>
      <c r="O791" t="inlineStr">
        <is>
          <t>Y</t>
        </is>
      </c>
      <c r="P791" t="inlineStr">
        <is>
          <t>不报关</t>
        </is>
      </c>
      <c r="Q791" t="inlineStr">
        <is>
          <t>http://www.amazon.de/dp/B0C6Y57X22</t>
        </is>
      </c>
    </row>
    <row r="792">
      <c r="A792" t="inlineStr">
        <is>
          <t>90131584</t>
        </is>
      </c>
      <c r="B792" t="inlineStr">
        <is>
          <t>FBA15H4XGG0CU000036</t>
        </is>
      </c>
      <c r="C792" t="inlineStr">
        <is>
          <t>Abdominal muscle wheel</t>
        </is>
      </c>
      <c r="D792" t="inlineStr">
        <is>
          <t>腹肌轮</t>
        </is>
      </c>
      <c r="E792" t="inlineStr">
        <is>
          <t>9506919000</t>
        </is>
      </c>
      <c r="F792" t="inlineStr">
        <is>
          <t>无</t>
        </is>
      </c>
      <c r="G792" t="inlineStr">
        <is>
          <t>无</t>
        </is>
      </c>
      <c r="H792" t="inlineStr">
        <is>
          <t>塑料</t>
        </is>
      </c>
      <c r="I792" t="inlineStr">
        <is>
          <t>腹肌轮</t>
        </is>
      </c>
      <c r="J792" t="inlineStr">
        <is>
          <t>5.000</t>
        </is>
      </c>
      <c r="K792" t="n">
        <v>1</v>
      </c>
      <c r="L792" t="n">
        <v>8</v>
      </c>
      <c r="M792" t="n">
        <v>14.35</v>
      </c>
      <c r="N792">
        <f>_xlfn.DISPIMG("ID_AB379DDE49584CE2A66F44F425C1FEE2",1)</f>
        <v/>
      </c>
      <c r="O792" t="inlineStr">
        <is>
          <t>Y</t>
        </is>
      </c>
      <c r="P792" t="inlineStr">
        <is>
          <t>不报关</t>
        </is>
      </c>
      <c r="Q792" t="inlineStr">
        <is>
          <t>http://www.amazon.de/dp/B0C6Y57X22</t>
        </is>
      </c>
    </row>
    <row r="793">
      <c r="A793" t="inlineStr">
        <is>
          <t>90131584</t>
        </is>
      </c>
      <c r="B793" t="inlineStr">
        <is>
          <t>FBA15H4XGG0CU000037</t>
        </is>
      </c>
      <c r="C793" t="inlineStr">
        <is>
          <t>Abdominal muscle wheel</t>
        </is>
      </c>
      <c r="D793" t="inlineStr">
        <is>
          <t>腹肌轮</t>
        </is>
      </c>
      <c r="E793" t="inlineStr">
        <is>
          <t>9506919000</t>
        </is>
      </c>
      <c r="F793" t="inlineStr">
        <is>
          <t>无</t>
        </is>
      </c>
      <c r="G793" t="inlineStr">
        <is>
          <t>无</t>
        </is>
      </c>
      <c r="H793" t="inlineStr">
        <is>
          <t>塑料</t>
        </is>
      </c>
      <c r="I793" t="inlineStr">
        <is>
          <t>腹肌轮</t>
        </is>
      </c>
      <c r="J793" t="inlineStr">
        <is>
          <t>5.000</t>
        </is>
      </c>
      <c r="K793" t="n">
        <v>1</v>
      </c>
      <c r="L793" t="n">
        <v>8</v>
      </c>
      <c r="M793" t="n">
        <v>17.75</v>
      </c>
      <c r="N793">
        <f>_xlfn.DISPIMG("ID_A833438C1C68489987E81B0EEE463D6E",1)</f>
        <v/>
      </c>
      <c r="O793" t="inlineStr">
        <is>
          <t>Y</t>
        </is>
      </c>
      <c r="P793" t="inlineStr">
        <is>
          <t>不报关</t>
        </is>
      </c>
      <c r="Q793" t="inlineStr">
        <is>
          <t>http://www.amazon.de/dp/B0C6Y57X22</t>
        </is>
      </c>
    </row>
    <row r="794">
      <c r="A794" t="inlineStr">
        <is>
          <t>90131584</t>
        </is>
      </c>
      <c r="B794" t="inlineStr">
        <is>
          <t>FBA15H4XGG0CU000038</t>
        </is>
      </c>
      <c r="C794" t="inlineStr">
        <is>
          <t>Abdominal muscle wheel</t>
        </is>
      </c>
      <c r="D794" t="inlineStr">
        <is>
          <t>腹肌轮</t>
        </is>
      </c>
      <c r="E794" t="inlineStr">
        <is>
          <t>9506919000</t>
        </is>
      </c>
      <c r="F794" t="inlineStr">
        <is>
          <t>无</t>
        </is>
      </c>
      <c r="G794" t="inlineStr">
        <is>
          <t>无</t>
        </is>
      </c>
      <c r="H794" t="inlineStr">
        <is>
          <t>塑料</t>
        </is>
      </c>
      <c r="I794" t="inlineStr">
        <is>
          <t>腹肌轮</t>
        </is>
      </c>
      <c r="J794" t="inlineStr">
        <is>
          <t>5.000</t>
        </is>
      </c>
      <c r="K794" t="n">
        <v>1</v>
      </c>
      <c r="L794" t="n">
        <v>8</v>
      </c>
      <c r="M794" t="n">
        <v>17.7</v>
      </c>
      <c r="N794">
        <f>_xlfn.DISPIMG("ID_AEE0E634C5EF4B96872FAD1AA3A55B2D",1)</f>
        <v/>
      </c>
      <c r="O794" t="inlineStr">
        <is>
          <t>Y</t>
        </is>
      </c>
      <c r="P794" t="inlineStr">
        <is>
          <t>不报关</t>
        </is>
      </c>
      <c r="Q794" t="inlineStr">
        <is>
          <t>http://www.amazon.de/dp/B0C6Y57X22</t>
        </is>
      </c>
    </row>
    <row r="795">
      <c r="A795" t="inlineStr">
        <is>
          <t>90131584</t>
        </is>
      </c>
      <c r="B795" t="inlineStr">
        <is>
          <t>FBA15H4XGG0CU000039</t>
        </is>
      </c>
      <c r="C795" t="inlineStr">
        <is>
          <t>Abdominal muscle wheel</t>
        </is>
      </c>
      <c r="D795" t="inlineStr">
        <is>
          <t>腹肌轮</t>
        </is>
      </c>
      <c r="E795" t="inlineStr">
        <is>
          <t>9506919000</t>
        </is>
      </c>
      <c r="F795" t="inlineStr">
        <is>
          <t>无</t>
        </is>
      </c>
      <c r="G795" t="inlineStr">
        <is>
          <t>无</t>
        </is>
      </c>
      <c r="H795" t="inlineStr">
        <is>
          <t>塑料</t>
        </is>
      </c>
      <c r="I795" t="inlineStr">
        <is>
          <t>腹肌轮</t>
        </is>
      </c>
      <c r="J795" t="inlineStr">
        <is>
          <t>5.000</t>
        </is>
      </c>
      <c r="K795" t="n">
        <v>1</v>
      </c>
      <c r="L795" t="n">
        <v>8</v>
      </c>
      <c r="M795" t="n">
        <v>19.7</v>
      </c>
      <c r="N795">
        <f>_xlfn.DISPIMG("ID_BDB32BEB6F1D41169C397963678B4829",1)</f>
        <v/>
      </c>
      <c r="O795" t="inlineStr">
        <is>
          <t>Y</t>
        </is>
      </c>
      <c r="P795" t="inlineStr">
        <is>
          <t>不报关</t>
        </is>
      </c>
      <c r="Q795" t="inlineStr">
        <is>
          <t>http://www.amazon.de/dp/B0C6Y57X22</t>
        </is>
      </c>
    </row>
    <row r="796">
      <c r="A796" t="inlineStr">
        <is>
          <t>90131584</t>
        </is>
      </c>
      <c r="B796" t="inlineStr">
        <is>
          <t>FBA15H4XGG0CU000040</t>
        </is>
      </c>
      <c r="C796" t="inlineStr">
        <is>
          <t>Abdominal muscle wheel</t>
        </is>
      </c>
      <c r="D796" t="inlineStr">
        <is>
          <t>腹肌轮</t>
        </is>
      </c>
      <c r="E796" t="inlineStr">
        <is>
          <t>9506919000</t>
        </is>
      </c>
      <c r="F796" t="inlineStr">
        <is>
          <t>无</t>
        </is>
      </c>
      <c r="G796" t="inlineStr">
        <is>
          <t>无</t>
        </is>
      </c>
      <c r="H796" t="inlineStr">
        <is>
          <t>塑料</t>
        </is>
      </c>
      <c r="I796" t="inlineStr">
        <is>
          <t>腹肌轮</t>
        </is>
      </c>
      <c r="J796" t="inlineStr">
        <is>
          <t>5.000</t>
        </is>
      </c>
      <c r="K796" t="n">
        <v>1</v>
      </c>
      <c r="L796" t="n">
        <v>8</v>
      </c>
      <c r="M796" t="n">
        <v>19.7</v>
      </c>
      <c r="N796">
        <f>_xlfn.DISPIMG("ID_DF55657A73084F6F8BA1F3EE1262B078",1)</f>
        <v/>
      </c>
      <c r="O796" t="inlineStr">
        <is>
          <t>Y</t>
        </is>
      </c>
      <c r="P796" t="inlineStr">
        <is>
          <t>不报关</t>
        </is>
      </c>
      <c r="Q796" t="inlineStr">
        <is>
          <t>http://www.amazon.de/dp/B0C6Y57X22</t>
        </is>
      </c>
    </row>
    <row r="797">
      <c r="A797" t="inlineStr">
        <is>
          <t>90131584</t>
        </is>
      </c>
      <c r="B797" t="inlineStr">
        <is>
          <t>FBA15H4XGG0CU000041</t>
        </is>
      </c>
      <c r="C797" t="inlineStr">
        <is>
          <t>Abdominal muscle wheel</t>
        </is>
      </c>
      <c r="D797" t="inlineStr">
        <is>
          <t>腹肌轮</t>
        </is>
      </c>
      <c r="E797" t="inlineStr">
        <is>
          <t>9506919000</t>
        </is>
      </c>
      <c r="F797" t="inlineStr">
        <is>
          <t>无</t>
        </is>
      </c>
      <c r="G797" t="inlineStr">
        <is>
          <t>无</t>
        </is>
      </c>
      <c r="H797" t="inlineStr">
        <is>
          <t>塑料</t>
        </is>
      </c>
      <c r="I797" t="inlineStr">
        <is>
          <t>腹肌轮</t>
        </is>
      </c>
      <c r="J797" t="inlineStr">
        <is>
          <t>5.000</t>
        </is>
      </c>
      <c r="K797" t="n">
        <v>1</v>
      </c>
      <c r="L797" t="n">
        <v>8</v>
      </c>
      <c r="M797" t="n">
        <v>21.65</v>
      </c>
      <c r="N797">
        <f>_xlfn.DISPIMG("ID_C464964FFB1B48FDB154E37949AC5502",1)</f>
        <v/>
      </c>
      <c r="O797" t="inlineStr">
        <is>
          <t>Y</t>
        </is>
      </c>
      <c r="P797" t="inlineStr">
        <is>
          <t>不报关</t>
        </is>
      </c>
      <c r="Q797" t="inlineStr">
        <is>
          <t>http://www.amazon.de/dp/B0C6Y57X22</t>
        </is>
      </c>
    </row>
    <row r="798">
      <c r="A798" t="inlineStr">
        <is>
          <t>90131584</t>
        </is>
      </c>
      <c r="B798" t="inlineStr">
        <is>
          <t>FBA15H4XGG0CU000042</t>
        </is>
      </c>
      <c r="C798" t="inlineStr">
        <is>
          <t>Abdominal muscle wheel</t>
        </is>
      </c>
      <c r="D798" t="inlineStr">
        <is>
          <t>腹肌轮</t>
        </is>
      </c>
      <c r="E798" t="inlineStr">
        <is>
          <t>9506919000</t>
        </is>
      </c>
      <c r="F798" t="inlineStr">
        <is>
          <t>无</t>
        </is>
      </c>
      <c r="G798" t="inlineStr">
        <is>
          <t>无</t>
        </is>
      </c>
      <c r="H798" t="inlineStr">
        <is>
          <t>塑料</t>
        </is>
      </c>
      <c r="I798" t="inlineStr">
        <is>
          <t>腹肌轮</t>
        </is>
      </c>
      <c r="J798" t="inlineStr">
        <is>
          <t>5.000</t>
        </is>
      </c>
      <c r="K798" t="n">
        <v>1</v>
      </c>
      <c r="L798" t="n">
        <v>8</v>
      </c>
      <c r="M798" t="n">
        <v>21.65</v>
      </c>
      <c r="N798">
        <f>_xlfn.DISPIMG("ID_554856D69FE0427E8123321CFABFF0F2",1)</f>
        <v/>
      </c>
      <c r="O798" t="inlineStr">
        <is>
          <t>Y</t>
        </is>
      </c>
      <c r="P798" t="inlineStr">
        <is>
          <t>不报关</t>
        </is>
      </c>
      <c r="Q798" t="inlineStr">
        <is>
          <t>http://www.amazon.de/dp/B0C6Y57X22</t>
        </is>
      </c>
    </row>
    <row r="799">
      <c r="A799" t="inlineStr">
        <is>
          <t>90131584</t>
        </is>
      </c>
      <c r="B799" t="inlineStr">
        <is>
          <t>FBA15H4XGG0CU000043</t>
        </is>
      </c>
      <c r="C799" t="inlineStr">
        <is>
          <t>Abdominal muscle wheel</t>
        </is>
      </c>
      <c r="D799" t="inlineStr">
        <is>
          <t>腹肌轮</t>
        </is>
      </c>
      <c r="E799" t="inlineStr">
        <is>
          <t>9506919000</t>
        </is>
      </c>
      <c r="F799" t="inlineStr">
        <is>
          <t>无</t>
        </is>
      </c>
      <c r="G799" t="inlineStr">
        <is>
          <t>无</t>
        </is>
      </c>
      <c r="H799" t="inlineStr">
        <is>
          <t>塑料</t>
        </is>
      </c>
      <c r="I799" t="inlineStr">
        <is>
          <t>腹肌轮</t>
        </is>
      </c>
      <c r="J799" t="inlineStr">
        <is>
          <t>5.000</t>
        </is>
      </c>
      <c r="K799" t="n">
        <v>1</v>
      </c>
      <c r="L799" t="n">
        <v>8</v>
      </c>
      <c r="M799" t="n">
        <v>21.7</v>
      </c>
      <c r="N799">
        <f>_xlfn.DISPIMG("ID_075ED771FA954AEA97D2C17D366DE8BD",1)</f>
        <v/>
      </c>
      <c r="O799" t="inlineStr">
        <is>
          <t>Y</t>
        </is>
      </c>
      <c r="P799" t="inlineStr">
        <is>
          <t>不报关</t>
        </is>
      </c>
      <c r="Q799" t="inlineStr">
        <is>
          <t>http://www.amazon.de/dp/B0C6Y57X22</t>
        </is>
      </c>
    </row>
    <row r="800">
      <c r="A800" t="inlineStr">
        <is>
          <t>90131584</t>
        </is>
      </c>
      <c r="B800" t="inlineStr">
        <is>
          <t>FBA15H4XGG0CU000044</t>
        </is>
      </c>
      <c r="C800" t="inlineStr">
        <is>
          <t>Abdominal muscle wheel</t>
        </is>
      </c>
      <c r="D800" t="inlineStr">
        <is>
          <t>腹肌轮</t>
        </is>
      </c>
      <c r="E800" t="inlineStr">
        <is>
          <t>9506919000</t>
        </is>
      </c>
      <c r="F800" t="inlineStr">
        <is>
          <t>无</t>
        </is>
      </c>
      <c r="G800" t="inlineStr">
        <is>
          <t>无</t>
        </is>
      </c>
      <c r="H800" t="inlineStr">
        <is>
          <t>塑料</t>
        </is>
      </c>
      <c r="I800" t="inlineStr">
        <is>
          <t>腹肌轮</t>
        </is>
      </c>
      <c r="J800" t="inlineStr">
        <is>
          <t>5.000</t>
        </is>
      </c>
      <c r="K800" t="n">
        <v>1</v>
      </c>
      <c r="L800" t="n">
        <v>8</v>
      </c>
      <c r="M800" t="n">
        <v>21.65</v>
      </c>
      <c r="N800">
        <f>_xlfn.DISPIMG("ID_447FCAFD9FCC4D39A5205DD13F5E6695",1)</f>
        <v/>
      </c>
      <c r="O800" t="inlineStr">
        <is>
          <t>Y</t>
        </is>
      </c>
      <c r="P800" t="inlineStr">
        <is>
          <t>不报关</t>
        </is>
      </c>
      <c r="Q800" t="inlineStr">
        <is>
          <t>http://www.amazon.de/dp/B0C6Y57X22</t>
        </is>
      </c>
    </row>
    <row r="801">
      <c r="A801" t="inlineStr">
        <is>
          <t>90131584</t>
        </is>
      </c>
      <c r="B801" t="inlineStr">
        <is>
          <t>FBA15H4XGG0CU000045</t>
        </is>
      </c>
      <c r="C801" t="inlineStr">
        <is>
          <t>Abdominal muscle wheel</t>
        </is>
      </c>
      <c r="D801" t="inlineStr">
        <is>
          <t>腹肌轮</t>
        </is>
      </c>
      <c r="E801" t="inlineStr">
        <is>
          <t>9506919000</t>
        </is>
      </c>
      <c r="F801" t="inlineStr">
        <is>
          <t>无</t>
        </is>
      </c>
      <c r="G801" t="inlineStr">
        <is>
          <t>无</t>
        </is>
      </c>
      <c r="H801" t="inlineStr">
        <is>
          <t>塑料</t>
        </is>
      </c>
      <c r="I801" t="inlineStr">
        <is>
          <t>腹肌轮</t>
        </is>
      </c>
      <c r="J801" t="inlineStr">
        <is>
          <t>5.000</t>
        </is>
      </c>
      <c r="K801" t="n">
        <v>1</v>
      </c>
      <c r="L801" t="n">
        <v>8</v>
      </c>
      <c r="M801" t="n">
        <v>21.7</v>
      </c>
      <c r="N801">
        <f>_xlfn.DISPIMG("ID_59998015B75143F7B1A5D4104FC37C90",1)</f>
        <v/>
      </c>
      <c r="O801" t="inlineStr">
        <is>
          <t>Y</t>
        </is>
      </c>
      <c r="P801" t="inlineStr">
        <is>
          <t>不报关</t>
        </is>
      </c>
      <c r="Q801" t="inlineStr">
        <is>
          <t>http://www.amazon.de/dp/B0C6Y57X22</t>
        </is>
      </c>
    </row>
    <row r="802">
      <c r="A802" t="inlineStr">
        <is>
          <t>90131584</t>
        </is>
      </c>
      <c r="B802" t="inlineStr">
        <is>
          <t>FBA15H4XGG0CU000046</t>
        </is>
      </c>
      <c r="C802" t="inlineStr">
        <is>
          <t>Abdominal muscle wheel</t>
        </is>
      </c>
      <c r="D802" t="inlineStr">
        <is>
          <t>腹肌轮</t>
        </is>
      </c>
      <c r="E802" t="inlineStr">
        <is>
          <t>9506919000</t>
        </is>
      </c>
      <c r="F802" t="inlineStr">
        <is>
          <t>无</t>
        </is>
      </c>
      <c r="G802" t="inlineStr">
        <is>
          <t>无</t>
        </is>
      </c>
      <c r="H802" t="inlineStr">
        <is>
          <t>塑料</t>
        </is>
      </c>
      <c r="I802" t="inlineStr">
        <is>
          <t>腹肌轮</t>
        </is>
      </c>
      <c r="J802" t="inlineStr">
        <is>
          <t>5.000</t>
        </is>
      </c>
      <c r="K802" t="n">
        <v>1</v>
      </c>
      <c r="L802" t="n">
        <v>8</v>
      </c>
      <c r="M802" t="n">
        <v>19.45</v>
      </c>
      <c r="N802">
        <f>_xlfn.DISPIMG("ID_4CFE062EC1DE41B2AA939DDCE1E14CDE",1)</f>
        <v/>
      </c>
      <c r="O802" t="inlineStr">
        <is>
          <t>Y</t>
        </is>
      </c>
      <c r="P802" t="inlineStr">
        <is>
          <t>不报关</t>
        </is>
      </c>
      <c r="Q802" t="inlineStr">
        <is>
          <t>http://www.amazon.de/dp/B0C6Y57X22</t>
        </is>
      </c>
    </row>
    <row r="803">
      <c r="A803" t="inlineStr">
        <is>
          <t>90131584</t>
        </is>
      </c>
      <c r="B803" t="inlineStr">
        <is>
          <t>FBA15H4XGG0CU000047</t>
        </is>
      </c>
      <c r="C803" t="inlineStr">
        <is>
          <t>Abdominal muscle wheel</t>
        </is>
      </c>
      <c r="D803" t="inlineStr">
        <is>
          <t>腹肌轮</t>
        </is>
      </c>
      <c r="E803" t="inlineStr">
        <is>
          <t>9506919000</t>
        </is>
      </c>
      <c r="F803" t="inlineStr">
        <is>
          <t>无</t>
        </is>
      </c>
      <c r="G803" t="inlineStr">
        <is>
          <t>无</t>
        </is>
      </c>
      <c r="H803" t="inlineStr">
        <is>
          <t>塑料</t>
        </is>
      </c>
      <c r="I803" t="inlineStr">
        <is>
          <t>腹肌轮</t>
        </is>
      </c>
      <c r="J803" t="inlineStr">
        <is>
          <t>5.000</t>
        </is>
      </c>
      <c r="K803" t="n">
        <v>1</v>
      </c>
      <c r="L803" t="n">
        <v>8</v>
      </c>
      <c r="M803" t="n">
        <v>21.7</v>
      </c>
      <c r="N803">
        <f>_xlfn.DISPIMG("ID_4B6B10BF607245CB97DAF79E1331EE79",1)</f>
        <v/>
      </c>
      <c r="O803" t="inlineStr">
        <is>
          <t>Y</t>
        </is>
      </c>
      <c r="P803" t="inlineStr">
        <is>
          <t>不报关</t>
        </is>
      </c>
      <c r="Q803" t="inlineStr">
        <is>
          <t>http://www.amazon.de/dp/B0C6Y57X22</t>
        </is>
      </c>
    </row>
    <row r="804">
      <c r="A804" t="inlineStr">
        <is>
          <t>90131584</t>
        </is>
      </c>
      <c r="B804" t="inlineStr">
        <is>
          <t>FBA15H4XGG0CU000048</t>
        </is>
      </c>
      <c r="C804" t="inlineStr">
        <is>
          <t>Abdominal muscle wheel</t>
        </is>
      </c>
      <c r="D804" t="inlineStr">
        <is>
          <t>腹肌轮</t>
        </is>
      </c>
      <c r="E804" t="inlineStr">
        <is>
          <t>9506919000</t>
        </is>
      </c>
      <c r="F804" t="inlineStr">
        <is>
          <t>无</t>
        </is>
      </c>
      <c r="G804" t="inlineStr">
        <is>
          <t>无</t>
        </is>
      </c>
      <c r="H804" t="inlineStr">
        <is>
          <t>塑料</t>
        </is>
      </c>
      <c r="I804" t="inlineStr">
        <is>
          <t>腹肌轮</t>
        </is>
      </c>
      <c r="J804" t="inlineStr">
        <is>
          <t>5.000</t>
        </is>
      </c>
      <c r="K804" t="n">
        <v>1</v>
      </c>
      <c r="L804" t="n">
        <v>8</v>
      </c>
      <c r="M804" t="n">
        <v>21.65</v>
      </c>
      <c r="N804">
        <f>_xlfn.DISPIMG("ID_2E8CBD16F8634552B60BBED0FB256796",1)</f>
        <v/>
      </c>
      <c r="O804" t="inlineStr">
        <is>
          <t>Y</t>
        </is>
      </c>
      <c r="P804" t="inlineStr">
        <is>
          <t>不报关</t>
        </is>
      </c>
      <c r="Q804" t="inlineStr">
        <is>
          <t>http://www.amazon.de/dp/B0C6Y57X22</t>
        </is>
      </c>
    </row>
    <row r="805">
      <c r="A805" t="inlineStr">
        <is>
          <t>90131584</t>
        </is>
      </c>
      <c r="B805" t="inlineStr">
        <is>
          <t>FBA15H4XGG0CU000049</t>
        </is>
      </c>
      <c r="C805" t="inlineStr">
        <is>
          <t>Abdominal muscle wheel</t>
        </is>
      </c>
      <c r="D805" t="inlineStr">
        <is>
          <t>腹肌轮</t>
        </is>
      </c>
      <c r="E805" t="inlineStr">
        <is>
          <t>9506919000</t>
        </is>
      </c>
      <c r="F805" t="inlineStr">
        <is>
          <t>无</t>
        </is>
      </c>
      <c r="G805" t="inlineStr">
        <is>
          <t>无</t>
        </is>
      </c>
      <c r="H805" t="inlineStr">
        <is>
          <t>塑料</t>
        </is>
      </c>
      <c r="I805" t="inlineStr">
        <is>
          <t>腹肌轮</t>
        </is>
      </c>
      <c r="J805" t="inlineStr">
        <is>
          <t>5.000</t>
        </is>
      </c>
      <c r="K805" t="n">
        <v>1</v>
      </c>
      <c r="L805" t="n">
        <v>8</v>
      </c>
      <c r="M805" t="n">
        <v>17.2</v>
      </c>
      <c r="N805">
        <f>_xlfn.DISPIMG("ID_736E6EAF03364E03B9EE86C3896A67A7",1)</f>
        <v/>
      </c>
      <c r="O805" t="inlineStr">
        <is>
          <t>Y</t>
        </is>
      </c>
      <c r="P805" t="inlineStr">
        <is>
          <t>不报关</t>
        </is>
      </c>
      <c r="Q805" t="inlineStr">
        <is>
          <t>http://www.amazon.de/dp/B0C6Y57X22</t>
        </is>
      </c>
    </row>
    <row r="806">
      <c r="A806" t="inlineStr">
        <is>
          <t>90131584</t>
        </is>
      </c>
      <c r="B806" t="inlineStr">
        <is>
          <t>FBA15H4XGG0CU000050</t>
        </is>
      </c>
      <c r="C806" t="inlineStr">
        <is>
          <t>Abdominal muscle wheel</t>
        </is>
      </c>
      <c r="D806" t="inlineStr">
        <is>
          <t>腹肌轮</t>
        </is>
      </c>
      <c r="E806" t="inlineStr">
        <is>
          <t>9506919000</t>
        </is>
      </c>
      <c r="F806" t="inlineStr">
        <is>
          <t>无</t>
        </is>
      </c>
      <c r="G806" t="inlineStr">
        <is>
          <t>无</t>
        </is>
      </c>
      <c r="H806" t="inlineStr">
        <is>
          <t>塑料</t>
        </is>
      </c>
      <c r="I806" t="inlineStr">
        <is>
          <t>腹肌轮</t>
        </is>
      </c>
      <c r="J806" t="inlineStr">
        <is>
          <t>5.000</t>
        </is>
      </c>
      <c r="K806" t="n">
        <v>1</v>
      </c>
      <c r="L806" t="n">
        <v>8</v>
      </c>
      <c r="M806" t="n">
        <v>19.7</v>
      </c>
      <c r="N806">
        <f>_xlfn.DISPIMG("ID_AE987FB5F8FC43D0B4BF01490142F71C",1)</f>
        <v/>
      </c>
      <c r="O806" t="inlineStr">
        <is>
          <t>Y</t>
        </is>
      </c>
      <c r="P806" t="inlineStr">
        <is>
          <t>不报关</t>
        </is>
      </c>
      <c r="Q806" t="inlineStr">
        <is>
          <t>http://www.amazon.de/dp/B0C6Y57X22</t>
        </is>
      </c>
    </row>
    <row r="807">
      <c r="A807" t="inlineStr">
        <is>
          <t>90131584</t>
        </is>
      </c>
      <c r="B807" t="inlineStr">
        <is>
          <t>FBA15H4S61G2U000001</t>
        </is>
      </c>
      <c r="C807" t="inlineStr">
        <is>
          <t>umbrella</t>
        </is>
      </c>
      <c r="D807" t="inlineStr">
        <is>
          <t>雨伞</t>
        </is>
      </c>
      <c r="E807" t="inlineStr">
        <is>
          <t>6302910010</t>
        </is>
      </c>
      <c r="F807" t="inlineStr">
        <is>
          <t>无</t>
        </is>
      </c>
      <c r="G807" t="inlineStr">
        <is>
          <t>无</t>
        </is>
      </c>
      <c r="H807" t="inlineStr">
        <is>
          <t>合金塑料</t>
        </is>
      </c>
      <c r="I807" t="inlineStr">
        <is>
          <t>遮雨遮阳</t>
        </is>
      </c>
      <c r="J807" t="inlineStr">
        <is>
          <t>5.000</t>
        </is>
      </c>
      <c r="K807" t="n">
        <v>1</v>
      </c>
      <c r="L807" t="n">
        <v>79</v>
      </c>
      <c r="M807" t="n">
        <v>21.7</v>
      </c>
      <c r="N807">
        <f>_xlfn.DISPIMG("ID_16E153021D4E40F3B77F965433291B47",1)</f>
        <v/>
      </c>
      <c r="O807" t="inlineStr">
        <is>
          <t>N</t>
        </is>
      </c>
      <c r="P807" t="inlineStr">
        <is>
          <t>不报关</t>
        </is>
      </c>
      <c r="Q807" t="inlineStr">
        <is>
          <t>http://www.amazon.de/dp/B0825VKTZY</t>
        </is>
      </c>
    </row>
    <row r="808">
      <c r="A808" t="inlineStr">
        <is>
          <t>90131584</t>
        </is>
      </c>
      <c r="B808" t="inlineStr">
        <is>
          <t>FBA15H4S61G2U000002</t>
        </is>
      </c>
      <c r="C808" t="inlineStr">
        <is>
          <t>umbrella</t>
        </is>
      </c>
      <c r="D808" t="inlineStr">
        <is>
          <t>雨伞</t>
        </is>
      </c>
      <c r="E808" t="inlineStr">
        <is>
          <t>6302910010</t>
        </is>
      </c>
      <c r="F808" t="inlineStr">
        <is>
          <t>无</t>
        </is>
      </c>
      <c r="G808" t="inlineStr">
        <is>
          <t>无</t>
        </is>
      </c>
      <c r="H808" t="inlineStr">
        <is>
          <t>合金塑料</t>
        </is>
      </c>
      <c r="I808" t="inlineStr">
        <is>
          <t>遮雨遮阳</t>
        </is>
      </c>
      <c r="J808" t="inlineStr">
        <is>
          <t>5.000</t>
        </is>
      </c>
      <c r="K808" t="n">
        <v>1</v>
      </c>
      <c r="L808" t="n">
        <v>79</v>
      </c>
      <c r="M808" t="n">
        <v>19.95</v>
      </c>
      <c r="N808">
        <f>_xlfn.DISPIMG("ID_5AE34EAA97634AE7BF7A2D15E78BE77D",1)</f>
        <v/>
      </c>
      <c r="O808" t="inlineStr">
        <is>
          <t>N</t>
        </is>
      </c>
      <c r="P808" t="inlineStr">
        <is>
          <t>不报关</t>
        </is>
      </c>
      <c r="Q808" t="inlineStr">
        <is>
          <t>http://www.amazon.de/dp/B0825VKTZY</t>
        </is>
      </c>
    </row>
    <row r="809">
      <c r="A809" t="inlineStr">
        <is>
          <t>90131584</t>
        </is>
      </c>
      <c r="B809" t="inlineStr">
        <is>
          <t>FBA15H4S61G2U000003</t>
        </is>
      </c>
      <c r="C809" t="inlineStr">
        <is>
          <t>umbrella</t>
        </is>
      </c>
      <c r="D809" t="inlineStr">
        <is>
          <t>雨伞</t>
        </is>
      </c>
      <c r="E809" t="inlineStr">
        <is>
          <t>6302910010</t>
        </is>
      </c>
      <c r="F809" t="inlineStr">
        <is>
          <t>无</t>
        </is>
      </c>
      <c r="G809" t="inlineStr">
        <is>
          <t>无</t>
        </is>
      </c>
      <c r="H809" t="inlineStr">
        <is>
          <t>合金塑料</t>
        </is>
      </c>
      <c r="I809" t="inlineStr">
        <is>
          <t>遮雨遮阳</t>
        </is>
      </c>
      <c r="J809" t="inlineStr">
        <is>
          <t>5.000</t>
        </is>
      </c>
      <c r="K809" t="n">
        <v>1</v>
      </c>
      <c r="L809" t="n">
        <v>79</v>
      </c>
      <c r="M809" t="n">
        <v>20.65</v>
      </c>
      <c r="N809">
        <f>_xlfn.DISPIMG("ID_B3A47FE49A074EAEB8953F1AC7F49B7C",1)</f>
        <v/>
      </c>
      <c r="O809" t="inlineStr">
        <is>
          <t>N</t>
        </is>
      </c>
      <c r="P809" t="inlineStr">
        <is>
          <t>不报关</t>
        </is>
      </c>
      <c r="Q809" t="inlineStr">
        <is>
          <t>http://www.amazon.de/dp/B0825VKTZY</t>
        </is>
      </c>
    </row>
    <row r="810">
      <c r="A810" t="inlineStr">
        <is>
          <t>90131584</t>
        </is>
      </c>
      <c r="B810" t="inlineStr">
        <is>
          <t>FBA15H4S61G2U000004</t>
        </is>
      </c>
      <c r="C810" t="inlineStr">
        <is>
          <t>umbrella</t>
        </is>
      </c>
      <c r="D810" t="inlineStr">
        <is>
          <t>雨伞</t>
        </is>
      </c>
      <c r="E810" t="inlineStr">
        <is>
          <t>6302910010</t>
        </is>
      </c>
      <c r="F810" t="inlineStr">
        <is>
          <t>无</t>
        </is>
      </c>
      <c r="G810" t="inlineStr">
        <is>
          <t>无</t>
        </is>
      </c>
      <c r="H810" t="inlineStr">
        <is>
          <t>合金塑料</t>
        </is>
      </c>
      <c r="I810" t="inlineStr">
        <is>
          <t>遮雨遮阳</t>
        </is>
      </c>
      <c r="J810" t="inlineStr">
        <is>
          <t>5.000</t>
        </is>
      </c>
      <c r="K810" t="n">
        <v>1</v>
      </c>
      <c r="L810" t="n">
        <v>79</v>
      </c>
      <c r="M810" t="n">
        <v>20.3</v>
      </c>
      <c r="N810">
        <f>_xlfn.DISPIMG("ID_5B2006FB4CFE4009A9F2A9A1F97F7131",1)</f>
        <v/>
      </c>
      <c r="O810" t="inlineStr">
        <is>
          <t>N</t>
        </is>
      </c>
      <c r="P810" t="inlineStr">
        <is>
          <t>不报关</t>
        </is>
      </c>
      <c r="Q810" t="inlineStr">
        <is>
          <t>http://www.amazon.de/dp/B0825VKTZY</t>
        </is>
      </c>
    </row>
    <row r="811">
      <c r="A811" t="inlineStr">
        <is>
          <t>90131584</t>
        </is>
      </c>
      <c r="B811" t="inlineStr">
        <is>
          <t>FBA15H4S61G2U000005</t>
        </is>
      </c>
      <c r="C811" t="inlineStr">
        <is>
          <t>umbrella</t>
        </is>
      </c>
      <c r="D811" t="inlineStr">
        <is>
          <t>雨伞</t>
        </is>
      </c>
      <c r="E811" t="inlineStr">
        <is>
          <t>6302910010</t>
        </is>
      </c>
      <c r="F811" t="inlineStr">
        <is>
          <t>无</t>
        </is>
      </c>
      <c r="G811" t="inlineStr">
        <is>
          <t>无</t>
        </is>
      </c>
      <c r="H811" t="inlineStr">
        <is>
          <t>合金塑料</t>
        </is>
      </c>
      <c r="I811" t="inlineStr">
        <is>
          <t>遮雨遮阳</t>
        </is>
      </c>
      <c r="J811" t="inlineStr">
        <is>
          <t>5.000</t>
        </is>
      </c>
      <c r="K811" t="n">
        <v>1</v>
      </c>
      <c r="L811" t="n">
        <v>79</v>
      </c>
      <c r="M811" t="n">
        <v>20.05</v>
      </c>
      <c r="N811">
        <f>_xlfn.DISPIMG("ID_BFE98287743049E4958FE379C84A3F8B",1)</f>
        <v/>
      </c>
      <c r="O811" t="inlineStr">
        <is>
          <t>N</t>
        </is>
      </c>
      <c r="P811" t="inlineStr">
        <is>
          <t>不报关</t>
        </is>
      </c>
      <c r="Q811" t="inlineStr">
        <is>
          <t>http://www.amazon.de/dp/B0825VKTZY</t>
        </is>
      </c>
    </row>
    <row r="812">
      <c r="A812" t="inlineStr">
        <is>
          <t>90131584</t>
        </is>
      </c>
      <c r="B812" t="inlineStr">
        <is>
          <t>FBA15H4S61G2U000006</t>
        </is>
      </c>
      <c r="C812" t="inlineStr">
        <is>
          <t>Dispensers Pot</t>
        </is>
      </c>
      <c r="D812" t="inlineStr">
        <is>
          <t>分装罐</t>
        </is>
      </c>
      <c r="E812" t="inlineStr">
        <is>
          <t>3924100000</t>
        </is>
      </c>
      <c r="F812" t="inlineStr">
        <is>
          <t>无</t>
        </is>
      </c>
      <c r="G812" t="inlineStr">
        <is>
          <t>无</t>
        </is>
      </c>
      <c r="H812" t="inlineStr">
        <is>
          <t>PP</t>
        </is>
      </c>
      <c r="I812" t="inlineStr">
        <is>
          <t>奶粉分装罐</t>
        </is>
      </c>
      <c r="J812" t="inlineStr">
        <is>
          <t>5.000</t>
        </is>
      </c>
      <c r="K812" t="n">
        <v>1</v>
      </c>
      <c r="L812" t="n">
        <v>35</v>
      </c>
      <c r="M812" t="n">
        <v>6.63</v>
      </c>
      <c r="N812">
        <f>_xlfn.DISPIMG("ID_EF8D15C40A3246E99A6A4B6C244432BA",1)</f>
        <v/>
      </c>
      <c r="O812" t="inlineStr">
        <is>
          <t>N</t>
        </is>
      </c>
      <c r="P812" t="inlineStr">
        <is>
          <t>不报关</t>
        </is>
      </c>
      <c r="Q812" t="inlineStr">
        <is>
          <t>http://www.amazon.de/dp/B0BFDP7M92</t>
        </is>
      </c>
    </row>
    <row r="813">
      <c r="A813" t="inlineStr">
        <is>
          <t>90131584</t>
        </is>
      </c>
      <c r="B813" t="inlineStr">
        <is>
          <t>FBA15H4S61G2U000006</t>
        </is>
      </c>
      <c r="C813" t="inlineStr">
        <is>
          <t>umbrella</t>
        </is>
      </c>
      <c r="D813" t="inlineStr">
        <is>
          <t>雨伞</t>
        </is>
      </c>
      <c r="E813" t="inlineStr">
        <is>
          <t>6601990000</t>
        </is>
      </c>
      <c r="F813" t="inlineStr">
        <is>
          <t>无</t>
        </is>
      </c>
      <c r="G813" t="inlineStr">
        <is>
          <t>无</t>
        </is>
      </c>
      <c r="H813" t="inlineStr">
        <is>
          <t>合金塑料</t>
        </is>
      </c>
      <c r="I813" t="inlineStr">
        <is>
          <t>Rain shelter</t>
        </is>
      </c>
      <c r="J813" t="inlineStr">
        <is>
          <t>5.000</t>
        </is>
      </c>
      <c r="K813" t="n">
        <v>1</v>
      </c>
      <c r="L813" t="n">
        <v>60</v>
      </c>
      <c r="M813" t="n">
        <v>11.37</v>
      </c>
      <c r="N813">
        <f>_xlfn.DISPIMG("ID_53E739BC62094286A96A8733A232B923",1)</f>
        <v/>
      </c>
      <c r="O813" t="inlineStr">
        <is>
          <t>N</t>
        </is>
      </c>
      <c r="P813" t="inlineStr">
        <is>
          <t>不报关</t>
        </is>
      </c>
      <c r="Q813" t="inlineStr">
        <is>
          <t>http://www.amazon.de/dp/B07TRCC4SV</t>
        </is>
      </c>
    </row>
    <row r="814">
      <c r="A814" t="inlineStr">
        <is>
          <t>90131584</t>
        </is>
      </c>
      <c r="B814" t="inlineStr">
        <is>
          <t>FBA15H4S61G2U000007</t>
        </is>
      </c>
      <c r="C814" t="inlineStr">
        <is>
          <t>Dispensers Pot</t>
        </is>
      </c>
      <c r="D814" t="inlineStr">
        <is>
          <t>分装罐</t>
        </is>
      </c>
      <c r="E814" t="inlineStr">
        <is>
          <t>3924100000</t>
        </is>
      </c>
      <c r="F814" t="inlineStr">
        <is>
          <t>无</t>
        </is>
      </c>
      <c r="G814" t="inlineStr">
        <is>
          <t>无</t>
        </is>
      </c>
      <c r="H814" t="inlineStr">
        <is>
          <t>PP</t>
        </is>
      </c>
      <c r="I814" t="inlineStr">
        <is>
          <t>奶粉分装罐</t>
        </is>
      </c>
      <c r="J814" t="inlineStr">
        <is>
          <t>5.000</t>
        </is>
      </c>
      <c r="K814" t="n">
        <v>1</v>
      </c>
      <c r="L814" t="n">
        <v>35</v>
      </c>
      <c r="M814" t="n">
        <v>7.61</v>
      </c>
      <c r="N814">
        <f>_xlfn.DISPIMG("ID_408739974C9F4504A0F687D673F9B2FA",1)</f>
        <v/>
      </c>
      <c r="O814" t="inlineStr">
        <is>
          <t>N</t>
        </is>
      </c>
      <c r="P814" t="inlineStr">
        <is>
          <t>不报关</t>
        </is>
      </c>
      <c r="Q814" t="inlineStr">
        <is>
          <t>http://www.amazon.de/dp/B0BFDP7M92</t>
        </is>
      </c>
    </row>
    <row r="815">
      <c r="A815" t="inlineStr">
        <is>
          <t>90131584</t>
        </is>
      </c>
      <c r="B815" t="inlineStr">
        <is>
          <t>FBA15H4S61G2U000007</t>
        </is>
      </c>
      <c r="C815" t="inlineStr">
        <is>
          <t>umbrella</t>
        </is>
      </c>
      <c r="D815" t="inlineStr">
        <is>
          <t>雨伞</t>
        </is>
      </c>
      <c r="E815" t="inlineStr">
        <is>
          <t>6601990000</t>
        </is>
      </c>
      <c r="F815" t="inlineStr">
        <is>
          <t>无</t>
        </is>
      </c>
      <c r="G815" t="inlineStr">
        <is>
          <t>无</t>
        </is>
      </c>
      <c r="H815" t="inlineStr">
        <is>
          <t>合金塑料</t>
        </is>
      </c>
      <c r="I815" t="inlineStr">
        <is>
          <t>Rain shelter</t>
        </is>
      </c>
      <c r="J815" t="inlineStr">
        <is>
          <t>5.000</t>
        </is>
      </c>
      <c r="K815" t="n">
        <v>1</v>
      </c>
      <c r="L815" t="n">
        <v>60</v>
      </c>
      <c r="M815" t="n">
        <v>13.04</v>
      </c>
      <c r="N815">
        <f>_xlfn.DISPIMG("ID_4098349C65F54C65BEE914474E9C824C",1)</f>
        <v/>
      </c>
      <c r="O815" t="inlineStr">
        <is>
          <t>N</t>
        </is>
      </c>
      <c r="P815" t="inlineStr">
        <is>
          <t>不报关</t>
        </is>
      </c>
      <c r="Q815" t="inlineStr">
        <is>
          <t>http://www.amazon.de/dp/B07TRCC4SV</t>
        </is>
      </c>
    </row>
    <row r="816">
      <c r="A816" t="inlineStr">
        <is>
          <t>90131584</t>
        </is>
      </c>
      <c r="B816" t="inlineStr">
        <is>
          <t>FBA15H4S61G2U000008</t>
        </is>
      </c>
      <c r="C816" t="inlineStr">
        <is>
          <t>Dispensers Pot</t>
        </is>
      </c>
      <c r="D816" t="inlineStr">
        <is>
          <t>分装罐</t>
        </is>
      </c>
      <c r="E816" t="inlineStr">
        <is>
          <t>3924100000</t>
        </is>
      </c>
      <c r="F816" t="inlineStr">
        <is>
          <t>无</t>
        </is>
      </c>
      <c r="G816" t="inlineStr">
        <is>
          <t>无</t>
        </is>
      </c>
      <c r="H816" t="inlineStr">
        <is>
          <t>PP</t>
        </is>
      </c>
      <c r="I816" t="inlineStr">
        <is>
          <t>奶粉分装罐</t>
        </is>
      </c>
      <c r="J816" t="inlineStr">
        <is>
          <t>5.000</t>
        </is>
      </c>
      <c r="K816" t="n">
        <v>1</v>
      </c>
      <c r="L816" t="n">
        <v>35</v>
      </c>
      <c r="M816" t="n">
        <v>7.61</v>
      </c>
      <c r="N816">
        <f>_xlfn.DISPIMG("ID_42B8EF503E6D456EB61B09E3BB6A9402",1)</f>
        <v/>
      </c>
      <c r="O816" t="inlineStr">
        <is>
          <t>N</t>
        </is>
      </c>
      <c r="P816" t="inlineStr">
        <is>
          <t>不报关</t>
        </is>
      </c>
      <c r="Q816" t="inlineStr">
        <is>
          <t>http://www.amazon.de/dp/B0BFDP7M92</t>
        </is>
      </c>
    </row>
    <row r="817">
      <c r="A817" t="inlineStr">
        <is>
          <t>90131584</t>
        </is>
      </c>
      <c r="B817" t="inlineStr">
        <is>
          <t>FBA15H4S61G2U000008</t>
        </is>
      </c>
      <c r="C817" t="inlineStr">
        <is>
          <t>umbrella</t>
        </is>
      </c>
      <c r="D817" t="inlineStr">
        <is>
          <t>雨伞</t>
        </is>
      </c>
      <c r="E817" t="inlineStr">
        <is>
          <t>6601990000</t>
        </is>
      </c>
      <c r="F817" t="inlineStr">
        <is>
          <t>无</t>
        </is>
      </c>
      <c r="G817" t="inlineStr">
        <is>
          <t>无</t>
        </is>
      </c>
      <c r="H817" t="inlineStr">
        <is>
          <t>合金塑料</t>
        </is>
      </c>
      <c r="I817" t="inlineStr">
        <is>
          <t>Rain shelter</t>
        </is>
      </c>
      <c r="J817" t="inlineStr">
        <is>
          <t>5.000</t>
        </is>
      </c>
      <c r="K817" t="n">
        <v>1</v>
      </c>
      <c r="L817" t="n">
        <v>60</v>
      </c>
      <c r="M817" t="n">
        <v>13.04</v>
      </c>
      <c r="N817">
        <f>_xlfn.DISPIMG("ID_9EFB85D2357149FAB06D46123C454C97",1)</f>
        <v/>
      </c>
      <c r="O817" t="inlineStr">
        <is>
          <t>N</t>
        </is>
      </c>
      <c r="P817" t="inlineStr">
        <is>
          <t>不报关</t>
        </is>
      </c>
      <c r="Q817" t="inlineStr">
        <is>
          <t>http://www.amazon.de/dp/B07TRCC4SV</t>
        </is>
      </c>
    </row>
    <row r="818">
      <c r="A818" t="inlineStr">
        <is>
          <t>90131584</t>
        </is>
      </c>
      <c r="B818" t="inlineStr">
        <is>
          <t>FBA15H4S61G2U000009</t>
        </is>
      </c>
      <c r="C818" t="inlineStr">
        <is>
          <t>umbrella</t>
        </is>
      </c>
      <c r="D818" t="inlineStr">
        <is>
          <t>雨伞</t>
        </is>
      </c>
      <c r="E818" t="inlineStr">
        <is>
          <t>6601990000</t>
        </is>
      </c>
      <c r="F818" t="inlineStr">
        <is>
          <t>无</t>
        </is>
      </c>
      <c r="G818" t="inlineStr">
        <is>
          <t>无</t>
        </is>
      </c>
      <c r="H818" t="inlineStr">
        <is>
          <t>合金塑料</t>
        </is>
      </c>
      <c r="I818" t="inlineStr">
        <is>
          <t>Rain shelter</t>
        </is>
      </c>
      <c r="J818" t="inlineStr">
        <is>
          <t>5.000</t>
        </is>
      </c>
      <c r="K818" t="n">
        <v>1</v>
      </c>
      <c r="L818" t="n">
        <v>60</v>
      </c>
      <c r="M818" t="n">
        <v>10.17</v>
      </c>
      <c r="N818">
        <f>_xlfn.DISPIMG("ID_BC1454747AF049BE91CB523D23705C26",1)</f>
        <v/>
      </c>
      <c r="O818" t="inlineStr">
        <is>
          <t>N</t>
        </is>
      </c>
      <c r="P818" t="inlineStr">
        <is>
          <t>不报关</t>
        </is>
      </c>
      <c r="Q818" t="inlineStr">
        <is>
          <t>http://www.amazon.de/dp/B07TRCC4SV</t>
        </is>
      </c>
    </row>
    <row r="819">
      <c r="A819" t="inlineStr">
        <is>
          <t>90131584</t>
        </is>
      </c>
      <c r="B819" t="inlineStr">
        <is>
          <t>FBA15H4S61G2U000009</t>
        </is>
      </c>
      <c r="C819" t="inlineStr">
        <is>
          <t>Dispensers Pot</t>
        </is>
      </c>
      <c r="D819" t="inlineStr">
        <is>
          <t>分装罐</t>
        </is>
      </c>
      <c r="E819" t="inlineStr">
        <is>
          <t>3924100000</t>
        </is>
      </c>
      <c r="F819" t="inlineStr">
        <is>
          <t>无</t>
        </is>
      </c>
      <c r="G819" t="inlineStr">
        <is>
          <t>无</t>
        </is>
      </c>
      <c r="H819" t="inlineStr">
        <is>
          <t>PP</t>
        </is>
      </c>
      <c r="I819" t="inlineStr">
        <is>
          <t>奶粉分装罐</t>
        </is>
      </c>
      <c r="J819" t="inlineStr">
        <is>
          <t>5.000</t>
        </is>
      </c>
      <c r="K819" t="n">
        <v>1</v>
      </c>
      <c r="L819" t="n">
        <v>35</v>
      </c>
      <c r="M819" t="n">
        <v>5.93</v>
      </c>
      <c r="N819">
        <f>_xlfn.DISPIMG("ID_312D2EA5D15941C4A7FC7B7115EFB4E4",1)</f>
        <v/>
      </c>
      <c r="O819" t="inlineStr">
        <is>
          <t>N</t>
        </is>
      </c>
      <c r="P819" t="inlineStr">
        <is>
          <t>不报关</t>
        </is>
      </c>
      <c r="Q819" t="inlineStr">
        <is>
          <t>http://www.amazon.de/dp/B0BFDP7M92</t>
        </is>
      </c>
    </row>
    <row r="820">
      <c r="A820" t="inlineStr">
        <is>
          <t>90131584</t>
        </is>
      </c>
      <c r="B820" t="inlineStr">
        <is>
          <t>FBA15H4S61G2U000010</t>
        </is>
      </c>
      <c r="C820" t="inlineStr">
        <is>
          <t>umbrella</t>
        </is>
      </c>
      <c r="D820" t="inlineStr">
        <is>
          <t>雨伞</t>
        </is>
      </c>
      <c r="E820" t="inlineStr">
        <is>
          <t>6601990000</t>
        </is>
      </c>
      <c r="F820" t="inlineStr">
        <is>
          <t>无</t>
        </is>
      </c>
      <c r="G820" t="inlineStr">
        <is>
          <t>无</t>
        </is>
      </c>
      <c r="H820" t="inlineStr">
        <is>
          <t>合金塑料</t>
        </is>
      </c>
      <c r="I820" t="inlineStr">
        <is>
          <t>Rain shelter</t>
        </is>
      </c>
      <c r="J820" t="inlineStr">
        <is>
          <t>5.000</t>
        </is>
      </c>
      <c r="K820" t="n">
        <v>1</v>
      </c>
      <c r="L820" t="n">
        <v>35</v>
      </c>
      <c r="M820" t="n">
        <v>9.609999999999999</v>
      </c>
      <c r="N820">
        <f>_xlfn.DISPIMG("ID_18F924B584A64E789D26545CB121795A",1)</f>
        <v/>
      </c>
      <c r="O820" t="inlineStr">
        <is>
          <t>N</t>
        </is>
      </c>
      <c r="P820" t="inlineStr">
        <is>
          <t>不报关</t>
        </is>
      </c>
      <c r="Q820" t="inlineStr">
        <is>
          <t>http://www.amazon.de/dp/B07TRCC4SV</t>
        </is>
      </c>
    </row>
    <row r="821">
      <c r="A821" t="inlineStr">
        <is>
          <t>90131584</t>
        </is>
      </c>
      <c r="B821" t="inlineStr">
        <is>
          <t>FBA15H4S61G2U000010</t>
        </is>
      </c>
      <c r="C821" t="inlineStr">
        <is>
          <t>baby lying pillow</t>
        </is>
      </c>
      <c r="D821" t="inlineStr">
        <is>
          <t>婴儿趴趴枕</t>
        </is>
      </c>
      <c r="E821" t="inlineStr">
        <is>
          <t>6302319900</t>
        </is>
      </c>
      <c r="F821" t="inlineStr">
        <is>
          <t>无</t>
        </is>
      </c>
      <c r="G821" t="inlineStr">
        <is>
          <t>无</t>
        </is>
      </c>
      <c r="H821" t="inlineStr">
        <is>
          <t>涤棉</t>
        </is>
      </c>
      <c r="I821" t="inlineStr">
        <is>
          <t>睡觉、玩</t>
        </is>
      </c>
      <c r="J821" t="inlineStr">
        <is>
          <t>5.000</t>
        </is>
      </c>
      <c r="K821" t="n">
        <v>1</v>
      </c>
      <c r="L821" t="n">
        <v>40</v>
      </c>
      <c r="M821" t="n">
        <v>10.99</v>
      </c>
      <c r="N821">
        <f>_xlfn.DISPIMG("ID_20333101308B4A2598DD05174E04AFC6",1)</f>
        <v/>
      </c>
      <c r="O821" t="inlineStr">
        <is>
          <t>N</t>
        </is>
      </c>
      <c r="P821" t="inlineStr">
        <is>
          <t>不报关</t>
        </is>
      </c>
      <c r="Q821" t="inlineStr">
        <is>
          <t>http://www.amazon.de/dp/B0BDLSS8W2</t>
        </is>
      </c>
    </row>
    <row r="822">
      <c r="A822" t="inlineStr">
        <is>
          <t>90131584</t>
        </is>
      </c>
      <c r="B822" t="inlineStr">
        <is>
          <t>FBA15H4S61G2U000011</t>
        </is>
      </c>
      <c r="C822" t="inlineStr">
        <is>
          <t>umbrella</t>
        </is>
      </c>
      <c r="D822" t="inlineStr">
        <is>
          <t>雨伞</t>
        </is>
      </c>
      <c r="E822" t="inlineStr">
        <is>
          <t>6601990000</t>
        </is>
      </c>
      <c r="F822" t="inlineStr">
        <is>
          <t>无</t>
        </is>
      </c>
      <c r="G822" t="inlineStr">
        <is>
          <t>无</t>
        </is>
      </c>
      <c r="H822" t="inlineStr">
        <is>
          <t>合金塑料</t>
        </is>
      </c>
      <c r="I822" t="inlineStr">
        <is>
          <t>Rain shelter</t>
        </is>
      </c>
      <c r="J822" t="inlineStr">
        <is>
          <t>5.000</t>
        </is>
      </c>
      <c r="K822" t="n">
        <v>1</v>
      </c>
      <c r="L822" t="n">
        <v>60</v>
      </c>
      <c r="M822" t="n">
        <v>16.52</v>
      </c>
      <c r="N822">
        <f>_xlfn.DISPIMG("ID_F378760D8F434CFF9A0067534C37219C",1)</f>
        <v/>
      </c>
      <c r="O822" t="inlineStr">
        <is>
          <t>N</t>
        </is>
      </c>
      <c r="P822" t="inlineStr">
        <is>
          <t>不报关</t>
        </is>
      </c>
      <c r="Q822" t="inlineStr">
        <is>
          <t>http://www.amazon.de/dp/B07TRCC4SV</t>
        </is>
      </c>
    </row>
    <row r="823">
      <c r="A823" t="inlineStr">
        <is>
          <t>90131584</t>
        </is>
      </c>
      <c r="B823" t="inlineStr">
        <is>
          <t>FBA15H4S61G2U000011</t>
        </is>
      </c>
      <c r="C823" t="inlineStr">
        <is>
          <t>umbrella</t>
        </is>
      </c>
      <c r="D823" t="inlineStr">
        <is>
          <t>雨伞</t>
        </is>
      </c>
      <c r="E823" t="inlineStr">
        <is>
          <t>6302910010</t>
        </is>
      </c>
      <c r="F823" t="inlineStr">
        <is>
          <t>无</t>
        </is>
      </c>
      <c r="G823" t="inlineStr">
        <is>
          <t>无</t>
        </is>
      </c>
      <c r="H823" t="inlineStr">
        <is>
          <t>合金塑料</t>
        </is>
      </c>
      <c r="I823" t="inlineStr">
        <is>
          <t>遮雨遮阳</t>
        </is>
      </c>
      <c r="J823" t="inlineStr">
        <is>
          <t>5.000</t>
        </is>
      </c>
      <c r="K823" t="n">
        <v>1</v>
      </c>
      <c r="L823" t="n">
        <v>5</v>
      </c>
      <c r="M823" t="n">
        <v>1.38</v>
      </c>
      <c r="N823">
        <f>_xlfn.DISPIMG("ID_59668DE439CC4680BB0324850C1D3C3D",1)</f>
        <v/>
      </c>
      <c r="O823" t="inlineStr">
        <is>
          <t>N</t>
        </is>
      </c>
      <c r="P823" t="inlineStr">
        <is>
          <t>不报关</t>
        </is>
      </c>
      <c r="Q823" t="inlineStr">
        <is>
          <t>http://www.amazon.de/dp/B0825VKTZY</t>
        </is>
      </c>
    </row>
    <row r="824">
      <c r="A824" t="inlineStr">
        <is>
          <t>90131584</t>
        </is>
      </c>
      <c r="B824" t="inlineStr">
        <is>
          <t>FBA15H4S61G2U000011</t>
        </is>
      </c>
      <c r="C824" t="inlineStr">
        <is>
          <t>Dispensers Pot</t>
        </is>
      </c>
      <c r="D824" t="inlineStr">
        <is>
          <t>分装罐</t>
        </is>
      </c>
      <c r="E824" t="inlineStr">
        <is>
          <t>3924100000</t>
        </is>
      </c>
      <c r="F824" t="inlineStr">
        <is>
          <t>无</t>
        </is>
      </c>
      <c r="G824" t="inlineStr">
        <is>
          <t>无</t>
        </is>
      </c>
      <c r="H824" t="inlineStr">
        <is>
          <t>PP</t>
        </is>
      </c>
      <c r="I824" t="inlineStr">
        <is>
          <t>奶粉分装罐</t>
        </is>
      </c>
      <c r="J824" t="inlineStr">
        <is>
          <t>5.000</t>
        </is>
      </c>
      <c r="K824" t="n">
        <v>1</v>
      </c>
      <c r="L824" t="n">
        <v>10</v>
      </c>
      <c r="M824" t="n">
        <v>2.75</v>
      </c>
      <c r="N824">
        <f>_xlfn.DISPIMG("ID_8C0252E227274E9A806A718FF79A9FBE",1)</f>
        <v/>
      </c>
      <c r="O824" t="inlineStr">
        <is>
          <t>N</t>
        </is>
      </c>
      <c r="P824" t="inlineStr">
        <is>
          <t>不报关</t>
        </is>
      </c>
      <c r="Q824" t="inlineStr">
        <is>
          <t>http://www.amazon.de/dp/B0BFDP7M92</t>
        </is>
      </c>
    </row>
    <row r="825">
      <c r="A825" t="inlineStr">
        <is>
          <t>90131584</t>
        </is>
      </c>
      <c r="B825" t="inlineStr">
        <is>
          <t>FBA15H4S61G2U000012</t>
        </is>
      </c>
      <c r="C825" t="inlineStr">
        <is>
          <t>umbrella</t>
        </is>
      </c>
      <c r="D825" t="inlineStr">
        <is>
          <t>雨伞</t>
        </is>
      </c>
      <c r="E825" t="inlineStr">
        <is>
          <t>6601990000</t>
        </is>
      </c>
      <c r="F825" t="inlineStr">
        <is>
          <t>无</t>
        </is>
      </c>
      <c r="G825" t="inlineStr">
        <is>
          <t>无</t>
        </is>
      </c>
      <c r="H825" t="inlineStr">
        <is>
          <t>合金塑料</t>
        </is>
      </c>
      <c r="I825" t="inlineStr">
        <is>
          <t>Rain shelter</t>
        </is>
      </c>
      <c r="J825" t="inlineStr">
        <is>
          <t>5.000</t>
        </is>
      </c>
      <c r="K825" t="n">
        <v>1</v>
      </c>
      <c r="L825" t="n">
        <v>100</v>
      </c>
      <c r="M825" t="n">
        <v>20.05</v>
      </c>
      <c r="N825">
        <f>_xlfn.DISPIMG("ID_DC59AF3A38764427B0535C23D0B0CA56",1)</f>
        <v/>
      </c>
      <c r="O825" t="inlineStr">
        <is>
          <t>N</t>
        </is>
      </c>
      <c r="P825" t="inlineStr">
        <is>
          <t>不报关</t>
        </is>
      </c>
      <c r="Q825" t="inlineStr">
        <is>
          <t>http://www.amazon.de/dp/B07TRCC4SV</t>
        </is>
      </c>
    </row>
    <row r="826">
      <c r="A826" t="inlineStr">
        <is>
          <t>90131584</t>
        </is>
      </c>
      <c r="B826" t="inlineStr">
        <is>
          <t>FBA15H4S61G2U000013</t>
        </is>
      </c>
      <c r="C826" t="inlineStr">
        <is>
          <t>umbrella</t>
        </is>
      </c>
      <c r="D826" t="inlineStr">
        <is>
          <t>雨伞</t>
        </is>
      </c>
      <c r="E826" t="inlineStr">
        <is>
          <t>6302910010</t>
        </is>
      </c>
      <c r="F826" t="inlineStr">
        <is>
          <t>无</t>
        </is>
      </c>
      <c r="G826" t="inlineStr">
        <is>
          <t>无</t>
        </is>
      </c>
      <c r="H826" t="inlineStr">
        <is>
          <t>合金塑料</t>
        </is>
      </c>
      <c r="I826" t="inlineStr">
        <is>
          <t>遮雨遮阳</t>
        </is>
      </c>
      <c r="J826" t="inlineStr">
        <is>
          <t>5.000</t>
        </is>
      </c>
      <c r="K826" t="n">
        <v>1</v>
      </c>
      <c r="L826" t="n">
        <v>79</v>
      </c>
      <c r="M826" t="n">
        <v>20.5</v>
      </c>
      <c r="N826">
        <f>_xlfn.DISPIMG("ID_A447E3DB72B34953A6E40D32BF7C5461",1)</f>
        <v/>
      </c>
      <c r="O826" t="inlineStr">
        <is>
          <t>N</t>
        </is>
      </c>
      <c r="P826" t="inlineStr">
        <is>
          <t>不报关</t>
        </is>
      </c>
      <c r="Q826" t="inlineStr">
        <is>
          <t>http://www.amazon.de/dp/B082633MW7</t>
        </is>
      </c>
    </row>
    <row r="827">
      <c r="A827" t="inlineStr">
        <is>
          <t>90131584</t>
        </is>
      </c>
      <c r="B827" t="inlineStr">
        <is>
          <t>FBA15H4S61G2U000014</t>
        </is>
      </c>
      <c r="C827" t="inlineStr">
        <is>
          <t>umbrella</t>
        </is>
      </c>
      <c r="D827" t="inlineStr">
        <is>
          <t>雨伞</t>
        </is>
      </c>
      <c r="E827" t="inlineStr">
        <is>
          <t>6302910010</t>
        </is>
      </c>
      <c r="F827" t="inlineStr">
        <is>
          <t>无</t>
        </is>
      </c>
      <c r="G827" t="inlineStr">
        <is>
          <t>无</t>
        </is>
      </c>
      <c r="H827" t="inlineStr">
        <is>
          <t>合金塑料</t>
        </is>
      </c>
      <c r="I827" t="inlineStr">
        <is>
          <t>遮雨遮阳</t>
        </is>
      </c>
      <c r="J827" t="inlineStr">
        <is>
          <t>5.000</t>
        </is>
      </c>
      <c r="K827" t="n">
        <v>1</v>
      </c>
      <c r="L827" t="n">
        <v>79</v>
      </c>
      <c r="M827" t="n">
        <v>17.55</v>
      </c>
      <c r="N827">
        <f>_xlfn.DISPIMG("ID_65FA1CC253C24C9390B0DC9FF5418D5A",1)</f>
        <v/>
      </c>
      <c r="O827" t="inlineStr">
        <is>
          <t>N</t>
        </is>
      </c>
      <c r="P827" t="inlineStr">
        <is>
          <t>不报关</t>
        </is>
      </c>
      <c r="Q827" t="inlineStr">
        <is>
          <t>http://www.amazon.de/dp/B082633MW7</t>
        </is>
      </c>
    </row>
    <row r="828">
      <c r="A828" t="inlineStr">
        <is>
          <t>90131584</t>
        </is>
      </c>
      <c r="B828" t="inlineStr">
        <is>
          <t>FBA15H4S61G2U000015</t>
        </is>
      </c>
      <c r="C828" t="inlineStr">
        <is>
          <t>umbrella</t>
        </is>
      </c>
      <c r="D828" t="inlineStr">
        <is>
          <t>雨伞</t>
        </is>
      </c>
      <c r="E828" t="inlineStr">
        <is>
          <t>6601990000</t>
        </is>
      </c>
      <c r="F828" t="inlineStr">
        <is>
          <t>无</t>
        </is>
      </c>
      <c r="G828" t="inlineStr">
        <is>
          <t>无</t>
        </is>
      </c>
      <c r="H828" t="inlineStr">
        <is>
          <t>合金塑料</t>
        </is>
      </c>
      <c r="I828" t="inlineStr">
        <is>
          <t>Rain shelter</t>
        </is>
      </c>
      <c r="J828" t="inlineStr">
        <is>
          <t>5.000</t>
        </is>
      </c>
      <c r="K828" t="n">
        <v>1</v>
      </c>
      <c r="L828" t="n">
        <v>100</v>
      </c>
      <c r="M828" t="n">
        <v>20.65</v>
      </c>
      <c r="N828">
        <f>_xlfn.DISPIMG("ID_A3EDB6F5B02C4A7DB91A323BCB44DF00",1)</f>
        <v/>
      </c>
      <c r="O828" t="inlineStr">
        <is>
          <t>N</t>
        </is>
      </c>
      <c r="P828" t="inlineStr">
        <is>
          <t>不报关</t>
        </is>
      </c>
      <c r="Q828" t="inlineStr">
        <is>
          <t>http://www.amazon.de/dp/B07TRC264F</t>
        </is>
      </c>
    </row>
    <row r="829">
      <c r="A829" t="inlineStr">
        <is>
          <t>90131584</t>
        </is>
      </c>
      <c r="B829" t="inlineStr">
        <is>
          <t>FBA15H4S61G2U000016</t>
        </is>
      </c>
      <c r="C829" t="inlineStr">
        <is>
          <t>umbrella</t>
        </is>
      </c>
      <c r="D829" t="inlineStr">
        <is>
          <t>雨伞</t>
        </is>
      </c>
      <c r="E829" t="inlineStr">
        <is>
          <t>6601990000</t>
        </is>
      </c>
      <c r="F829" t="inlineStr">
        <is>
          <t>无</t>
        </is>
      </c>
      <c r="G829" t="inlineStr">
        <is>
          <t>无</t>
        </is>
      </c>
      <c r="H829" t="inlineStr">
        <is>
          <t>合金塑料</t>
        </is>
      </c>
      <c r="I829" t="inlineStr">
        <is>
          <t>Rain shelter</t>
        </is>
      </c>
      <c r="J829" t="inlineStr">
        <is>
          <t>5.000</t>
        </is>
      </c>
      <c r="K829" t="n">
        <v>1</v>
      </c>
      <c r="L829" t="n">
        <v>100</v>
      </c>
      <c r="M829" t="n">
        <v>17.35</v>
      </c>
      <c r="N829">
        <f>_xlfn.DISPIMG("ID_396B5E84FC454FC99D0839CAE9860BE3",1)</f>
        <v/>
      </c>
      <c r="O829" t="inlineStr">
        <is>
          <t>N</t>
        </is>
      </c>
      <c r="P829" t="inlineStr">
        <is>
          <t>不报关</t>
        </is>
      </c>
      <c r="Q829" t="inlineStr">
        <is>
          <t>http://www.amazon.de/dp/B07TRC264F</t>
        </is>
      </c>
    </row>
    <row r="830">
      <c r="A830" t="inlineStr">
        <is>
          <t>90131584</t>
        </is>
      </c>
      <c r="B830" t="inlineStr">
        <is>
          <t>FBA15H4S61G2U000017</t>
        </is>
      </c>
      <c r="C830" t="inlineStr">
        <is>
          <t>umbrella</t>
        </is>
      </c>
      <c r="D830" t="inlineStr">
        <is>
          <t>雨伞</t>
        </is>
      </c>
      <c r="E830" t="inlineStr">
        <is>
          <t>6601990000</t>
        </is>
      </c>
      <c r="F830" t="inlineStr">
        <is>
          <t>无</t>
        </is>
      </c>
      <c r="G830" t="inlineStr">
        <is>
          <t>无</t>
        </is>
      </c>
      <c r="H830" t="inlineStr">
        <is>
          <t>合金塑料</t>
        </is>
      </c>
      <c r="I830" t="inlineStr">
        <is>
          <t>Rain shelter</t>
        </is>
      </c>
      <c r="J830" t="inlineStr">
        <is>
          <t>5.000</t>
        </is>
      </c>
      <c r="K830" t="n">
        <v>1</v>
      </c>
      <c r="L830" t="n">
        <v>100</v>
      </c>
      <c r="M830" t="n">
        <v>17.55</v>
      </c>
      <c r="N830">
        <f>_xlfn.DISPIMG("ID_79BE4FE4897F4D66AC1166BB256B5BAD",1)</f>
        <v/>
      </c>
      <c r="O830" t="inlineStr">
        <is>
          <t>N</t>
        </is>
      </c>
      <c r="P830" t="inlineStr">
        <is>
          <t>不报关</t>
        </is>
      </c>
      <c r="Q830" t="inlineStr">
        <is>
          <t>http://www.amazon.de/dp/B07TRC264F</t>
        </is>
      </c>
    </row>
    <row r="831">
      <c r="A831" t="inlineStr">
        <is>
          <t>90131584</t>
        </is>
      </c>
      <c r="B831" t="inlineStr">
        <is>
          <t>FBA15H4S61G2U000018</t>
        </is>
      </c>
      <c r="C831" t="inlineStr">
        <is>
          <t>umbrella</t>
        </is>
      </c>
      <c r="D831" t="inlineStr">
        <is>
          <t>雨伞</t>
        </is>
      </c>
      <c r="E831" t="inlineStr">
        <is>
          <t>6601990000</t>
        </is>
      </c>
      <c r="F831" t="inlineStr">
        <is>
          <t>无</t>
        </is>
      </c>
      <c r="G831" t="inlineStr">
        <is>
          <t>无</t>
        </is>
      </c>
      <c r="H831" t="inlineStr">
        <is>
          <t>合金塑料</t>
        </is>
      </c>
      <c r="I831" t="inlineStr">
        <is>
          <t>Rain shelter</t>
        </is>
      </c>
      <c r="J831" t="inlineStr">
        <is>
          <t>5.000</t>
        </is>
      </c>
      <c r="K831" t="n">
        <v>1</v>
      </c>
      <c r="L831" t="n">
        <v>65</v>
      </c>
      <c r="M831" t="n">
        <v>12.04</v>
      </c>
      <c r="N831">
        <f>_xlfn.DISPIMG("ID_BF49F42DF1E34A31BE5A0E9C04A41F77",1)</f>
        <v/>
      </c>
      <c r="O831" t="inlineStr">
        <is>
          <t>N</t>
        </is>
      </c>
      <c r="P831" t="inlineStr">
        <is>
          <t>不报关</t>
        </is>
      </c>
      <c r="Q831" t="inlineStr">
        <is>
          <t>http://www.amazon.de/dp/B07TRCC4SV</t>
        </is>
      </c>
    </row>
    <row r="832">
      <c r="A832" t="inlineStr">
        <is>
          <t>90131584</t>
        </is>
      </c>
      <c r="B832" t="inlineStr">
        <is>
          <t>FBA15H4S61G2U000018</t>
        </is>
      </c>
      <c r="C832" t="inlineStr">
        <is>
          <t>umbrella</t>
        </is>
      </c>
      <c r="D832" t="inlineStr">
        <is>
          <t>雨伞</t>
        </is>
      </c>
      <c r="E832" t="inlineStr">
        <is>
          <t>6601990000</t>
        </is>
      </c>
      <c r="F832" t="inlineStr">
        <is>
          <t>无</t>
        </is>
      </c>
      <c r="G832" t="inlineStr">
        <is>
          <t>无</t>
        </is>
      </c>
      <c r="H832" t="inlineStr">
        <is>
          <t>合金塑料</t>
        </is>
      </c>
      <c r="I832" t="inlineStr">
        <is>
          <t>Rain shelter</t>
        </is>
      </c>
      <c r="J832" t="inlineStr">
        <is>
          <t>5.000</t>
        </is>
      </c>
      <c r="K832" t="n">
        <v>1</v>
      </c>
      <c r="L832" t="n">
        <v>30</v>
      </c>
      <c r="M832" t="n">
        <v>5.56</v>
      </c>
      <c r="N832">
        <f>_xlfn.DISPIMG("ID_723A923EE4EB4D39AE2540E58654F25A",1)</f>
        <v/>
      </c>
      <c r="O832" t="inlineStr">
        <is>
          <t>N</t>
        </is>
      </c>
      <c r="P832" t="inlineStr">
        <is>
          <t>不报关</t>
        </is>
      </c>
      <c r="Q832" t="inlineStr">
        <is>
          <t>http://www.amazon.de/dp/B07TRC264F</t>
        </is>
      </c>
    </row>
    <row r="833">
      <c r="A833" t="inlineStr">
        <is>
          <t>90131584</t>
        </is>
      </c>
      <c r="B833" t="inlineStr">
        <is>
          <t>FBA15H4S61G2U000019</t>
        </is>
      </c>
      <c r="C833" t="inlineStr">
        <is>
          <t>umbrella</t>
        </is>
      </c>
      <c r="D833" t="inlineStr">
        <is>
          <t>雨伞</t>
        </is>
      </c>
      <c r="E833" t="inlineStr">
        <is>
          <t>6601990000</t>
        </is>
      </c>
      <c r="F833" t="inlineStr">
        <is>
          <t>无</t>
        </is>
      </c>
      <c r="G833" t="inlineStr">
        <is>
          <t>无</t>
        </is>
      </c>
      <c r="H833" t="inlineStr">
        <is>
          <t>合金塑料</t>
        </is>
      </c>
      <c r="I833" t="inlineStr">
        <is>
          <t>Rain shelter</t>
        </is>
      </c>
      <c r="J833" t="inlineStr">
        <is>
          <t>5.000</t>
        </is>
      </c>
      <c r="K833" t="n">
        <v>1</v>
      </c>
      <c r="L833" t="n">
        <v>5</v>
      </c>
      <c r="M833" t="n">
        <v>0.84</v>
      </c>
      <c r="N833">
        <f>_xlfn.DISPIMG("ID_4372FB1CDDC94D089938822F38CE6B2E",1)</f>
        <v/>
      </c>
      <c r="O833" t="inlineStr">
        <is>
          <t>N</t>
        </is>
      </c>
      <c r="P833" t="inlineStr">
        <is>
          <t>不报关</t>
        </is>
      </c>
      <c r="Q833" t="inlineStr">
        <is>
          <t>http://www.amazon.de/dp/B07TRC264F</t>
        </is>
      </c>
    </row>
    <row r="834">
      <c r="A834" t="inlineStr">
        <is>
          <t>90131584</t>
        </is>
      </c>
      <c r="B834" t="inlineStr">
        <is>
          <t>FBA15H4S61G2U000019</t>
        </is>
      </c>
      <c r="C834" t="inlineStr">
        <is>
          <t>silicone bib</t>
        </is>
      </c>
      <c r="D834" t="inlineStr">
        <is>
          <t>硅胶围兜</t>
        </is>
      </c>
      <c r="E834" t="inlineStr">
        <is>
          <t>3926209000</t>
        </is>
      </c>
      <c r="F834" t="inlineStr">
        <is>
          <t>无</t>
        </is>
      </c>
      <c r="G834" t="inlineStr">
        <is>
          <t>无</t>
        </is>
      </c>
      <c r="H834" t="inlineStr">
        <is>
          <t>硅胶</t>
        </is>
      </c>
      <c r="I834" t="inlineStr">
        <is>
          <t>吃饭围兜</t>
        </is>
      </c>
      <c r="J834" t="inlineStr">
        <is>
          <t>5.000</t>
        </is>
      </c>
      <c r="K834" t="n">
        <v>1</v>
      </c>
      <c r="L834" t="n">
        <v>100</v>
      </c>
      <c r="M834" t="n">
        <v>16.76</v>
      </c>
      <c r="N834">
        <f>_xlfn.DISPIMG("ID_5ED552D1C5A848C7B1F67D04CE1D885F",1)</f>
        <v/>
      </c>
      <c r="O834" t="inlineStr">
        <is>
          <t>N</t>
        </is>
      </c>
      <c r="P834" t="inlineStr">
        <is>
          <t>不报关</t>
        </is>
      </c>
      <c r="Q834" t="inlineStr">
        <is>
          <t>http://www.amazon.de/dp/B0B5VBHSX7</t>
        </is>
      </c>
    </row>
    <row r="835">
      <c r="A835" t="inlineStr">
        <is>
          <t>90131584</t>
        </is>
      </c>
      <c r="B835" t="inlineStr">
        <is>
          <t>FBA15H4S61G2U000020</t>
        </is>
      </c>
      <c r="C835" t="inlineStr">
        <is>
          <t>silicone bib</t>
        </is>
      </c>
      <c r="D835" t="inlineStr">
        <is>
          <t>硅胶围兜</t>
        </is>
      </c>
      <c r="E835" t="inlineStr">
        <is>
          <t>3926209000</t>
        </is>
      </c>
      <c r="F835" t="inlineStr">
        <is>
          <t>无</t>
        </is>
      </c>
      <c r="G835" t="inlineStr">
        <is>
          <t>无</t>
        </is>
      </c>
      <c r="H835" t="inlineStr">
        <is>
          <t>硅胶</t>
        </is>
      </c>
      <c r="I835" t="inlineStr">
        <is>
          <t>吃饭围兜</t>
        </is>
      </c>
      <c r="J835" t="inlineStr">
        <is>
          <t>5.000</t>
        </is>
      </c>
      <c r="K835" t="n">
        <v>1</v>
      </c>
      <c r="L835" t="n">
        <v>100</v>
      </c>
      <c r="M835" t="n">
        <v>16.29</v>
      </c>
      <c r="N835">
        <f>_xlfn.DISPIMG("ID_AA82488508E544C2B7F33DDD3C54F956",1)</f>
        <v/>
      </c>
      <c r="O835" t="inlineStr">
        <is>
          <t>N</t>
        </is>
      </c>
      <c r="P835" t="inlineStr">
        <is>
          <t>不报关</t>
        </is>
      </c>
      <c r="Q835" t="inlineStr">
        <is>
          <t>http://www.amazon.de/dp/B0B5VBHSX7</t>
        </is>
      </c>
    </row>
    <row r="836">
      <c r="A836" t="inlineStr">
        <is>
          <t>90131584</t>
        </is>
      </c>
      <c r="B836" t="inlineStr">
        <is>
          <t>FBA15H4S61G2U000020</t>
        </is>
      </c>
      <c r="C836" t="inlineStr">
        <is>
          <t>umbrella</t>
        </is>
      </c>
      <c r="D836" t="inlineStr">
        <is>
          <t>雨伞</t>
        </is>
      </c>
      <c r="E836" t="inlineStr">
        <is>
          <t>6601990000</t>
        </is>
      </c>
      <c r="F836" t="inlineStr">
        <is>
          <t>无</t>
        </is>
      </c>
      <c r="G836" t="inlineStr">
        <is>
          <t>无</t>
        </is>
      </c>
      <c r="H836" t="inlineStr">
        <is>
          <t>合金塑料</t>
        </is>
      </c>
      <c r="I836" t="inlineStr">
        <is>
          <t>Rain shelter</t>
        </is>
      </c>
      <c r="J836" t="inlineStr">
        <is>
          <t>5.000</t>
        </is>
      </c>
      <c r="K836" t="n">
        <v>1</v>
      </c>
      <c r="L836" t="n">
        <v>5</v>
      </c>
      <c r="M836" t="n">
        <v>0.8100000000000001</v>
      </c>
      <c r="N836">
        <f>_xlfn.DISPIMG("ID_1596B5C7AA8141838D0CE382E24FF39F",1)</f>
        <v/>
      </c>
      <c r="O836" t="inlineStr">
        <is>
          <t>N</t>
        </is>
      </c>
      <c r="P836" t="inlineStr">
        <is>
          <t>不报关</t>
        </is>
      </c>
      <c r="Q836" t="inlineStr">
        <is>
          <t>http://www.amazon.de/dp/B07TRC264F</t>
        </is>
      </c>
    </row>
    <row r="837">
      <c r="A837" t="inlineStr">
        <is>
          <t>90131584</t>
        </is>
      </c>
      <c r="B837" t="inlineStr">
        <is>
          <t>FBA15H4S61G2U000021</t>
        </is>
      </c>
      <c r="C837" t="inlineStr">
        <is>
          <t>peg bag</t>
        </is>
      </c>
      <c r="D837" t="inlineStr">
        <is>
          <t>防风夹收纳袋</t>
        </is>
      </c>
      <c r="E837" t="inlineStr">
        <is>
          <t>4202920000</t>
        </is>
      </c>
      <c r="F837" t="inlineStr">
        <is>
          <t>无</t>
        </is>
      </c>
      <c r="G837" t="inlineStr">
        <is>
          <t>无</t>
        </is>
      </c>
      <c r="H837" t="inlineStr">
        <is>
          <t>牛津布</t>
        </is>
      </c>
      <c r="I837" t="inlineStr">
        <is>
          <t>防风夹收纳袋</t>
        </is>
      </c>
      <c r="J837" t="inlineStr">
        <is>
          <t>5.000</t>
        </is>
      </c>
      <c r="K837" t="n">
        <v>1</v>
      </c>
      <c r="L837" t="n">
        <v>100</v>
      </c>
      <c r="M837" t="n">
        <v>19.75</v>
      </c>
      <c r="N837">
        <f>_xlfn.DISPIMG("ID_374415D2B1B24173A02E8822F3E07A69",1)</f>
        <v/>
      </c>
      <c r="O837" t="inlineStr">
        <is>
          <t>N</t>
        </is>
      </c>
      <c r="P837" t="inlineStr">
        <is>
          <t>不报关</t>
        </is>
      </c>
      <c r="Q837" t="inlineStr">
        <is>
          <t>http://www.amazon.de/dp/B0BWYH4QNS</t>
        </is>
      </c>
    </row>
    <row r="838">
      <c r="A838" t="inlineStr">
        <is>
          <t>90131584</t>
        </is>
      </c>
      <c r="B838" t="inlineStr">
        <is>
          <t>FBA15H4S61G2U000022</t>
        </is>
      </c>
      <c r="C838" t="inlineStr">
        <is>
          <t>peg bag</t>
        </is>
      </c>
      <c r="D838" t="inlineStr">
        <is>
          <t>防风夹收纳袋</t>
        </is>
      </c>
      <c r="E838" t="inlineStr">
        <is>
          <t>4202920000</t>
        </is>
      </c>
      <c r="F838" t="inlineStr">
        <is>
          <t>无</t>
        </is>
      </c>
      <c r="G838" t="inlineStr">
        <is>
          <t>无</t>
        </is>
      </c>
      <c r="H838" t="inlineStr">
        <is>
          <t>牛津布</t>
        </is>
      </c>
      <c r="I838" t="inlineStr">
        <is>
          <t>防风夹收纳袋</t>
        </is>
      </c>
      <c r="J838" t="inlineStr">
        <is>
          <t>5.000</t>
        </is>
      </c>
      <c r="K838" t="n">
        <v>1</v>
      </c>
      <c r="L838" t="n">
        <v>100</v>
      </c>
      <c r="M838" t="n">
        <v>17.65</v>
      </c>
      <c r="N838">
        <f>_xlfn.DISPIMG("ID_026F0085C7BF46419745C5698CEE47B1",1)</f>
        <v/>
      </c>
      <c r="O838" t="inlineStr">
        <is>
          <t>N</t>
        </is>
      </c>
      <c r="P838" t="inlineStr">
        <is>
          <t>不报关</t>
        </is>
      </c>
      <c r="Q838" t="inlineStr">
        <is>
          <t>http://www.amazon.de/dp/B0BWYH4QNS</t>
        </is>
      </c>
    </row>
    <row r="839">
      <c r="A839" t="inlineStr">
        <is>
          <t>90131584</t>
        </is>
      </c>
      <c r="B839" t="inlineStr">
        <is>
          <t>FBA15H4S61G2U000023</t>
        </is>
      </c>
      <c r="C839" t="inlineStr">
        <is>
          <t>umbrella</t>
        </is>
      </c>
      <c r="D839" t="inlineStr">
        <is>
          <t>雨伞</t>
        </is>
      </c>
      <c r="E839" t="inlineStr">
        <is>
          <t>6302910010</t>
        </is>
      </c>
      <c r="F839" t="inlineStr">
        <is>
          <t>无</t>
        </is>
      </c>
      <c r="G839" t="inlineStr">
        <is>
          <t>无</t>
        </is>
      </c>
      <c r="H839" t="inlineStr">
        <is>
          <t>合金塑料</t>
        </is>
      </c>
      <c r="I839" t="inlineStr">
        <is>
          <t>遮雨遮阳</t>
        </is>
      </c>
      <c r="J839" t="inlineStr">
        <is>
          <t>5.000</t>
        </is>
      </c>
      <c r="K839" t="n">
        <v>1</v>
      </c>
      <c r="L839" t="n">
        <v>20</v>
      </c>
      <c r="M839" t="n">
        <v>3.88</v>
      </c>
      <c r="N839">
        <f>_xlfn.DISPIMG("ID_68BE95847F744606A8398FCCF7CB65D5",1)</f>
        <v/>
      </c>
      <c r="O839" t="inlineStr">
        <is>
          <t>N</t>
        </is>
      </c>
      <c r="P839" t="inlineStr">
        <is>
          <t>不报关</t>
        </is>
      </c>
      <c r="Q839" t="inlineStr">
        <is>
          <t>http://www.amazon.de/dp/B082633MW7</t>
        </is>
      </c>
    </row>
    <row r="840">
      <c r="A840" t="inlineStr">
        <is>
          <t>90131584</t>
        </is>
      </c>
      <c r="B840" t="inlineStr">
        <is>
          <t>FBA15H4S61G2U000023</t>
        </is>
      </c>
      <c r="C840" t="inlineStr">
        <is>
          <t>umbrella</t>
        </is>
      </c>
      <c r="D840" t="inlineStr">
        <is>
          <t>雨伞</t>
        </is>
      </c>
      <c r="E840" t="inlineStr">
        <is>
          <t>6601990000</t>
        </is>
      </c>
      <c r="F840" t="inlineStr">
        <is>
          <t>无</t>
        </is>
      </c>
      <c r="G840" t="inlineStr">
        <is>
          <t>无</t>
        </is>
      </c>
      <c r="H840" t="inlineStr">
        <is>
          <t>合金塑料</t>
        </is>
      </c>
      <c r="I840" t="inlineStr">
        <is>
          <t>Rain shelter</t>
        </is>
      </c>
      <c r="J840" t="inlineStr">
        <is>
          <t>5.000</t>
        </is>
      </c>
      <c r="K840" t="n">
        <v>1</v>
      </c>
      <c r="L840" t="n">
        <v>5</v>
      </c>
      <c r="M840" t="n">
        <v>0.97</v>
      </c>
      <c r="N840">
        <f>_xlfn.DISPIMG("ID_477D59668D3341E988388CE96F3C71A0",1)</f>
        <v/>
      </c>
      <c r="O840" t="inlineStr">
        <is>
          <t>N</t>
        </is>
      </c>
      <c r="P840" t="inlineStr">
        <is>
          <t>不报关</t>
        </is>
      </c>
      <c r="Q840" t="inlineStr">
        <is>
          <t>http://www.amazon.de/dp/B07TRC264F</t>
        </is>
      </c>
    </row>
    <row r="841">
      <c r="A841" t="inlineStr">
        <is>
          <t>90131584</t>
        </is>
      </c>
      <c r="B841" t="inlineStr">
        <is>
          <t>FBA15H4S61G2U000023</t>
        </is>
      </c>
      <c r="C841" t="inlineStr">
        <is>
          <t>crib wrapping toy</t>
        </is>
      </c>
      <c r="D841" t="inlineStr">
        <is>
          <t>婴儿床绕玩具</t>
        </is>
      </c>
      <c r="E841" t="inlineStr">
        <is>
          <t>9503008900</t>
        </is>
      </c>
      <c r="F841" t="inlineStr">
        <is>
          <t>无</t>
        </is>
      </c>
      <c r="G841" t="inlineStr">
        <is>
          <t>无</t>
        </is>
      </c>
      <c r="H841" t="inlineStr">
        <is>
          <t>毛绒</t>
        </is>
      </c>
      <c r="I841" t="inlineStr">
        <is>
          <t>玩</t>
        </is>
      </c>
      <c r="J841" t="inlineStr">
        <is>
          <t>5.000</t>
        </is>
      </c>
      <c r="K841" t="n">
        <v>1</v>
      </c>
      <c r="L841" t="n">
        <v>64</v>
      </c>
      <c r="M841" t="n">
        <v>12.4</v>
      </c>
      <c r="N841">
        <f>_xlfn.DISPIMG("ID_81A258A2C9C44EEDB4E0F7276B8BBEC1",1)</f>
        <v/>
      </c>
      <c r="O841" t="inlineStr">
        <is>
          <t>N</t>
        </is>
      </c>
      <c r="P841" t="inlineStr">
        <is>
          <t>不报关</t>
        </is>
      </c>
      <c r="Q841" t="inlineStr">
        <is>
          <t>http://www.amazon.de/dp/B0B3RN5KSH</t>
        </is>
      </c>
    </row>
    <row r="842">
      <c r="A842" t="inlineStr">
        <is>
          <t>90131584</t>
        </is>
      </c>
      <c r="B842" t="inlineStr">
        <is>
          <t>FBA15H4S61G2U000024</t>
        </is>
      </c>
      <c r="C842" t="inlineStr">
        <is>
          <t>umbrella</t>
        </is>
      </c>
      <c r="D842" t="inlineStr">
        <is>
          <t>雨伞</t>
        </is>
      </c>
      <c r="E842" t="inlineStr">
        <is>
          <t>6302910010</t>
        </is>
      </c>
      <c r="F842" t="inlineStr">
        <is>
          <t>无</t>
        </is>
      </c>
      <c r="G842" t="inlineStr">
        <is>
          <t>无</t>
        </is>
      </c>
      <c r="H842" t="inlineStr">
        <is>
          <t>合金塑料</t>
        </is>
      </c>
      <c r="I842" t="inlineStr">
        <is>
          <t>遮雨遮阳</t>
        </is>
      </c>
      <c r="J842" t="inlineStr">
        <is>
          <t>5.000</t>
        </is>
      </c>
      <c r="K842" t="n">
        <v>1</v>
      </c>
      <c r="L842" t="n">
        <v>22</v>
      </c>
      <c r="M842" t="n">
        <v>4.01</v>
      </c>
      <c r="N842">
        <f>_xlfn.DISPIMG("ID_BDE904B586594FAF85B9A6B53433AD31",1)</f>
        <v/>
      </c>
      <c r="O842" t="inlineStr">
        <is>
          <t>N</t>
        </is>
      </c>
      <c r="P842" t="inlineStr">
        <is>
          <t>不报关</t>
        </is>
      </c>
      <c r="Q842" t="inlineStr">
        <is>
          <t>http://www.amazon.de/dp/B082633MW7</t>
        </is>
      </c>
    </row>
    <row r="843">
      <c r="A843" t="inlineStr">
        <is>
          <t>90131584</t>
        </is>
      </c>
      <c r="B843" t="inlineStr">
        <is>
          <t>FBA15H4S61G2U000024</t>
        </is>
      </c>
      <c r="C843" t="inlineStr">
        <is>
          <t>crib wrapping toy</t>
        </is>
      </c>
      <c r="D843" t="inlineStr">
        <is>
          <t>婴儿床绕玩具</t>
        </is>
      </c>
      <c r="E843" t="inlineStr">
        <is>
          <t>9503008900</t>
        </is>
      </c>
      <c r="F843" t="inlineStr">
        <is>
          <t>无</t>
        </is>
      </c>
      <c r="G843" t="inlineStr">
        <is>
          <t>无</t>
        </is>
      </c>
      <c r="H843" t="inlineStr">
        <is>
          <t>毛绒</t>
        </is>
      </c>
      <c r="I843" t="inlineStr">
        <is>
          <t>玩</t>
        </is>
      </c>
      <c r="J843" t="inlineStr">
        <is>
          <t>5.000</t>
        </is>
      </c>
      <c r="K843" t="n">
        <v>1</v>
      </c>
      <c r="L843" t="n">
        <v>86</v>
      </c>
      <c r="M843" t="n">
        <v>15.69</v>
      </c>
      <c r="N843">
        <f>_xlfn.DISPIMG("ID_316421D0D771427A838C09A7129E537B",1)</f>
        <v/>
      </c>
      <c r="O843" t="inlineStr">
        <is>
          <t>N</t>
        </is>
      </c>
      <c r="P843" t="inlineStr">
        <is>
          <t>不报关</t>
        </is>
      </c>
      <c r="Q843" t="inlineStr">
        <is>
          <t>http://www.amazon.de/dp/B0B3RN5KSH</t>
        </is>
      </c>
    </row>
    <row r="844">
      <c r="A844" t="inlineStr">
        <is>
          <t>90131787</t>
        </is>
      </c>
      <c r="B844" t="inlineStr">
        <is>
          <t>FBA15H539RB1U000001</t>
        </is>
      </c>
      <c r="C844" t="inlineStr">
        <is>
          <t>faucet extender</t>
        </is>
      </c>
      <c r="D844" t="inlineStr">
        <is>
          <t>水龙头延长器</t>
        </is>
      </c>
      <c r="E844" t="inlineStr">
        <is>
          <t>7326909000</t>
        </is>
      </c>
      <c r="F844" t="inlineStr">
        <is>
          <t>无</t>
        </is>
      </c>
      <c r="G844" t="inlineStr">
        <is>
          <t>无</t>
        </is>
      </c>
      <c r="H844" t="inlineStr">
        <is>
          <t>cuprum</t>
        </is>
      </c>
      <c r="I844" t="inlineStr">
        <is>
          <t>Aquam exitum commutandum</t>
        </is>
      </c>
      <c r="J844" t="inlineStr">
        <is>
          <t>5.000</t>
        </is>
      </c>
      <c r="K844" t="n">
        <v>1</v>
      </c>
      <c r="L844" t="n">
        <v>85</v>
      </c>
      <c r="M844" t="n">
        <v>10.46</v>
      </c>
      <c r="N844">
        <f>_xlfn.DISPIMG("ID_4AABF7CD66B34B23B02D6ED6A56E951C",1)</f>
        <v/>
      </c>
      <c r="O844" t="inlineStr">
        <is>
          <t>N</t>
        </is>
      </c>
      <c r="P844" t="inlineStr">
        <is>
          <t>不报关</t>
        </is>
      </c>
      <c r="Q844" t="inlineStr">
        <is>
          <t>http://www.amazon.de/dp/B0BKVDL4DM</t>
        </is>
      </c>
    </row>
    <row r="845">
      <c r="A845" t="inlineStr">
        <is>
          <t>90131787</t>
        </is>
      </c>
      <c r="B845" t="inlineStr">
        <is>
          <t>FBA15H539RB1U000001</t>
        </is>
      </c>
      <c r="C845" t="inlineStr">
        <is>
          <t>Reflector pendant</t>
        </is>
      </c>
      <c r="D845" t="inlineStr">
        <is>
          <t>反光器吊坠</t>
        </is>
      </c>
      <c r="E845" t="inlineStr">
        <is>
          <t>3920490090</t>
        </is>
      </c>
      <c r="F845" t="inlineStr">
        <is>
          <t>无</t>
        </is>
      </c>
      <c r="G845" t="inlineStr">
        <is>
          <t>无</t>
        </is>
      </c>
      <c r="H845" t="inlineStr">
        <is>
          <t>PVC</t>
        </is>
      </c>
      <c r="I845" t="inlineStr">
        <is>
          <t>安全反光防丢失</t>
        </is>
      </c>
      <c r="J845" t="inlineStr">
        <is>
          <t>5.000</t>
        </is>
      </c>
      <c r="K845" t="n">
        <v>1</v>
      </c>
      <c r="L845" t="n">
        <v>5</v>
      </c>
      <c r="M845" t="n">
        <v>0.62</v>
      </c>
      <c r="N845">
        <f>_xlfn.DISPIMG("ID_446B5CF619CF4453BEB1839835CFB4CC",1)</f>
        <v/>
      </c>
      <c r="O845" t="inlineStr">
        <is>
          <t>N</t>
        </is>
      </c>
      <c r="P845" t="inlineStr">
        <is>
          <t>不报关</t>
        </is>
      </c>
      <c r="Q845" t="inlineStr">
        <is>
          <t>http://www.amazon.de/dp/B09NMDF64Z</t>
        </is>
      </c>
    </row>
    <row r="846">
      <c r="A846" t="inlineStr">
        <is>
          <t>90131787</t>
        </is>
      </c>
      <c r="B846" t="inlineStr">
        <is>
          <t>FBA15H539RB1U000001</t>
        </is>
      </c>
      <c r="C846" t="inlineStr">
        <is>
          <t>Sticker</t>
        </is>
      </c>
      <c r="D846" t="inlineStr">
        <is>
          <t>贴纸</t>
        </is>
      </c>
      <c r="E846" t="inlineStr">
        <is>
          <t>4811410000</t>
        </is>
      </c>
      <c r="F846" t="inlineStr">
        <is>
          <t>无</t>
        </is>
      </c>
      <c r="G846" t="inlineStr">
        <is>
          <t>无</t>
        </is>
      </c>
      <c r="H846" t="inlineStr">
        <is>
          <t>polyvinyl chloride</t>
        </is>
      </c>
      <c r="I846" t="inlineStr">
        <is>
          <t>decoration</t>
        </is>
      </c>
      <c r="J846" t="inlineStr">
        <is>
          <t>5.000</t>
        </is>
      </c>
      <c r="K846" t="n">
        <v>1</v>
      </c>
      <c r="L846" t="n">
        <v>10</v>
      </c>
      <c r="M846" t="n">
        <v>1.23</v>
      </c>
      <c r="N846">
        <f>_xlfn.DISPIMG("ID_E420079EB3CF42D1A924EA141B74D824",1)</f>
        <v/>
      </c>
      <c r="O846" t="inlineStr">
        <is>
          <t>N</t>
        </is>
      </c>
      <c r="P846" t="inlineStr">
        <is>
          <t>不报关</t>
        </is>
      </c>
      <c r="Q846" t="inlineStr">
        <is>
          <t>http://www.amazon.de/dp/B07TKK5TMB</t>
        </is>
      </c>
    </row>
    <row r="847">
      <c r="A847" t="inlineStr">
        <is>
          <t>90131787</t>
        </is>
      </c>
      <c r="B847" t="inlineStr">
        <is>
          <t>FBA15H539RB1U000002</t>
        </is>
      </c>
      <c r="C847" t="inlineStr">
        <is>
          <t>faucet extender</t>
        </is>
      </c>
      <c r="D847" t="inlineStr">
        <is>
          <t>水龙头延长器</t>
        </is>
      </c>
      <c r="E847" t="inlineStr">
        <is>
          <t>7326909000</t>
        </is>
      </c>
      <c r="F847" t="inlineStr">
        <is>
          <t>无</t>
        </is>
      </c>
      <c r="G847" t="inlineStr">
        <is>
          <t>无</t>
        </is>
      </c>
      <c r="H847" t="inlineStr">
        <is>
          <t>cuprum</t>
        </is>
      </c>
      <c r="I847" t="inlineStr">
        <is>
          <t>Aquam exitum commutandum</t>
        </is>
      </c>
      <c r="J847" t="inlineStr">
        <is>
          <t>5.000</t>
        </is>
      </c>
      <c r="K847" t="n">
        <v>1</v>
      </c>
      <c r="L847" t="n">
        <v>85</v>
      </c>
      <c r="M847" t="n">
        <v>12.2</v>
      </c>
      <c r="N847">
        <f>_xlfn.DISPIMG("ID_AB730C30AB84446981793FF112D82846",1)</f>
        <v/>
      </c>
      <c r="O847" t="inlineStr">
        <is>
          <t>N</t>
        </is>
      </c>
      <c r="P847" t="inlineStr">
        <is>
          <t>不报关</t>
        </is>
      </c>
      <c r="Q847" t="inlineStr">
        <is>
          <t>http://www.amazon.de/dp/B0B27QXVJC</t>
        </is>
      </c>
    </row>
    <row r="848">
      <c r="A848" t="inlineStr">
        <is>
          <t>90131787</t>
        </is>
      </c>
      <c r="B848" t="inlineStr">
        <is>
          <t>FBA15H539RB1U000003</t>
        </is>
      </c>
      <c r="C848" t="inlineStr">
        <is>
          <t>faucet extender</t>
        </is>
      </c>
      <c r="D848" t="inlineStr">
        <is>
          <t>水龙头延长器</t>
        </is>
      </c>
      <c r="E848" t="inlineStr">
        <is>
          <t>7326909000</t>
        </is>
      </c>
      <c r="F848" t="inlineStr">
        <is>
          <t>无</t>
        </is>
      </c>
      <c r="G848" t="inlineStr">
        <is>
          <t>无</t>
        </is>
      </c>
      <c r="H848" t="inlineStr">
        <is>
          <t>cuprum</t>
        </is>
      </c>
      <c r="I848" t="inlineStr">
        <is>
          <t>Aquam exitum commutandum</t>
        </is>
      </c>
      <c r="J848" t="inlineStr">
        <is>
          <t>5.000</t>
        </is>
      </c>
      <c r="K848" t="n">
        <v>1</v>
      </c>
      <c r="L848" t="n">
        <v>85</v>
      </c>
      <c r="M848" t="n">
        <v>12.3</v>
      </c>
      <c r="N848">
        <f>_xlfn.DISPIMG("ID_DF9395AF5C30450E96E0DAC080A697A5",1)</f>
        <v/>
      </c>
      <c r="O848" t="inlineStr">
        <is>
          <t>N</t>
        </is>
      </c>
      <c r="P848" t="inlineStr">
        <is>
          <t>不报关</t>
        </is>
      </c>
      <c r="Q848" t="inlineStr">
        <is>
          <t>http://www.amazon.de/dp/B0B27QXVJC</t>
        </is>
      </c>
    </row>
    <row r="849">
      <c r="A849" t="inlineStr">
        <is>
          <t>90131787</t>
        </is>
      </c>
      <c r="B849" t="inlineStr">
        <is>
          <t>FBA15H539RB1U000004</t>
        </is>
      </c>
      <c r="C849" t="inlineStr">
        <is>
          <t>faucet extender</t>
        </is>
      </c>
      <c r="D849" t="inlineStr">
        <is>
          <t>水龙头延长器</t>
        </is>
      </c>
      <c r="E849" t="inlineStr">
        <is>
          <t>7326909000</t>
        </is>
      </c>
      <c r="F849" t="inlineStr">
        <is>
          <t>无</t>
        </is>
      </c>
      <c r="G849" t="inlineStr">
        <is>
          <t>无</t>
        </is>
      </c>
      <c r="H849" t="inlineStr">
        <is>
          <t>cuprum</t>
        </is>
      </c>
      <c r="I849" t="inlineStr">
        <is>
          <t>Aquam exitum commutandum</t>
        </is>
      </c>
      <c r="J849" t="inlineStr">
        <is>
          <t>5.000</t>
        </is>
      </c>
      <c r="K849" t="n">
        <v>1</v>
      </c>
      <c r="L849" t="n">
        <v>15</v>
      </c>
      <c r="M849" t="n">
        <v>1.32</v>
      </c>
      <c r="N849">
        <f>_xlfn.DISPIMG("ID_CC9C7BCF335D4D669A7CA72A4216DE03",1)</f>
        <v/>
      </c>
      <c r="O849" t="inlineStr">
        <is>
          <t>N</t>
        </is>
      </c>
      <c r="P849" t="inlineStr">
        <is>
          <t>不报关</t>
        </is>
      </c>
      <c r="Q849" t="inlineStr">
        <is>
          <t>http://www.amazon.de/dp/B0BKVDL4DM</t>
        </is>
      </c>
    </row>
    <row r="850">
      <c r="A850" t="inlineStr">
        <is>
          <t>90131787</t>
        </is>
      </c>
      <c r="B850" t="inlineStr">
        <is>
          <t>FBA15H539RB1U000004</t>
        </is>
      </c>
      <c r="C850" t="inlineStr">
        <is>
          <t>Reflector pendant</t>
        </is>
      </c>
      <c r="D850" t="inlineStr">
        <is>
          <t>反光器吊坠</t>
        </is>
      </c>
      <c r="E850" t="inlineStr">
        <is>
          <t>3920490090</t>
        </is>
      </c>
      <c r="F850" t="inlineStr">
        <is>
          <t>无</t>
        </is>
      </c>
      <c r="G850" t="inlineStr">
        <is>
          <t>无</t>
        </is>
      </c>
      <c r="H850" t="inlineStr">
        <is>
          <t>PVC</t>
        </is>
      </c>
      <c r="I850" t="inlineStr">
        <is>
          <t>安全反光防丢失</t>
        </is>
      </c>
      <c r="J850" t="inlineStr">
        <is>
          <t>5.000</t>
        </is>
      </c>
      <c r="K850" t="n">
        <v>1</v>
      </c>
      <c r="L850" t="n">
        <v>95</v>
      </c>
      <c r="M850" t="n">
        <v>8.35</v>
      </c>
      <c r="N850">
        <f>_xlfn.DISPIMG("ID_9A36459AC7514366BB8810EB8F4472ED",1)</f>
        <v/>
      </c>
      <c r="O850" t="inlineStr">
        <is>
          <t>N</t>
        </is>
      </c>
      <c r="P850" t="inlineStr">
        <is>
          <t>不报关</t>
        </is>
      </c>
      <c r="Q850" t="inlineStr">
        <is>
          <t>http://www.amazon.de/dp/B09NMDF64Z</t>
        </is>
      </c>
    </row>
    <row r="851">
      <c r="A851" t="inlineStr">
        <is>
          <t>90131787</t>
        </is>
      </c>
      <c r="B851" t="inlineStr">
        <is>
          <t>FBA15H539RB1U000004</t>
        </is>
      </c>
      <c r="C851" t="inlineStr">
        <is>
          <t>faucet extender</t>
        </is>
      </c>
      <c r="D851" t="inlineStr">
        <is>
          <t>水龙头延长器</t>
        </is>
      </c>
      <c r="E851" t="inlineStr">
        <is>
          <t>7326909000</t>
        </is>
      </c>
      <c r="F851" t="inlineStr">
        <is>
          <t>无</t>
        </is>
      </c>
      <c r="G851" t="inlineStr">
        <is>
          <t>无</t>
        </is>
      </c>
      <c r="H851" t="inlineStr">
        <is>
          <t>cuprum</t>
        </is>
      </c>
      <c r="I851" t="inlineStr">
        <is>
          <t>Aquam exitum commutandum</t>
        </is>
      </c>
      <c r="J851" t="inlineStr">
        <is>
          <t>5.000</t>
        </is>
      </c>
      <c r="K851" t="n">
        <v>1</v>
      </c>
      <c r="L851" t="n">
        <v>30</v>
      </c>
      <c r="M851" t="n">
        <v>2.64</v>
      </c>
      <c r="N851">
        <f>_xlfn.DISPIMG("ID_BC6C15CED6B84E15A07592C2CA3FD4FC",1)</f>
        <v/>
      </c>
      <c r="O851" t="inlineStr">
        <is>
          <t>N</t>
        </is>
      </c>
      <c r="P851" t="inlineStr">
        <is>
          <t>不报关</t>
        </is>
      </c>
      <c r="Q851" t="inlineStr">
        <is>
          <t>http://www.amazon.de/dp/B0B27QXVJC</t>
        </is>
      </c>
    </row>
    <row r="852">
      <c r="A852" t="inlineStr">
        <is>
          <t>90131787</t>
        </is>
      </c>
      <c r="B852" t="inlineStr">
        <is>
          <t>FBA15H539RB1U000005</t>
        </is>
      </c>
      <c r="C852" t="inlineStr">
        <is>
          <t>Sticker</t>
        </is>
      </c>
      <c r="D852" t="inlineStr">
        <is>
          <t>贴纸</t>
        </is>
      </c>
      <c r="E852" t="inlineStr">
        <is>
          <t>4811410000</t>
        </is>
      </c>
      <c r="F852" t="inlineStr">
        <is>
          <t>无</t>
        </is>
      </c>
      <c r="G852" t="inlineStr">
        <is>
          <t>无</t>
        </is>
      </c>
      <c r="H852" t="inlineStr">
        <is>
          <t>polyvinyl chloride</t>
        </is>
      </c>
      <c r="I852" t="inlineStr">
        <is>
          <t>decoration</t>
        </is>
      </c>
      <c r="J852" t="inlineStr">
        <is>
          <t>5.000</t>
        </is>
      </c>
      <c r="K852" t="n">
        <v>1</v>
      </c>
      <c r="L852" t="n">
        <v>90</v>
      </c>
      <c r="M852" t="n">
        <v>20</v>
      </c>
      <c r="N852">
        <f>_xlfn.DISPIMG("ID_E99C3A37FAF14EB4B0951D73A389AFD8",1)</f>
        <v/>
      </c>
      <c r="O852" t="inlineStr">
        <is>
          <t>N</t>
        </is>
      </c>
      <c r="P852" t="inlineStr">
        <is>
          <t>不报关</t>
        </is>
      </c>
      <c r="Q852" t="inlineStr">
        <is>
          <t>http://www.amazon.de/dp/B07TKK5TMB</t>
        </is>
      </c>
    </row>
    <row r="853">
      <c r="A853" t="inlineStr">
        <is>
          <t>90131787</t>
        </is>
      </c>
      <c r="B853" t="inlineStr">
        <is>
          <t>FBA15H4ZM044U000001</t>
        </is>
      </c>
      <c r="C853" t="inlineStr">
        <is>
          <t>paint brush</t>
        </is>
      </c>
      <c r="D853" t="inlineStr">
        <is>
          <t>油画笔</t>
        </is>
      </c>
      <c r="E853" t="inlineStr">
        <is>
          <t>9603401100</t>
        </is>
      </c>
      <c r="F853" t="inlineStr">
        <is>
          <t>无</t>
        </is>
      </c>
      <c r="G853" t="inlineStr">
        <is>
          <t>无</t>
        </is>
      </c>
      <c r="H853" t="inlineStr">
        <is>
          <t>nylon + wood</t>
        </is>
      </c>
      <c r="I853" t="inlineStr">
        <is>
          <t>paint brush</t>
        </is>
      </c>
      <c r="J853" t="inlineStr">
        <is>
          <t>5.000</t>
        </is>
      </c>
      <c r="K853" t="n">
        <v>1</v>
      </c>
      <c r="L853" t="n">
        <v>100</v>
      </c>
      <c r="M853" t="n">
        <v>15.95</v>
      </c>
      <c r="N853">
        <f>_xlfn.DISPIMG("ID_BC21A2D41364417B821B6C2CB5EF5A92",1)</f>
        <v/>
      </c>
      <c r="O853" t="inlineStr">
        <is>
          <t>N</t>
        </is>
      </c>
      <c r="P853" t="inlineStr">
        <is>
          <t>不报关</t>
        </is>
      </c>
      <c r="Q853" t="inlineStr">
        <is>
          <t>http://www.amazon.de/dp/B088WYG6XN</t>
        </is>
      </c>
    </row>
    <row r="854">
      <c r="A854" t="inlineStr">
        <is>
          <t>90131787</t>
        </is>
      </c>
      <c r="B854" t="inlineStr">
        <is>
          <t>FBA15H4ZM044U000002</t>
        </is>
      </c>
      <c r="C854" t="inlineStr">
        <is>
          <t>Umbrella</t>
        </is>
      </c>
      <c r="D854" t="inlineStr">
        <is>
          <t>雨伞</t>
        </is>
      </c>
      <c r="E854" t="inlineStr">
        <is>
          <t>6601990000</t>
        </is>
      </c>
      <c r="F854" t="inlineStr">
        <is>
          <t>无</t>
        </is>
      </c>
      <c r="G854" t="inlineStr">
        <is>
          <t>无</t>
        </is>
      </c>
      <c r="H854" t="inlineStr">
        <is>
          <t>金属+塑料</t>
        </is>
      </c>
      <c r="I854" t="inlineStr">
        <is>
          <t>雨伞</t>
        </is>
      </c>
      <c r="J854" t="inlineStr">
        <is>
          <t>5.000</t>
        </is>
      </c>
      <c r="K854" t="n">
        <v>1</v>
      </c>
      <c r="L854" t="n">
        <v>30</v>
      </c>
      <c r="M854" t="n">
        <v>12.32</v>
      </c>
      <c r="N854">
        <f>_xlfn.DISPIMG("ID_AB5574A19C9845D08E4254910D13CDE4",1)</f>
        <v/>
      </c>
      <c r="O854" t="inlineStr">
        <is>
          <t>N</t>
        </is>
      </c>
      <c r="P854" t="inlineStr">
        <is>
          <t>不报关</t>
        </is>
      </c>
      <c r="Q854" t="inlineStr">
        <is>
          <t>http://www.amazon.de/dp/B0BTDJYLR9</t>
        </is>
      </c>
    </row>
    <row r="855">
      <c r="A855" t="inlineStr">
        <is>
          <t>90131787</t>
        </is>
      </c>
      <c r="B855" t="inlineStr">
        <is>
          <t>FBA15H4ZM044U000002</t>
        </is>
      </c>
      <c r="C855" t="inlineStr">
        <is>
          <t>electronic toy puppy</t>
        </is>
      </c>
      <c r="D855" t="inlineStr">
        <is>
          <t>电子玩具狗</t>
        </is>
      </c>
      <c r="E855" t="inlineStr">
        <is>
          <t>9503002100</t>
        </is>
      </c>
      <c r="F855" t="inlineStr">
        <is>
          <t>无</t>
        </is>
      </c>
      <c r="G855" t="inlineStr">
        <is>
          <t>无</t>
        </is>
      </c>
      <c r="H855" t="inlineStr">
        <is>
          <t>毛绒+塑料</t>
        </is>
      </c>
      <c r="I855" t="inlineStr">
        <is>
          <t>玩具</t>
        </is>
      </c>
      <c r="J855" t="inlineStr">
        <is>
          <t>5.000</t>
        </is>
      </c>
      <c r="K855" t="n">
        <v>1</v>
      </c>
      <c r="L855" t="n">
        <v>12</v>
      </c>
      <c r="M855" t="n">
        <v>4.93</v>
      </c>
      <c r="N855">
        <f>_xlfn.DISPIMG("ID_3EA8C4292E6C472B946DFC025F227AB6",1)</f>
        <v/>
      </c>
      <c r="O855" t="inlineStr">
        <is>
          <t>N</t>
        </is>
      </c>
      <c r="P855" t="inlineStr">
        <is>
          <t>不报关</t>
        </is>
      </c>
      <c r="Q855" t="inlineStr">
        <is>
          <t>http://www.amazon.de/dp/B0BS3LK2JM</t>
        </is>
      </c>
    </row>
    <row r="856">
      <c r="A856" t="inlineStr">
        <is>
          <t>90131787</t>
        </is>
      </c>
      <c r="B856" t="inlineStr">
        <is>
          <t>FBA15H4ZM044U000003</t>
        </is>
      </c>
      <c r="C856" t="inlineStr">
        <is>
          <t>Umbrella</t>
        </is>
      </c>
      <c r="D856" t="inlineStr">
        <is>
          <t>雨伞</t>
        </is>
      </c>
      <c r="E856" t="inlineStr">
        <is>
          <t>6601990000</t>
        </is>
      </c>
      <c r="F856" t="inlineStr">
        <is>
          <t>无</t>
        </is>
      </c>
      <c r="G856" t="inlineStr">
        <is>
          <t>无</t>
        </is>
      </c>
      <c r="H856" t="inlineStr">
        <is>
          <t>金属+塑料</t>
        </is>
      </c>
      <c r="I856" t="inlineStr">
        <is>
          <t>雨伞</t>
        </is>
      </c>
      <c r="J856" t="inlineStr">
        <is>
          <t>5.000</t>
        </is>
      </c>
      <c r="K856" t="n">
        <v>1</v>
      </c>
      <c r="L856" t="n">
        <v>30</v>
      </c>
      <c r="M856" t="n">
        <v>10.5</v>
      </c>
      <c r="N856">
        <f>_xlfn.DISPIMG("ID_597EE240A9C24A058188512FB4F2760B",1)</f>
        <v/>
      </c>
      <c r="O856" t="inlineStr">
        <is>
          <t>N</t>
        </is>
      </c>
      <c r="P856" t="inlineStr">
        <is>
          <t>不报关</t>
        </is>
      </c>
      <c r="Q856" t="inlineStr">
        <is>
          <t>http://www.amazon.de/dp/B0BTDJYLR9</t>
        </is>
      </c>
    </row>
    <row r="857">
      <c r="A857" t="inlineStr">
        <is>
          <t>90131787</t>
        </is>
      </c>
      <c r="B857" t="inlineStr">
        <is>
          <t>FBA15H4ZM044U000003</t>
        </is>
      </c>
      <c r="C857" t="inlineStr">
        <is>
          <t>electronic toy puppy</t>
        </is>
      </c>
      <c r="D857" t="inlineStr">
        <is>
          <t>电子玩具狗</t>
        </is>
      </c>
      <c r="E857" t="inlineStr">
        <is>
          <t>9503002100</t>
        </is>
      </c>
      <c r="F857" t="inlineStr">
        <is>
          <t>无</t>
        </is>
      </c>
      <c r="G857" t="inlineStr">
        <is>
          <t>无</t>
        </is>
      </c>
      <c r="H857" t="inlineStr">
        <is>
          <t>毛绒+塑料</t>
        </is>
      </c>
      <c r="I857" t="inlineStr">
        <is>
          <t>玩具</t>
        </is>
      </c>
      <c r="J857" t="inlineStr">
        <is>
          <t>5.000</t>
        </is>
      </c>
      <c r="K857" t="n">
        <v>1</v>
      </c>
      <c r="L857" t="n">
        <v>12</v>
      </c>
      <c r="M857" t="n">
        <v>4.2</v>
      </c>
      <c r="N857">
        <f>_xlfn.DISPIMG("ID_9B4D807B6E1749DFA58AC6EB07532433",1)</f>
        <v/>
      </c>
      <c r="O857" t="inlineStr">
        <is>
          <t>N</t>
        </is>
      </c>
      <c r="P857" t="inlineStr">
        <is>
          <t>不报关</t>
        </is>
      </c>
      <c r="Q857" t="inlineStr">
        <is>
          <t>http://www.amazon.de/dp/B0BS3LK2JM</t>
        </is>
      </c>
    </row>
    <row r="858">
      <c r="A858" t="inlineStr">
        <is>
          <t>90131787</t>
        </is>
      </c>
      <c r="B858" t="inlineStr">
        <is>
          <t>FBA15H4ZM044U000004</t>
        </is>
      </c>
      <c r="C858" t="inlineStr">
        <is>
          <t>Umbrella</t>
        </is>
      </c>
      <c r="D858" t="inlineStr">
        <is>
          <t>雨伞</t>
        </is>
      </c>
      <c r="E858" t="inlineStr">
        <is>
          <t>6601990000</t>
        </is>
      </c>
      <c r="F858" t="inlineStr">
        <is>
          <t>无</t>
        </is>
      </c>
      <c r="G858" t="inlineStr">
        <is>
          <t>无</t>
        </is>
      </c>
      <c r="H858" t="inlineStr">
        <is>
          <t>金属+塑料</t>
        </is>
      </c>
      <c r="I858" t="inlineStr">
        <is>
          <t>雨伞</t>
        </is>
      </c>
      <c r="J858" t="inlineStr">
        <is>
          <t>5.000</t>
        </is>
      </c>
      <c r="K858" t="n">
        <v>1</v>
      </c>
      <c r="L858" t="n">
        <v>30</v>
      </c>
      <c r="M858" t="n">
        <v>13.82</v>
      </c>
      <c r="N858">
        <f>_xlfn.DISPIMG("ID_B76DA1B9996C4DAC96F49D063002C47C",1)</f>
        <v/>
      </c>
      <c r="O858" t="inlineStr">
        <is>
          <t>N</t>
        </is>
      </c>
      <c r="P858" t="inlineStr">
        <is>
          <t>不报关</t>
        </is>
      </c>
      <c r="Q858" t="inlineStr">
        <is>
          <t>http://www.amazon.de/dp/B0BTDJYLR9</t>
        </is>
      </c>
    </row>
    <row r="859">
      <c r="A859" t="inlineStr">
        <is>
          <t>90131787</t>
        </is>
      </c>
      <c r="B859" t="inlineStr">
        <is>
          <t>FBA15H4ZM044U000004</t>
        </is>
      </c>
      <c r="C859" t="inlineStr">
        <is>
          <t>electronic toy puppy</t>
        </is>
      </c>
      <c r="D859" t="inlineStr">
        <is>
          <t>电子玩具狗</t>
        </is>
      </c>
      <c r="E859" t="inlineStr">
        <is>
          <t>9503002100</t>
        </is>
      </c>
      <c r="F859" t="inlineStr">
        <is>
          <t>无</t>
        </is>
      </c>
      <c r="G859" t="inlineStr">
        <is>
          <t>无</t>
        </is>
      </c>
      <c r="H859" t="inlineStr">
        <is>
          <t>毛绒+塑料</t>
        </is>
      </c>
      <c r="I859" t="inlineStr">
        <is>
          <t>玩具</t>
        </is>
      </c>
      <c r="J859" t="inlineStr">
        <is>
          <t>5.000</t>
        </is>
      </c>
      <c r="K859" t="n">
        <v>1</v>
      </c>
      <c r="L859" t="n">
        <v>12</v>
      </c>
      <c r="M859" t="n">
        <v>5.53</v>
      </c>
      <c r="N859">
        <f>_xlfn.DISPIMG("ID_D1AC81BFE7964FACA64FDFCAD7D1CC44",1)</f>
        <v/>
      </c>
      <c r="O859" t="inlineStr">
        <is>
          <t>N</t>
        </is>
      </c>
      <c r="P859" t="inlineStr">
        <is>
          <t>不报关</t>
        </is>
      </c>
      <c r="Q859" t="inlineStr">
        <is>
          <t>http://www.amazon.de/dp/B0BS3LK2JM</t>
        </is>
      </c>
    </row>
    <row r="860">
      <c r="A860" t="inlineStr">
        <is>
          <t>90131787</t>
        </is>
      </c>
      <c r="B860" t="inlineStr">
        <is>
          <t>FBA15H4ZM044U000005</t>
        </is>
      </c>
      <c r="C860" t="inlineStr">
        <is>
          <t>Umbrella</t>
        </is>
      </c>
      <c r="D860" t="inlineStr">
        <is>
          <t>雨伞</t>
        </is>
      </c>
      <c r="E860" t="inlineStr">
        <is>
          <t>6601990000</t>
        </is>
      </c>
      <c r="F860" t="inlineStr">
        <is>
          <t>无</t>
        </is>
      </c>
      <c r="G860" t="inlineStr">
        <is>
          <t>无</t>
        </is>
      </c>
      <c r="H860" t="inlineStr">
        <is>
          <t>金属+塑料</t>
        </is>
      </c>
      <c r="I860" t="inlineStr">
        <is>
          <t>雨伞</t>
        </is>
      </c>
      <c r="J860" t="inlineStr">
        <is>
          <t>5.000</t>
        </is>
      </c>
      <c r="K860" t="n">
        <v>1</v>
      </c>
      <c r="L860" t="n">
        <v>30</v>
      </c>
      <c r="M860" t="n">
        <v>14.68</v>
      </c>
      <c r="N860">
        <f>_xlfn.DISPIMG("ID_04DBB309910F4AA3947A845ABA3C1F02",1)</f>
        <v/>
      </c>
      <c r="O860" t="inlineStr">
        <is>
          <t>N</t>
        </is>
      </c>
      <c r="P860" t="inlineStr">
        <is>
          <t>不报关</t>
        </is>
      </c>
      <c r="Q860" t="inlineStr">
        <is>
          <t>http://www.amazon.de/dp/B0BTDJYLR9</t>
        </is>
      </c>
    </row>
    <row r="861">
      <c r="A861" t="inlineStr">
        <is>
          <t>90131787</t>
        </is>
      </c>
      <c r="B861" t="inlineStr">
        <is>
          <t>FBA15H4ZM044U000005</t>
        </is>
      </c>
      <c r="C861" t="inlineStr">
        <is>
          <t>electronic toy puppy</t>
        </is>
      </c>
      <c r="D861" t="inlineStr">
        <is>
          <t>电子玩具狗</t>
        </is>
      </c>
      <c r="E861" t="inlineStr">
        <is>
          <t>9503002100</t>
        </is>
      </c>
      <c r="F861" t="inlineStr">
        <is>
          <t>无</t>
        </is>
      </c>
      <c r="G861" t="inlineStr">
        <is>
          <t>无</t>
        </is>
      </c>
      <c r="H861" t="inlineStr">
        <is>
          <t>毛绒+塑料</t>
        </is>
      </c>
      <c r="I861" t="inlineStr">
        <is>
          <t>玩具</t>
        </is>
      </c>
      <c r="J861" t="inlineStr">
        <is>
          <t>5.000</t>
        </is>
      </c>
      <c r="K861" t="n">
        <v>1</v>
      </c>
      <c r="L861" t="n">
        <v>12</v>
      </c>
      <c r="M861" t="n">
        <v>5.87</v>
      </c>
      <c r="N861">
        <f>_xlfn.DISPIMG("ID_3F2D5FBC76544DF1AAF8EFD3C194AF01",1)</f>
        <v/>
      </c>
      <c r="O861" t="inlineStr">
        <is>
          <t>N</t>
        </is>
      </c>
      <c r="P861" t="inlineStr">
        <is>
          <t>不报关</t>
        </is>
      </c>
      <c r="Q861" t="inlineStr">
        <is>
          <t>http://www.amazon.de/dp/B0BS3LK2JM</t>
        </is>
      </c>
    </row>
    <row r="862">
      <c r="A862" t="inlineStr">
        <is>
          <t>90131787</t>
        </is>
      </c>
      <c r="B862" t="inlineStr">
        <is>
          <t>FBA15H4ZM044U000006</t>
        </is>
      </c>
      <c r="C862" t="inlineStr">
        <is>
          <t>Umbrella</t>
        </is>
      </c>
      <c r="D862" t="inlineStr">
        <is>
          <t>雨伞</t>
        </is>
      </c>
      <c r="E862" t="inlineStr">
        <is>
          <t>6601990000</t>
        </is>
      </c>
      <c r="F862" t="inlineStr">
        <is>
          <t>无</t>
        </is>
      </c>
      <c r="G862" t="inlineStr">
        <is>
          <t>无</t>
        </is>
      </c>
      <c r="H862" t="inlineStr">
        <is>
          <t>金属+塑料</t>
        </is>
      </c>
      <c r="I862" t="inlineStr">
        <is>
          <t>雨伞</t>
        </is>
      </c>
      <c r="J862" t="inlineStr">
        <is>
          <t>5.000</t>
        </is>
      </c>
      <c r="K862" t="n">
        <v>1</v>
      </c>
      <c r="L862" t="n">
        <v>30</v>
      </c>
      <c r="M862" t="n">
        <v>9.960000000000001</v>
      </c>
      <c r="N862">
        <f>_xlfn.DISPIMG("ID_9C02943609DE431E822A9965AD8CE62C",1)</f>
        <v/>
      </c>
      <c r="O862" t="inlineStr">
        <is>
          <t>N</t>
        </is>
      </c>
      <c r="P862" t="inlineStr">
        <is>
          <t>不报关</t>
        </is>
      </c>
      <c r="Q862" t="inlineStr">
        <is>
          <t>http://www.amazon.de/dp/B0BTDJYLR9</t>
        </is>
      </c>
    </row>
    <row r="863">
      <c r="A863" t="inlineStr">
        <is>
          <t>90131787</t>
        </is>
      </c>
      <c r="B863" t="inlineStr">
        <is>
          <t>FBA15H4ZM044U000006</t>
        </is>
      </c>
      <c r="C863" t="inlineStr">
        <is>
          <t>electronic toy puppy</t>
        </is>
      </c>
      <c r="D863" t="inlineStr">
        <is>
          <t>电子玩具狗</t>
        </is>
      </c>
      <c r="E863" t="inlineStr">
        <is>
          <t>9503002100</t>
        </is>
      </c>
      <c r="F863" t="inlineStr">
        <is>
          <t>无</t>
        </is>
      </c>
      <c r="G863" t="inlineStr">
        <is>
          <t>无</t>
        </is>
      </c>
      <c r="H863" t="inlineStr">
        <is>
          <t>毛绒+塑料</t>
        </is>
      </c>
      <c r="I863" t="inlineStr">
        <is>
          <t>玩具</t>
        </is>
      </c>
      <c r="J863" t="inlineStr">
        <is>
          <t>5.000</t>
        </is>
      </c>
      <c r="K863" t="n">
        <v>1</v>
      </c>
      <c r="L863" t="n">
        <v>12</v>
      </c>
      <c r="M863" t="n">
        <v>3.99</v>
      </c>
      <c r="N863">
        <f>_xlfn.DISPIMG("ID_ECF99C23E4204C0AB4A74D84FA1FE76C",1)</f>
        <v/>
      </c>
      <c r="O863" t="inlineStr">
        <is>
          <t>N</t>
        </is>
      </c>
      <c r="P863" t="inlineStr">
        <is>
          <t>不报关</t>
        </is>
      </c>
      <c r="Q863" t="inlineStr">
        <is>
          <t>http://www.amazon.de/dp/B0BS3LK2JM</t>
        </is>
      </c>
    </row>
    <row r="864">
      <c r="A864" t="inlineStr">
        <is>
          <t>90131787</t>
        </is>
      </c>
      <c r="B864" t="inlineStr">
        <is>
          <t>FBA15H4ZM044U000007</t>
        </is>
      </c>
      <c r="C864" t="inlineStr">
        <is>
          <t>Umbrella</t>
        </is>
      </c>
      <c r="D864" t="inlineStr">
        <is>
          <t>雨伞</t>
        </is>
      </c>
      <c r="E864" t="inlineStr">
        <is>
          <t>6601990000</t>
        </is>
      </c>
      <c r="F864" t="inlineStr">
        <is>
          <t>无</t>
        </is>
      </c>
      <c r="G864" t="inlineStr">
        <is>
          <t>无</t>
        </is>
      </c>
      <c r="H864" t="inlineStr">
        <is>
          <t>金属+塑料</t>
        </is>
      </c>
      <c r="I864" t="inlineStr">
        <is>
          <t>雨伞</t>
        </is>
      </c>
      <c r="J864" t="inlineStr">
        <is>
          <t>5.000</t>
        </is>
      </c>
      <c r="K864" t="n">
        <v>1</v>
      </c>
      <c r="L864" t="n">
        <v>30</v>
      </c>
      <c r="M864" t="n">
        <v>9.539999999999999</v>
      </c>
      <c r="N864">
        <f>_xlfn.DISPIMG("ID_D06765E6F48349CF90D21FC627959995",1)</f>
        <v/>
      </c>
      <c r="O864" t="inlineStr">
        <is>
          <t>N</t>
        </is>
      </c>
      <c r="P864" t="inlineStr">
        <is>
          <t>不报关</t>
        </is>
      </c>
      <c r="Q864" t="inlineStr">
        <is>
          <t>http://www.amazon.de/dp/B0BTDJYLR9</t>
        </is>
      </c>
    </row>
    <row r="865">
      <c r="A865" t="inlineStr">
        <is>
          <t>90131787</t>
        </is>
      </c>
      <c r="B865" t="inlineStr">
        <is>
          <t>FBA15H4ZM044U000007</t>
        </is>
      </c>
      <c r="C865" t="inlineStr">
        <is>
          <t>electronic toy puppy</t>
        </is>
      </c>
      <c r="D865" t="inlineStr">
        <is>
          <t>电子玩具狗</t>
        </is>
      </c>
      <c r="E865" t="inlineStr">
        <is>
          <t>9503002100</t>
        </is>
      </c>
      <c r="F865" t="inlineStr">
        <is>
          <t>无</t>
        </is>
      </c>
      <c r="G865" t="inlineStr">
        <is>
          <t>无</t>
        </is>
      </c>
      <c r="H865" t="inlineStr">
        <is>
          <t>毛绒+塑料</t>
        </is>
      </c>
      <c r="I865" t="inlineStr">
        <is>
          <t>玩具</t>
        </is>
      </c>
      <c r="J865" t="inlineStr">
        <is>
          <t>5.000</t>
        </is>
      </c>
      <c r="K865" t="n">
        <v>1</v>
      </c>
      <c r="L865" t="n">
        <v>12</v>
      </c>
      <c r="M865" t="n">
        <v>3.81</v>
      </c>
      <c r="N865">
        <f>_xlfn.DISPIMG("ID_28C02015D163423A8AE05012D27C917A",1)</f>
        <v/>
      </c>
      <c r="O865" t="inlineStr">
        <is>
          <t>N</t>
        </is>
      </c>
      <c r="P865" t="inlineStr">
        <is>
          <t>不报关</t>
        </is>
      </c>
      <c r="Q865" t="inlineStr">
        <is>
          <t>http://www.amazon.de/dp/B0BS3LK2JM</t>
        </is>
      </c>
    </row>
    <row r="866">
      <c r="A866" t="inlineStr">
        <is>
          <t>90131787</t>
        </is>
      </c>
      <c r="B866" t="inlineStr">
        <is>
          <t>FBA15H4ZM044U000008</t>
        </is>
      </c>
      <c r="C866" t="inlineStr">
        <is>
          <t>electronic toy puppy</t>
        </is>
      </c>
      <c r="D866" t="inlineStr">
        <is>
          <t>电子玩具狗</t>
        </is>
      </c>
      <c r="E866" t="inlineStr">
        <is>
          <t>9503002100</t>
        </is>
      </c>
      <c r="F866" t="inlineStr">
        <is>
          <t>无</t>
        </is>
      </c>
      <c r="G866" t="inlineStr">
        <is>
          <t>无</t>
        </is>
      </c>
      <c r="H866" t="inlineStr">
        <is>
          <t>毛绒+塑料</t>
        </is>
      </c>
      <c r="I866" t="inlineStr">
        <is>
          <t>玩具</t>
        </is>
      </c>
      <c r="J866" t="inlineStr">
        <is>
          <t>5.000</t>
        </is>
      </c>
      <c r="K866" t="n">
        <v>1</v>
      </c>
      <c r="L866" t="n">
        <v>16</v>
      </c>
      <c r="M866" t="n">
        <v>7.09</v>
      </c>
      <c r="N866">
        <f>_xlfn.DISPIMG("ID_777EB5C663D741548744AD7AE168D640",1)</f>
        <v/>
      </c>
      <c r="O866" t="inlineStr">
        <is>
          <t>N</t>
        </is>
      </c>
      <c r="P866" t="inlineStr">
        <is>
          <t>不报关</t>
        </is>
      </c>
      <c r="Q866" t="inlineStr">
        <is>
          <t>http://www.amazon.de/dp/B0BS3LK2JM</t>
        </is>
      </c>
    </row>
    <row r="867">
      <c r="A867" t="inlineStr">
        <is>
          <t>90131787</t>
        </is>
      </c>
      <c r="B867" t="inlineStr">
        <is>
          <t>FBA15H4ZM044U000008</t>
        </is>
      </c>
      <c r="C867" t="inlineStr">
        <is>
          <t>Umbrella</t>
        </is>
      </c>
      <c r="D867" t="inlineStr">
        <is>
          <t>雨伞</t>
        </is>
      </c>
      <c r="E867" t="inlineStr">
        <is>
          <t>6601990000</t>
        </is>
      </c>
      <c r="F867" t="inlineStr">
        <is>
          <t>无</t>
        </is>
      </c>
      <c r="G867" t="inlineStr">
        <is>
          <t>无</t>
        </is>
      </c>
      <c r="H867" t="inlineStr">
        <is>
          <t>金属+塑料</t>
        </is>
      </c>
      <c r="I867" t="inlineStr">
        <is>
          <t>雨伞</t>
        </is>
      </c>
      <c r="J867" t="inlineStr">
        <is>
          <t>5.000</t>
        </is>
      </c>
      <c r="K867" t="n">
        <v>1</v>
      </c>
      <c r="L867" t="n">
        <v>20</v>
      </c>
      <c r="M867" t="n">
        <v>8.859999999999999</v>
      </c>
      <c r="N867">
        <f>_xlfn.DISPIMG("ID_FDA4207183984C829370A8C16D37F744",1)</f>
        <v/>
      </c>
      <c r="O867" t="inlineStr">
        <is>
          <t>N</t>
        </is>
      </c>
      <c r="P867" t="inlineStr">
        <is>
          <t>不报关</t>
        </is>
      </c>
      <c r="Q867" t="inlineStr">
        <is>
          <t>http://www.amazon.de/dp/B0BTDJYLR9</t>
        </is>
      </c>
    </row>
    <row r="868">
      <c r="A868" t="inlineStr">
        <is>
          <t>90131787</t>
        </is>
      </c>
      <c r="B868" t="inlineStr">
        <is>
          <t>FBA15H4WP2H2U000001</t>
        </is>
      </c>
      <c r="C868" t="inlineStr">
        <is>
          <t>LED flashlight</t>
        </is>
      </c>
      <c r="D868" t="inlineStr">
        <is>
          <t>手电筒</t>
        </is>
      </c>
      <c r="E868" t="inlineStr">
        <is>
          <t>8513101000</t>
        </is>
      </c>
      <c r="F868" t="inlineStr">
        <is>
          <t>无</t>
        </is>
      </c>
      <c r="G868" t="inlineStr">
        <is>
          <t>无</t>
        </is>
      </c>
      <c r="H868" t="inlineStr">
        <is>
          <t>Aluminum alloy</t>
        </is>
      </c>
      <c r="I868" t="inlineStr">
        <is>
          <t>illumination</t>
        </is>
      </c>
      <c r="J868" t="inlineStr">
        <is>
          <t>5.000</t>
        </is>
      </c>
      <c r="K868" t="n">
        <v>1</v>
      </c>
      <c r="L868" t="n">
        <v>40</v>
      </c>
      <c r="M868" t="n">
        <v>8.5</v>
      </c>
      <c r="N868">
        <f>_xlfn.DISPIMG("ID_AF8FDBF480BB4CDF96F1C2935E0A3E41",1)</f>
        <v/>
      </c>
      <c r="O868" t="inlineStr">
        <is>
          <t>Y</t>
        </is>
      </c>
      <c r="P868" t="inlineStr">
        <is>
          <t>不报关</t>
        </is>
      </c>
      <c r="Q868" t="inlineStr">
        <is>
          <t>http://www.amazon.de/dp/B0BJPT7XBJ</t>
        </is>
      </c>
    </row>
    <row r="869">
      <c r="A869" t="inlineStr">
        <is>
          <t>90131787</t>
        </is>
      </c>
      <c r="B869" t="inlineStr">
        <is>
          <t>FBA15H4WP2H2U000001</t>
        </is>
      </c>
      <c r="C869" t="inlineStr">
        <is>
          <t>Traceless hook</t>
        </is>
      </c>
      <c r="D869" t="inlineStr">
        <is>
          <t>自粘无痕钩挂</t>
        </is>
      </c>
      <c r="E869" t="inlineStr">
        <is>
          <t>3924900000</t>
        </is>
      </c>
      <c r="F869" t="inlineStr">
        <is>
          <t>无</t>
        </is>
      </c>
      <c r="G869" t="inlineStr">
        <is>
          <t>无</t>
        </is>
      </c>
      <c r="H869" t="inlineStr">
        <is>
          <t>不锈钢</t>
        </is>
      </c>
      <c r="I869" t="inlineStr">
        <is>
          <t>挂东西</t>
        </is>
      </c>
      <c r="J869" t="inlineStr">
        <is>
          <t>5.000</t>
        </is>
      </c>
      <c r="K869" t="n">
        <v>1</v>
      </c>
      <c r="L869" t="n">
        <v>6</v>
      </c>
      <c r="M869" t="n">
        <v>1.27</v>
      </c>
      <c r="N869">
        <f>_xlfn.DISPIMG("ID_92D471EABB3043B0A1DCDEB223781906",1)</f>
        <v/>
      </c>
      <c r="O869" t="inlineStr">
        <is>
          <t>N</t>
        </is>
      </c>
      <c r="P869" t="inlineStr">
        <is>
          <t>不报关</t>
        </is>
      </c>
      <c r="Q869" t="inlineStr">
        <is>
          <t>http://www.amazon.de/dp/B0BGRYX5DH</t>
        </is>
      </c>
    </row>
    <row r="870">
      <c r="A870" t="inlineStr">
        <is>
          <t>90131787</t>
        </is>
      </c>
      <c r="B870" t="inlineStr">
        <is>
          <t>FBA15H4WP2H2U000001</t>
        </is>
      </c>
      <c r="C870" t="inlineStr">
        <is>
          <t>profile gauge</t>
        </is>
      </c>
      <c r="D870" t="inlineStr">
        <is>
          <t>轮廓规套装</t>
        </is>
      </c>
      <c r="E870" t="inlineStr">
        <is>
          <t>8310000000</t>
        </is>
      </c>
      <c r="F870" t="inlineStr">
        <is>
          <t>无</t>
        </is>
      </c>
      <c r="G870" t="inlineStr">
        <is>
          <t>无</t>
        </is>
      </c>
      <c r="H870" t="inlineStr">
        <is>
          <t>ABS</t>
        </is>
      </c>
      <c r="I870" t="inlineStr">
        <is>
          <t>outline</t>
        </is>
      </c>
      <c r="J870" t="inlineStr">
        <is>
          <t>5.000</t>
        </is>
      </c>
      <c r="K870" t="n">
        <v>1</v>
      </c>
      <c r="L870" t="n">
        <v>55</v>
      </c>
      <c r="M870" t="n">
        <v>11.68</v>
      </c>
      <c r="N870">
        <f>_xlfn.DISPIMG("ID_36AB30ED109542C0A500CFC69CF8A75B",1)</f>
        <v/>
      </c>
      <c r="O870" t="inlineStr">
        <is>
          <t>N</t>
        </is>
      </c>
      <c r="P870" t="inlineStr">
        <is>
          <t>不报关</t>
        </is>
      </c>
      <c r="Q870" t="inlineStr">
        <is>
          <t>http://www.amazon.de/dp/B09SHM7RPN</t>
        </is>
      </c>
    </row>
    <row r="871">
      <c r="A871" t="inlineStr">
        <is>
          <t>90131787</t>
        </is>
      </c>
      <c r="B871" t="inlineStr">
        <is>
          <t>FBA15H4WP2H2U000002</t>
        </is>
      </c>
      <c r="C871" t="inlineStr">
        <is>
          <t>thermometer</t>
        </is>
      </c>
      <c r="D871" t="inlineStr">
        <is>
          <t>温湿度计</t>
        </is>
      </c>
      <c r="E871" t="inlineStr">
        <is>
          <t>9025800090</t>
        </is>
      </c>
      <c r="F871" t="inlineStr">
        <is>
          <t>无</t>
        </is>
      </c>
      <c r="G871" t="inlineStr">
        <is>
          <t>无</t>
        </is>
      </c>
      <c r="H871" t="inlineStr">
        <is>
          <t>ABS</t>
        </is>
      </c>
      <c r="I871" t="inlineStr">
        <is>
          <t>测量</t>
        </is>
      </c>
      <c r="J871" t="inlineStr">
        <is>
          <t>5.000</t>
        </is>
      </c>
      <c r="K871" t="n">
        <v>1</v>
      </c>
      <c r="L871" t="n">
        <v>100</v>
      </c>
      <c r="M871" t="n">
        <v>10.92</v>
      </c>
      <c r="N871">
        <f>_xlfn.DISPIMG("ID_ECDEDAD357D046468858A809C37B3505",1)</f>
        <v/>
      </c>
      <c r="O871" t="inlineStr">
        <is>
          <t>Y</t>
        </is>
      </c>
      <c r="P871" t="inlineStr">
        <is>
          <t>不报关</t>
        </is>
      </c>
      <c r="Q871" t="inlineStr">
        <is>
          <t>http://www.amazon.de/dp/B0BN49S7FZ</t>
        </is>
      </c>
    </row>
    <row r="872">
      <c r="A872" t="inlineStr">
        <is>
          <t>90131787</t>
        </is>
      </c>
      <c r="B872" t="inlineStr">
        <is>
          <t>FBA15H4WP2H2U000002</t>
        </is>
      </c>
      <c r="C872" t="inlineStr">
        <is>
          <t>LED flashlight</t>
        </is>
      </c>
      <c r="D872" t="inlineStr">
        <is>
          <t>手电筒</t>
        </is>
      </c>
      <c r="E872" t="inlineStr">
        <is>
          <t>8513101000</t>
        </is>
      </c>
      <c r="F872" t="inlineStr">
        <is>
          <t>无</t>
        </is>
      </c>
      <c r="G872" t="inlineStr">
        <is>
          <t>无</t>
        </is>
      </c>
      <c r="H872" t="inlineStr">
        <is>
          <t>Aluminum alloy</t>
        </is>
      </c>
      <c r="I872" t="inlineStr">
        <is>
          <t>illumination</t>
        </is>
      </c>
      <c r="J872" t="inlineStr">
        <is>
          <t>5.000</t>
        </is>
      </c>
      <c r="K872" t="n">
        <v>1</v>
      </c>
      <c r="L872" t="n">
        <v>60</v>
      </c>
      <c r="M872" t="n">
        <v>6.55</v>
      </c>
      <c r="N872">
        <f>_xlfn.DISPIMG("ID_3E3ABEB542264F1D87C7CC3269399E09",1)</f>
        <v/>
      </c>
      <c r="O872" t="inlineStr">
        <is>
          <t>Y</t>
        </is>
      </c>
      <c r="P872" t="inlineStr">
        <is>
          <t>不报关</t>
        </is>
      </c>
      <c r="Q872" t="inlineStr">
        <is>
          <t>http://www.amazon.de/dp/B0BJPT7XBJ</t>
        </is>
      </c>
    </row>
    <row r="873">
      <c r="A873" t="inlineStr">
        <is>
          <t>90131787</t>
        </is>
      </c>
      <c r="B873" t="inlineStr">
        <is>
          <t>FBA15H4WP2H2U000002</t>
        </is>
      </c>
      <c r="C873" t="inlineStr">
        <is>
          <t>Traceless hook</t>
        </is>
      </c>
      <c r="D873" t="inlineStr">
        <is>
          <t>自粘无痕钩挂</t>
        </is>
      </c>
      <c r="E873" t="inlineStr">
        <is>
          <t>3924900000</t>
        </is>
      </c>
      <c r="F873" t="inlineStr">
        <is>
          <t>无</t>
        </is>
      </c>
      <c r="G873" t="inlineStr">
        <is>
          <t>无</t>
        </is>
      </c>
      <c r="H873" t="inlineStr">
        <is>
          <t>不锈钢</t>
        </is>
      </c>
      <c r="I873" t="inlineStr">
        <is>
          <t>挂东西</t>
        </is>
      </c>
      <c r="J873" t="inlineStr">
        <is>
          <t>5.000</t>
        </is>
      </c>
      <c r="K873" t="n">
        <v>1</v>
      </c>
      <c r="L873" t="n">
        <v>9</v>
      </c>
      <c r="M873" t="n">
        <v>0.98</v>
      </c>
      <c r="N873">
        <f>_xlfn.DISPIMG("ID_7259E2CC0AC244F588A6DD8A682F647A",1)</f>
        <v/>
      </c>
      <c r="O873" t="inlineStr">
        <is>
          <t>N</t>
        </is>
      </c>
      <c r="P873" t="inlineStr">
        <is>
          <t>不报关</t>
        </is>
      </c>
      <c r="Q873" t="inlineStr">
        <is>
          <t>http://www.amazon.de/dp/B0BGRYX5DH</t>
        </is>
      </c>
    </row>
    <row r="874">
      <c r="A874" t="inlineStr">
        <is>
          <t>90131787</t>
        </is>
      </c>
      <c r="B874" t="inlineStr">
        <is>
          <t>FBA15H4WP2H2U000003</t>
        </is>
      </c>
      <c r="C874" t="inlineStr">
        <is>
          <t>Mini Taschenlampe</t>
        </is>
      </c>
      <c r="D874" t="inlineStr">
        <is>
          <t>迷你手电筒</t>
        </is>
      </c>
      <c r="E874" t="inlineStr">
        <is>
          <t>8513101000</t>
        </is>
      </c>
      <c r="F874" t="inlineStr">
        <is>
          <t>无</t>
        </is>
      </c>
      <c r="G874" t="inlineStr">
        <is>
          <t>无</t>
        </is>
      </c>
      <c r="H874" t="inlineStr">
        <is>
          <t>铝合金</t>
        </is>
      </c>
      <c r="I874" t="inlineStr">
        <is>
          <t>照明</t>
        </is>
      </c>
      <c r="J874" t="inlineStr">
        <is>
          <t>5.000</t>
        </is>
      </c>
      <c r="K874" t="n">
        <v>1</v>
      </c>
      <c r="L874" t="n">
        <v>100</v>
      </c>
      <c r="M874" t="n">
        <v>12.14</v>
      </c>
      <c r="N874">
        <f>_xlfn.DISPIMG("ID_ED52F9D25C58439DAD21FA9653DD164E",1)</f>
        <v/>
      </c>
      <c r="O874" t="inlineStr">
        <is>
          <t>Y</t>
        </is>
      </c>
      <c r="P874" t="inlineStr">
        <is>
          <t>不报关</t>
        </is>
      </c>
      <c r="Q874" t="inlineStr">
        <is>
          <t>http://www.amazon.de/dp/B0BVB6PXXK</t>
        </is>
      </c>
    </row>
    <row r="875">
      <c r="A875" t="inlineStr">
        <is>
          <t>90131787</t>
        </is>
      </c>
      <c r="B875" t="inlineStr">
        <is>
          <t>FBA15H4WP2H2U000003</t>
        </is>
      </c>
      <c r="C875" t="inlineStr">
        <is>
          <t>Traceless hook</t>
        </is>
      </c>
      <c r="D875" t="inlineStr">
        <is>
          <t>自粘无痕钩挂</t>
        </is>
      </c>
      <c r="E875" t="inlineStr">
        <is>
          <t>3924900000</t>
        </is>
      </c>
      <c r="F875" t="inlineStr">
        <is>
          <t>无</t>
        </is>
      </c>
      <c r="G875" t="inlineStr">
        <is>
          <t>无</t>
        </is>
      </c>
      <c r="H875" t="inlineStr">
        <is>
          <t>不锈钢</t>
        </is>
      </c>
      <c r="I875" t="inlineStr">
        <is>
          <t>挂东西</t>
        </is>
      </c>
      <c r="J875" t="inlineStr">
        <is>
          <t>5.000</t>
        </is>
      </c>
      <c r="K875" t="n">
        <v>1</v>
      </c>
      <c r="L875" t="n">
        <v>35</v>
      </c>
      <c r="M875" t="n">
        <v>4.25</v>
      </c>
      <c r="N875">
        <f>_xlfn.DISPIMG("ID_3CA2A38E624344CFAB4CDBE3FBDC5E2E",1)</f>
        <v/>
      </c>
      <c r="O875" t="inlineStr">
        <is>
          <t>N</t>
        </is>
      </c>
      <c r="P875" t="inlineStr">
        <is>
          <t>不报关</t>
        </is>
      </c>
      <c r="Q875" t="inlineStr">
        <is>
          <t>http://www.amazon.de/dp/B0BGRYX5DH</t>
        </is>
      </c>
    </row>
    <row r="876">
      <c r="A876" t="inlineStr">
        <is>
          <t>90131787</t>
        </is>
      </c>
      <c r="B876" t="inlineStr">
        <is>
          <t>FBA15H4WP2H2U000003</t>
        </is>
      </c>
      <c r="C876" t="inlineStr">
        <is>
          <t>profile gauge</t>
        </is>
      </c>
      <c r="D876" t="inlineStr">
        <is>
          <t>轮廓规套装</t>
        </is>
      </c>
      <c r="E876" t="inlineStr">
        <is>
          <t>8310000000</t>
        </is>
      </c>
      <c r="F876" t="inlineStr">
        <is>
          <t>无</t>
        </is>
      </c>
      <c r="G876" t="inlineStr">
        <is>
          <t>无</t>
        </is>
      </c>
      <c r="H876" t="inlineStr">
        <is>
          <t>ABS</t>
        </is>
      </c>
      <c r="I876" t="inlineStr">
        <is>
          <t>outline</t>
        </is>
      </c>
      <c r="J876" t="inlineStr">
        <is>
          <t>5.000</t>
        </is>
      </c>
      <c r="K876" t="n">
        <v>1</v>
      </c>
      <c r="L876" t="n">
        <v>45</v>
      </c>
      <c r="M876" t="n">
        <v>5.46</v>
      </c>
      <c r="N876">
        <f>_xlfn.DISPIMG("ID_A369C868221E4715B3A39739E73E0F7D",1)</f>
        <v/>
      </c>
      <c r="O876" t="inlineStr">
        <is>
          <t>N</t>
        </is>
      </c>
      <c r="P876" t="inlineStr">
        <is>
          <t>不报关</t>
        </is>
      </c>
      <c r="Q876" t="inlineStr">
        <is>
          <t>http://www.amazon.de/dp/B09SHM7RPN</t>
        </is>
      </c>
    </row>
    <row r="877">
      <c r="A877" t="inlineStr">
        <is>
          <t>90131787</t>
        </is>
      </c>
      <c r="B877" t="inlineStr">
        <is>
          <t>FBA15H4VR59SU000001</t>
        </is>
      </c>
      <c r="C877" t="inlineStr">
        <is>
          <t>hair comb</t>
        </is>
      </c>
      <c r="D877" t="inlineStr">
        <is>
          <t>理发梳子</t>
        </is>
      </c>
      <c r="E877" t="inlineStr">
        <is>
          <t>3926909090</t>
        </is>
      </c>
      <c r="F877" t="inlineStr">
        <is>
          <t>无</t>
        </is>
      </c>
      <c r="G877" t="inlineStr">
        <is>
          <t>无</t>
        </is>
      </c>
      <c r="H877" t="inlineStr">
        <is>
          <t>carbon fibre</t>
        </is>
      </c>
      <c r="I877" t="inlineStr">
        <is>
          <t>hair comb</t>
        </is>
      </c>
      <c r="J877" t="inlineStr">
        <is>
          <t>5.000</t>
        </is>
      </c>
      <c r="K877" t="n">
        <v>1</v>
      </c>
      <c r="L877" t="n">
        <v>200</v>
      </c>
      <c r="M877" t="n">
        <v>16.5</v>
      </c>
      <c r="N877">
        <f>_xlfn.DISPIMG("ID_0690C6AD1A0E4F1D9D9CCC5B703F8CD6",1)</f>
        <v/>
      </c>
      <c r="O877" t="inlineStr">
        <is>
          <t>N</t>
        </is>
      </c>
      <c r="P877" t="inlineStr">
        <is>
          <t>不报关</t>
        </is>
      </c>
      <c r="Q877" t="inlineStr">
        <is>
          <t>http://www.amazon.de/dp/B08Z3NFPZ4</t>
        </is>
      </c>
    </row>
    <row r="878">
      <c r="A878" t="inlineStr">
        <is>
          <t>90131787</t>
        </is>
      </c>
      <c r="B878" t="inlineStr">
        <is>
          <t>FBA15H4VR59SU000002</t>
        </is>
      </c>
      <c r="C878" t="inlineStr">
        <is>
          <t>hair comb</t>
        </is>
      </c>
      <c r="D878" t="inlineStr">
        <is>
          <t>理发梳子</t>
        </is>
      </c>
      <c r="E878" t="inlineStr">
        <is>
          <t>3926909090</t>
        </is>
      </c>
      <c r="F878" t="inlineStr">
        <is>
          <t>无</t>
        </is>
      </c>
      <c r="G878" t="inlineStr">
        <is>
          <t>无</t>
        </is>
      </c>
      <c r="H878" t="inlineStr">
        <is>
          <t>carbon fibre</t>
        </is>
      </c>
      <c r="I878" t="inlineStr">
        <is>
          <t>hair comb</t>
        </is>
      </c>
      <c r="J878" t="inlineStr">
        <is>
          <t>5.000</t>
        </is>
      </c>
      <c r="K878" t="n">
        <v>1</v>
      </c>
      <c r="L878" t="n">
        <v>200</v>
      </c>
      <c r="M878" t="n">
        <v>18.5</v>
      </c>
      <c r="N878">
        <f>_xlfn.DISPIMG("ID_38D0756ABA134A6CABAE03A9462287F0",1)</f>
        <v/>
      </c>
      <c r="O878" t="inlineStr">
        <is>
          <t>N</t>
        </is>
      </c>
      <c r="P878" t="inlineStr">
        <is>
          <t>不报关</t>
        </is>
      </c>
      <c r="Q878" t="inlineStr">
        <is>
          <t>http://www.amazon.de/dp/B08Z3NFPZ4</t>
        </is>
      </c>
    </row>
    <row r="879">
      <c r="A879" t="inlineStr">
        <is>
          <t>90131787</t>
        </is>
      </c>
      <c r="B879" t="inlineStr">
        <is>
          <t>FBA15H4VR59SU000003</t>
        </is>
      </c>
      <c r="C879" t="inlineStr">
        <is>
          <t>Manicure Set</t>
        </is>
      </c>
      <c r="D879" t="inlineStr">
        <is>
          <t>指甲剪</t>
        </is>
      </c>
      <c r="E879" t="inlineStr">
        <is>
          <t>8214200000</t>
        </is>
      </c>
      <c r="F879" t="inlineStr">
        <is>
          <t>无</t>
        </is>
      </c>
      <c r="G879" t="inlineStr">
        <is>
          <t>无</t>
        </is>
      </c>
      <c r="H879" t="inlineStr">
        <is>
          <t>steel</t>
        </is>
      </c>
      <c r="I879" t="inlineStr">
        <is>
          <t>Manicure Set</t>
        </is>
      </c>
      <c r="J879" t="inlineStr">
        <is>
          <t>5.000</t>
        </is>
      </c>
      <c r="K879" t="n">
        <v>1</v>
      </c>
      <c r="L879" t="n">
        <v>175</v>
      </c>
      <c r="M879" t="n">
        <v>12.25</v>
      </c>
      <c r="N879">
        <f>_xlfn.DISPIMG("ID_C392901710194D319D8D87D5874A1029",1)</f>
        <v/>
      </c>
      <c r="O879" t="inlineStr">
        <is>
          <t>N</t>
        </is>
      </c>
      <c r="P879" t="inlineStr">
        <is>
          <t>不报关</t>
        </is>
      </c>
      <c r="Q879" t="inlineStr">
        <is>
          <t>http://www.amazon.de/dp/B08DXX3V5R</t>
        </is>
      </c>
    </row>
    <row r="880">
      <c r="A880" t="inlineStr">
        <is>
          <t>90131787</t>
        </is>
      </c>
      <c r="B880" t="inlineStr">
        <is>
          <t>FBA15H4VR59SU000004</t>
        </is>
      </c>
      <c r="C880" t="inlineStr">
        <is>
          <t>Waterproof hood</t>
        </is>
      </c>
      <c r="D880" t="inlineStr">
        <is>
          <t>防水头罩</t>
        </is>
      </c>
      <c r="E880" t="inlineStr">
        <is>
          <t>3924900000</t>
        </is>
      </c>
      <c r="F880" t="inlineStr">
        <is>
          <t>无</t>
        </is>
      </c>
      <c r="G880" t="inlineStr">
        <is>
          <t>无</t>
        </is>
      </c>
      <c r="H880" t="inlineStr">
        <is>
          <t>EVA</t>
        </is>
      </c>
      <c r="I880" t="inlineStr">
        <is>
          <t>洗澡戴头</t>
        </is>
      </c>
      <c r="J880" t="inlineStr">
        <is>
          <t>5.000</t>
        </is>
      </c>
      <c r="K880" t="n">
        <v>1</v>
      </c>
      <c r="L880" t="n">
        <v>100</v>
      </c>
      <c r="M880" t="n">
        <v>6.17</v>
      </c>
      <c r="N880">
        <f>_xlfn.DISPIMG("ID_A06F6448611B404FA0C54795B6D3CE16",1)</f>
        <v/>
      </c>
      <c r="O880" t="inlineStr">
        <is>
          <t>N</t>
        </is>
      </c>
      <c r="P880" t="inlineStr">
        <is>
          <t>不报关</t>
        </is>
      </c>
      <c r="Q880" t="inlineStr">
        <is>
          <t>http://www.amazon.de/dp/B09XX9D6RH</t>
        </is>
      </c>
    </row>
    <row r="881">
      <c r="A881" t="inlineStr">
        <is>
          <t>90131787</t>
        </is>
      </c>
      <c r="B881" t="inlineStr">
        <is>
          <t>FBA15H4VR59SU000004</t>
        </is>
      </c>
      <c r="C881" t="inlineStr">
        <is>
          <t>Sticker</t>
        </is>
      </c>
      <c r="D881" t="inlineStr">
        <is>
          <t>贴纸</t>
        </is>
      </c>
      <c r="E881" t="inlineStr">
        <is>
          <t>4811410000</t>
        </is>
      </c>
      <c r="F881" t="inlineStr">
        <is>
          <t>无</t>
        </is>
      </c>
      <c r="G881" t="inlineStr">
        <is>
          <t>无</t>
        </is>
      </c>
      <c r="H881" t="inlineStr">
        <is>
          <t>Paper</t>
        </is>
      </c>
      <c r="I881" t="inlineStr">
        <is>
          <t>decoration</t>
        </is>
      </c>
      <c r="J881" t="inlineStr">
        <is>
          <t>5.000</t>
        </is>
      </c>
      <c r="K881" t="n">
        <v>1</v>
      </c>
      <c r="L881" t="n">
        <v>80</v>
      </c>
      <c r="M881" t="n">
        <v>4.93</v>
      </c>
      <c r="N881">
        <f>_xlfn.DISPIMG("ID_211FABB714F7402B9EA164190961C250",1)</f>
        <v/>
      </c>
      <c r="O881" t="inlineStr">
        <is>
          <t>N</t>
        </is>
      </c>
      <c r="P881" t="inlineStr">
        <is>
          <t>不报关</t>
        </is>
      </c>
      <c r="Q881" t="inlineStr">
        <is>
          <t>http://www.amazon.de/dp/B07WCDXLRN</t>
        </is>
      </c>
    </row>
    <row r="882">
      <c r="A882" t="inlineStr">
        <is>
          <t>90131787</t>
        </is>
      </c>
      <c r="B882" t="inlineStr">
        <is>
          <t>FBA15H4VR59SU000005</t>
        </is>
      </c>
      <c r="C882" t="inlineStr">
        <is>
          <t>Electric Nail Drill</t>
        </is>
      </c>
      <c r="D882" t="inlineStr">
        <is>
          <t>电动磨甲器</t>
        </is>
      </c>
      <c r="E882" t="inlineStr">
        <is>
          <t>8509809000</t>
        </is>
      </c>
      <c r="F882" t="inlineStr">
        <is>
          <t>无</t>
        </is>
      </c>
      <c r="G882" t="inlineStr">
        <is>
          <t>无</t>
        </is>
      </c>
      <c r="H882" t="inlineStr">
        <is>
          <t>金属</t>
        </is>
      </c>
      <c r="I882" t="inlineStr">
        <is>
          <t>美甲</t>
        </is>
      </c>
      <c r="J882" t="inlineStr">
        <is>
          <t>5.000</t>
        </is>
      </c>
      <c r="K882" t="n">
        <v>1</v>
      </c>
      <c r="L882" t="n">
        <v>50</v>
      </c>
      <c r="M882" t="n">
        <v>6.1</v>
      </c>
      <c r="N882">
        <f>_xlfn.DISPIMG("ID_F80919A2E28A4D5EBABB42BD4EFA67C7",1)</f>
        <v/>
      </c>
      <c r="O882" t="inlineStr">
        <is>
          <t>Y</t>
        </is>
      </c>
      <c r="P882" t="inlineStr">
        <is>
          <t>不报关</t>
        </is>
      </c>
      <c r="Q882" t="inlineStr">
        <is>
          <t>http://www.amazon.de/dp/B0BJ6XGTGN</t>
        </is>
      </c>
    </row>
    <row r="883">
      <c r="A883" t="inlineStr">
        <is>
          <t>90131787</t>
        </is>
      </c>
      <c r="B883" t="inlineStr">
        <is>
          <t>FBA15H4VR59SU000005</t>
        </is>
      </c>
      <c r="C883" t="inlineStr">
        <is>
          <t>Digital tire pressure gauge</t>
        </is>
      </c>
      <c r="D883" t="inlineStr">
        <is>
          <t>数显胎压计</t>
        </is>
      </c>
      <c r="E883" t="inlineStr">
        <is>
          <t>9026201090</t>
        </is>
      </c>
      <c r="F883" t="inlineStr">
        <is>
          <t>无</t>
        </is>
      </c>
      <c r="G883" t="inlineStr">
        <is>
          <t>无</t>
        </is>
      </c>
      <c r="H883" t="inlineStr">
        <is>
          <t>plastic</t>
        </is>
      </c>
      <c r="I883" t="inlineStr">
        <is>
          <t>Test tire pressure</t>
        </is>
      </c>
      <c r="J883" t="inlineStr">
        <is>
          <t>5.000</t>
        </is>
      </c>
      <c r="K883" t="n">
        <v>1</v>
      </c>
      <c r="L883" t="n">
        <v>100</v>
      </c>
      <c r="M883" t="n">
        <v>12.2</v>
      </c>
      <c r="N883">
        <f>_xlfn.DISPIMG("ID_AEB49CD6F68C4B2B8F4CFBAD869C2006",1)</f>
        <v/>
      </c>
      <c r="O883" t="inlineStr">
        <is>
          <t>Y</t>
        </is>
      </c>
      <c r="P883" t="inlineStr">
        <is>
          <t>不报关</t>
        </is>
      </c>
      <c r="Q883" t="inlineStr">
        <is>
          <t>http://www.amazon.de/dp/B07LGMZNBG</t>
        </is>
      </c>
    </row>
    <row r="884">
      <c r="A884" t="inlineStr">
        <is>
          <t>90131787</t>
        </is>
      </c>
      <c r="B884" t="inlineStr">
        <is>
          <t>FBA15H4VR59SU000006</t>
        </is>
      </c>
      <c r="C884" t="inlineStr">
        <is>
          <t>body brush</t>
        </is>
      </c>
      <c r="D884" t="inlineStr">
        <is>
          <t>拉背带</t>
        </is>
      </c>
      <c r="E884" t="inlineStr">
        <is>
          <t>9603309090</t>
        </is>
      </c>
      <c r="F884" t="inlineStr">
        <is>
          <t>无</t>
        </is>
      </c>
      <c r="G884" t="inlineStr">
        <is>
          <t>无</t>
        </is>
      </c>
      <c r="H884" t="inlineStr">
        <is>
          <t>silicone</t>
        </is>
      </c>
      <c r="I884" t="inlineStr">
        <is>
          <t>brush</t>
        </is>
      </c>
      <c r="J884" t="inlineStr">
        <is>
          <t>5.000</t>
        </is>
      </c>
      <c r="K884" t="n">
        <v>1</v>
      </c>
      <c r="L884" t="n">
        <v>50</v>
      </c>
      <c r="M884" t="n">
        <v>5.89</v>
      </c>
      <c r="N884">
        <f>_xlfn.DISPIMG("ID_1E6A407612FC4AF7A92B880F9AB22782",1)</f>
        <v/>
      </c>
      <c r="O884" t="inlineStr">
        <is>
          <t>N</t>
        </is>
      </c>
      <c r="P884" t="inlineStr">
        <is>
          <t>不报关</t>
        </is>
      </c>
      <c r="Q884" t="inlineStr">
        <is>
          <t>http://www.amazon.de/dp/B0C1YZBS3Y</t>
        </is>
      </c>
    </row>
    <row r="885">
      <c r="A885" t="inlineStr">
        <is>
          <t>90131787</t>
        </is>
      </c>
      <c r="B885" t="inlineStr">
        <is>
          <t>FBA15H4VR59SU000006</t>
        </is>
      </c>
      <c r="C885" t="inlineStr">
        <is>
          <t>Storage box</t>
        </is>
      </c>
      <c r="D885" t="inlineStr">
        <is>
          <t>收纳盒</t>
        </is>
      </c>
      <c r="E885" t="inlineStr">
        <is>
          <t>3926909090</t>
        </is>
      </c>
      <c r="F885" t="inlineStr">
        <is>
          <t>无</t>
        </is>
      </c>
      <c r="G885" t="inlineStr">
        <is>
          <t>无</t>
        </is>
      </c>
      <c r="H885" t="inlineStr">
        <is>
          <t>塑料</t>
        </is>
      </c>
      <c r="I885" t="inlineStr">
        <is>
          <t>牙刷收纳包</t>
        </is>
      </c>
      <c r="J885" t="inlineStr">
        <is>
          <t>5.000</t>
        </is>
      </c>
      <c r="K885" t="n">
        <v>1</v>
      </c>
      <c r="L885" t="n">
        <v>100</v>
      </c>
      <c r="M885" t="n">
        <v>11.78</v>
      </c>
      <c r="N885">
        <f>_xlfn.DISPIMG("ID_325B46A2D9744B0488ED0BE626BDDF90",1)</f>
        <v/>
      </c>
      <c r="O885" t="inlineStr">
        <is>
          <t>N</t>
        </is>
      </c>
      <c r="P885" t="inlineStr">
        <is>
          <t>不报关</t>
        </is>
      </c>
      <c r="Q885" t="inlineStr">
        <is>
          <t>http://www.amazon.de/dp/B0C61GV49Z</t>
        </is>
      </c>
    </row>
    <row r="886">
      <c r="A886" t="inlineStr">
        <is>
          <t>90131787</t>
        </is>
      </c>
      <c r="B886" t="inlineStr">
        <is>
          <t>FBA15H4VR59SU000006</t>
        </is>
      </c>
      <c r="C886" t="inlineStr">
        <is>
          <t>body brush</t>
        </is>
      </c>
      <c r="D886" t="inlineStr">
        <is>
          <t>拉背带</t>
        </is>
      </c>
      <c r="E886" t="inlineStr">
        <is>
          <t>9603309090</t>
        </is>
      </c>
      <c r="F886" t="inlineStr">
        <is>
          <t>无</t>
        </is>
      </c>
      <c r="G886" t="inlineStr">
        <is>
          <t>无</t>
        </is>
      </c>
      <c r="H886" t="inlineStr">
        <is>
          <t>silicone</t>
        </is>
      </c>
      <c r="I886" t="inlineStr">
        <is>
          <t>brush</t>
        </is>
      </c>
      <c r="J886" t="inlineStr">
        <is>
          <t>5.000</t>
        </is>
      </c>
      <c r="K886" t="n">
        <v>1</v>
      </c>
      <c r="L886" t="n">
        <v>33</v>
      </c>
      <c r="M886" t="n">
        <v>3.89</v>
      </c>
      <c r="N886">
        <f>_xlfn.DISPIMG("ID_7A1AAC73B12A412799656A789AD5587E",1)</f>
        <v/>
      </c>
      <c r="O886" t="inlineStr">
        <is>
          <t>N</t>
        </is>
      </c>
      <c r="P886" t="inlineStr">
        <is>
          <t>不报关</t>
        </is>
      </c>
      <c r="Q886" t="inlineStr">
        <is>
          <t>http://www.amazon.de/dp/B0C1YXD8LC</t>
        </is>
      </c>
    </row>
    <row r="887">
      <c r="A887" t="inlineStr">
        <is>
          <t>90131787</t>
        </is>
      </c>
      <c r="B887" t="inlineStr">
        <is>
          <t>FBA15H4VR59SU000007</t>
        </is>
      </c>
      <c r="C887" t="inlineStr">
        <is>
          <t>Holiday decorations</t>
        </is>
      </c>
      <c r="D887" t="inlineStr">
        <is>
          <t>节日装饰品</t>
        </is>
      </c>
      <c r="E887" t="inlineStr">
        <is>
          <t>3926400000</t>
        </is>
      </c>
      <c r="F887" t="inlineStr">
        <is>
          <t>无</t>
        </is>
      </c>
      <c r="G887" t="inlineStr">
        <is>
          <t>无</t>
        </is>
      </c>
      <c r="H887" t="inlineStr">
        <is>
          <t>plastic</t>
        </is>
      </c>
      <c r="I887" t="inlineStr">
        <is>
          <t>decoration</t>
        </is>
      </c>
      <c r="J887" t="inlineStr">
        <is>
          <t>5.000</t>
        </is>
      </c>
      <c r="K887" t="n">
        <v>1</v>
      </c>
      <c r="L887" t="n">
        <v>200</v>
      </c>
      <c r="M887" t="n">
        <v>5.64</v>
      </c>
      <c r="N887">
        <f>_xlfn.DISPIMG("ID_BFD76F849F3443B68F3E20E610C8A785",1)</f>
        <v/>
      </c>
      <c r="O887" t="inlineStr">
        <is>
          <t>N</t>
        </is>
      </c>
      <c r="P887" t="inlineStr">
        <is>
          <t>不报关</t>
        </is>
      </c>
      <c r="Q887" t="inlineStr">
        <is>
          <t>http://www.amazon.de/dp/B08NG4N9WF</t>
        </is>
      </c>
    </row>
    <row r="888">
      <c r="A888" t="inlineStr">
        <is>
          <t>90131787</t>
        </is>
      </c>
      <c r="B888" t="inlineStr">
        <is>
          <t>FBA15H4VR59SU000007</t>
        </is>
      </c>
      <c r="C888" t="inlineStr">
        <is>
          <t>Eye Lashes</t>
        </is>
      </c>
      <c r="D888" t="inlineStr">
        <is>
          <t>假睫毛</t>
        </is>
      </c>
      <c r="E888" t="inlineStr">
        <is>
          <t>3926400000</t>
        </is>
      </c>
      <c r="F888" t="inlineStr">
        <is>
          <t>无</t>
        </is>
      </c>
      <c r="G888" t="inlineStr">
        <is>
          <t>无</t>
        </is>
      </c>
      <c r="H888" t="inlineStr">
        <is>
          <t>Chemical fiber</t>
        </is>
      </c>
      <c r="I888" t="inlineStr">
        <is>
          <t>Eye Lashes</t>
        </is>
      </c>
      <c r="J888" t="inlineStr">
        <is>
          <t>5.000</t>
        </is>
      </c>
      <c r="K888" t="n">
        <v>1</v>
      </c>
      <c r="L888" t="n">
        <v>40</v>
      </c>
      <c r="M888" t="n">
        <v>1.13</v>
      </c>
      <c r="N888">
        <f>_xlfn.DISPIMG("ID_EC255E8CE0F74C66A044AB81E01A9D16",1)</f>
        <v/>
      </c>
      <c r="O888" t="inlineStr">
        <is>
          <t>N</t>
        </is>
      </c>
      <c r="P888" t="inlineStr">
        <is>
          <t>不报关</t>
        </is>
      </c>
      <c r="Q888" t="inlineStr">
        <is>
          <t>http://www.amazon.de/dp/B08CZ5XFXB</t>
        </is>
      </c>
    </row>
    <row r="889">
      <c r="A889" t="inlineStr">
        <is>
          <t>90131787</t>
        </is>
      </c>
      <c r="B889" t="inlineStr">
        <is>
          <t>FBA15H4VR59SU000007</t>
        </is>
      </c>
      <c r="C889" t="inlineStr">
        <is>
          <t>Storage box</t>
        </is>
      </c>
      <c r="D889" t="inlineStr">
        <is>
          <t>收纳盒</t>
        </is>
      </c>
      <c r="E889" t="inlineStr">
        <is>
          <t>3924100000</t>
        </is>
      </c>
      <c r="F889" t="inlineStr">
        <is>
          <t>无</t>
        </is>
      </c>
      <c r="G889" t="inlineStr">
        <is>
          <t>无</t>
        </is>
      </c>
      <c r="H889" t="inlineStr">
        <is>
          <t>硅胶</t>
        </is>
      </c>
      <c r="I889" t="inlineStr">
        <is>
          <t>收纳</t>
        </is>
      </c>
      <c r="J889" t="inlineStr">
        <is>
          <t>5.000</t>
        </is>
      </c>
      <c r="K889" t="n">
        <v>1</v>
      </c>
      <c r="L889" t="n">
        <v>50</v>
      </c>
      <c r="M889" t="n">
        <v>1.41</v>
      </c>
      <c r="N889">
        <f>_xlfn.DISPIMG("ID_F62AD0F041784D8AB3ADEB71A3C2B24F",1)</f>
        <v/>
      </c>
      <c r="O889" t="inlineStr">
        <is>
          <t>N</t>
        </is>
      </c>
      <c r="P889" t="inlineStr">
        <is>
          <t>不报关</t>
        </is>
      </c>
      <c r="Q889" t="inlineStr">
        <is>
          <t>http://www.amazon.de/dp/B0BHR3WTFF</t>
        </is>
      </c>
    </row>
    <row r="890">
      <c r="A890" t="inlineStr">
        <is>
          <t>90131787</t>
        </is>
      </c>
      <c r="B890" t="inlineStr">
        <is>
          <t>FBA15H4VR59SU000007</t>
        </is>
      </c>
      <c r="C890" t="inlineStr">
        <is>
          <t>Sticker</t>
        </is>
      </c>
      <c r="D890" t="inlineStr">
        <is>
          <t>贴纸</t>
        </is>
      </c>
      <c r="E890" t="inlineStr">
        <is>
          <t>3926400000</t>
        </is>
      </c>
      <c r="F890" t="inlineStr">
        <is>
          <t>无</t>
        </is>
      </c>
      <c r="G890" t="inlineStr">
        <is>
          <t>无</t>
        </is>
      </c>
      <c r="H890" t="inlineStr">
        <is>
          <t>亚克力</t>
        </is>
      </c>
      <c r="I890" t="inlineStr">
        <is>
          <t>DIY</t>
        </is>
      </c>
      <c r="J890" t="inlineStr">
        <is>
          <t>5.000</t>
        </is>
      </c>
      <c r="K890" t="n">
        <v>1</v>
      </c>
      <c r="L890" t="n">
        <v>100</v>
      </c>
      <c r="M890" t="n">
        <v>2.82</v>
      </c>
      <c r="N890">
        <f>_xlfn.DISPIMG("ID_9541AF4374514B97BF614CFE86C2E015",1)</f>
        <v/>
      </c>
      <c r="O890" t="inlineStr">
        <is>
          <t>N</t>
        </is>
      </c>
      <c r="P890" t="inlineStr">
        <is>
          <t>不报关</t>
        </is>
      </c>
      <c r="Q890" t="inlineStr">
        <is>
          <t>http://www.amazon.de/dp/B0B93FNKZK</t>
        </is>
      </c>
    </row>
    <row r="891">
      <c r="A891" t="inlineStr">
        <is>
          <t>90131787</t>
        </is>
      </c>
      <c r="B891" t="inlineStr">
        <is>
          <t>FBA15H4VR59SU000007</t>
        </is>
      </c>
      <c r="C891" t="inlineStr">
        <is>
          <t>hair hook</t>
        </is>
      </c>
      <c r="D891" t="inlineStr">
        <is>
          <t>拉发钩</t>
        </is>
      </c>
      <c r="E891" t="inlineStr">
        <is>
          <t>8708999990</t>
        </is>
      </c>
      <c r="F891" t="inlineStr">
        <is>
          <t>无</t>
        </is>
      </c>
      <c r="G891" t="inlineStr">
        <is>
          <t>无</t>
        </is>
      </c>
      <c r="H891" t="inlineStr">
        <is>
          <t>塑料</t>
        </is>
      </c>
      <c r="I891" t="inlineStr">
        <is>
          <t>拉发钩</t>
        </is>
      </c>
      <c r="J891" t="inlineStr">
        <is>
          <t>5.000</t>
        </is>
      </c>
      <c r="K891" t="n">
        <v>1</v>
      </c>
      <c r="L891" t="n">
        <v>50</v>
      </c>
      <c r="M891" t="n">
        <v>1.41</v>
      </c>
      <c r="N891">
        <f>_xlfn.DISPIMG("ID_8353935C890B485CB7708345B2D639CD",1)</f>
        <v/>
      </c>
      <c r="O891" t="inlineStr">
        <is>
          <t>N</t>
        </is>
      </c>
      <c r="P891" t="inlineStr">
        <is>
          <t>不报关</t>
        </is>
      </c>
      <c r="Q891" t="inlineStr">
        <is>
          <t>http://www.amazon.de/dp/B0B1D9RZ2H</t>
        </is>
      </c>
    </row>
    <row r="892">
      <c r="A892" t="inlineStr">
        <is>
          <t>90131787</t>
        </is>
      </c>
      <c r="B892" t="inlineStr">
        <is>
          <t>FBA15H4VR59SU000008</t>
        </is>
      </c>
      <c r="C892" t="inlineStr">
        <is>
          <t>Nail Brushes</t>
        </is>
      </c>
      <c r="D892" t="inlineStr">
        <is>
          <t>指甲刷</t>
        </is>
      </c>
      <c r="E892" t="inlineStr">
        <is>
          <t>9603509190</t>
        </is>
      </c>
      <c r="F892" t="inlineStr">
        <is>
          <t>无</t>
        </is>
      </c>
      <c r="G892" t="inlineStr">
        <is>
          <t>无</t>
        </is>
      </c>
      <c r="H892" t="inlineStr">
        <is>
          <t>stainess steel</t>
        </is>
      </c>
      <c r="I892" t="inlineStr">
        <is>
          <t>Nail Brushes</t>
        </is>
      </c>
      <c r="J892" t="inlineStr">
        <is>
          <t>5.000</t>
        </is>
      </c>
      <c r="K892" t="n">
        <v>1</v>
      </c>
      <c r="L892" t="n">
        <v>100</v>
      </c>
      <c r="M892" t="n">
        <v>3.78</v>
      </c>
      <c r="N892">
        <f>_xlfn.DISPIMG("ID_4D34B6F2FCF542989EEA5F0729C32090",1)</f>
        <v/>
      </c>
      <c r="O892" t="inlineStr">
        <is>
          <t>N</t>
        </is>
      </c>
      <c r="P892" t="inlineStr">
        <is>
          <t>不报关</t>
        </is>
      </c>
      <c r="Q892" t="inlineStr">
        <is>
          <t>http://www.amazon.de/dp/B08RBTBX8S</t>
        </is>
      </c>
    </row>
    <row r="893">
      <c r="A893" t="inlineStr">
        <is>
          <t>90131787</t>
        </is>
      </c>
      <c r="B893" t="inlineStr">
        <is>
          <t>FBA15H4VR59SU000008</t>
        </is>
      </c>
      <c r="C893" t="inlineStr">
        <is>
          <t>Foot Scraper</t>
        </is>
      </c>
      <c r="D893" t="inlineStr">
        <is>
          <t>死皮锉</t>
        </is>
      </c>
      <c r="E893" t="inlineStr">
        <is>
          <t>6804309000</t>
        </is>
      </c>
      <c r="F893" t="inlineStr">
        <is>
          <t>无</t>
        </is>
      </c>
      <c r="G893" t="inlineStr">
        <is>
          <t>无</t>
        </is>
      </c>
      <c r="H893" t="inlineStr">
        <is>
          <t>stainless steel</t>
        </is>
      </c>
      <c r="I893" t="inlineStr">
        <is>
          <t>死皮锉</t>
        </is>
      </c>
      <c r="J893" t="inlineStr">
        <is>
          <t>5.000</t>
        </is>
      </c>
      <c r="K893" t="n">
        <v>1</v>
      </c>
      <c r="L893" t="n">
        <v>200</v>
      </c>
      <c r="M893" t="n">
        <v>7.57</v>
      </c>
      <c r="N893">
        <f>_xlfn.DISPIMG("ID_85D0B4570858412EB6381FA433442118",1)</f>
        <v/>
      </c>
      <c r="O893" t="inlineStr">
        <is>
          <t>N</t>
        </is>
      </c>
      <c r="P893" t="inlineStr">
        <is>
          <t>不报关</t>
        </is>
      </c>
      <c r="Q893" t="inlineStr">
        <is>
          <t>http://www.amazon.de/dp/B094VZCFMJ</t>
        </is>
      </c>
    </row>
    <row r="894">
      <c r="A894" t="inlineStr">
        <is>
          <t>90131787</t>
        </is>
      </c>
      <c r="B894" t="inlineStr">
        <is>
          <t>FBA15H4VR59SU000008</t>
        </is>
      </c>
      <c r="C894" t="inlineStr">
        <is>
          <t>Sticker</t>
        </is>
      </c>
      <c r="D894" t="inlineStr">
        <is>
          <t>贴纸</t>
        </is>
      </c>
      <c r="E894" t="inlineStr">
        <is>
          <t>3926400000</t>
        </is>
      </c>
      <c r="F894" t="inlineStr">
        <is>
          <t>无</t>
        </is>
      </c>
      <c r="G894" t="inlineStr">
        <is>
          <t>无</t>
        </is>
      </c>
      <c r="H894" t="inlineStr">
        <is>
          <t>亚克力</t>
        </is>
      </c>
      <c r="I894" t="inlineStr">
        <is>
          <t>DIY</t>
        </is>
      </c>
      <c r="J894" t="inlineStr">
        <is>
          <t>5.000</t>
        </is>
      </c>
      <c r="K894" t="n">
        <v>1</v>
      </c>
      <c r="L894" t="n">
        <v>25</v>
      </c>
      <c r="M894" t="n">
        <v>0.95</v>
      </c>
      <c r="N894">
        <f>_xlfn.DISPIMG("ID_F764E745EB724254A7974B4CFB57D8B8",1)</f>
        <v/>
      </c>
      <c r="O894" t="inlineStr">
        <is>
          <t>N</t>
        </is>
      </c>
      <c r="P894" t="inlineStr">
        <is>
          <t>不报关</t>
        </is>
      </c>
      <c r="Q894" t="inlineStr">
        <is>
          <t>http://www.amazon.de/dp/B0B93L1F7Y</t>
        </is>
      </c>
    </row>
    <row r="895">
      <c r="A895" t="inlineStr">
        <is>
          <t>90131787</t>
        </is>
      </c>
      <c r="B895" t="inlineStr">
        <is>
          <t>FBA15H4VR59SU000009</t>
        </is>
      </c>
      <c r="C895" t="inlineStr">
        <is>
          <t>Manicure Set</t>
        </is>
      </c>
      <c r="D895" t="inlineStr">
        <is>
          <t>指甲剪</t>
        </is>
      </c>
      <c r="E895" t="inlineStr">
        <is>
          <t>8214200000</t>
        </is>
      </c>
      <c r="F895" t="inlineStr">
        <is>
          <t>无</t>
        </is>
      </c>
      <c r="G895" t="inlineStr">
        <is>
          <t>无</t>
        </is>
      </c>
      <c r="H895" t="inlineStr">
        <is>
          <t>steel</t>
        </is>
      </c>
      <c r="I895" t="inlineStr">
        <is>
          <t>Manicure Set</t>
        </is>
      </c>
      <c r="J895" t="inlineStr">
        <is>
          <t>5.000</t>
        </is>
      </c>
      <c r="K895" t="n">
        <v>1</v>
      </c>
      <c r="L895" t="n">
        <v>125</v>
      </c>
      <c r="M895" t="n">
        <v>15.24</v>
      </c>
      <c r="N895">
        <f>_xlfn.DISPIMG("ID_646888A946CA45868E0FCC22BD5C9FE0",1)</f>
        <v/>
      </c>
      <c r="O895" t="inlineStr">
        <is>
          <t>N</t>
        </is>
      </c>
      <c r="P895" t="inlineStr">
        <is>
          <t>不报关</t>
        </is>
      </c>
      <c r="Q895" t="inlineStr">
        <is>
          <t>http://www.amazon.de/dp/B08DXX3V5R</t>
        </is>
      </c>
    </row>
    <row r="896">
      <c r="A896" t="inlineStr">
        <is>
          <t>90131787</t>
        </is>
      </c>
      <c r="B896" t="inlineStr">
        <is>
          <t>FBA15H4VR59SU000009</t>
        </is>
      </c>
      <c r="C896" t="inlineStr">
        <is>
          <t>Sticker</t>
        </is>
      </c>
      <c r="D896" t="inlineStr">
        <is>
          <t>贴纸</t>
        </is>
      </c>
      <c r="E896" t="inlineStr">
        <is>
          <t>3926400000</t>
        </is>
      </c>
      <c r="F896" t="inlineStr">
        <is>
          <t>无</t>
        </is>
      </c>
      <c r="G896" t="inlineStr">
        <is>
          <t>无</t>
        </is>
      </c>
      <c r="H896" t="inlineStr">
        <is>
          <t>亚克力</t>
        </is>
      </c>
      <c r="I896" t="inlineStr">
        <is>
          <t>DIY</t>
        </is>
      </c>
      <c r="J896" t="inlineStr">
        <is>
          <t>5.000</t>
        </is>
      </c>
      <c r="K896" t="n">
        <v>1</v>
      </c>
      <c r="L896" t="n">
        <v>55</v>
      </c>
      <c r="M896" t="n">
        <v>6.71</v>
      </c>
      <c r="N896">
        <f>_xlfn.DISPIMG("ID_2C109AA379AE44ADB0E7EDDB393B8A77",1)</f>
        <v/>
      </c>
      <c r="O896" t="inlineStr">
        <is>
          <t>N</t>
        </is>
      </c>
      <c r="P896" t="inlineStr">
        <is>
          <t>不报关</t>
        </is>
      </c>
      <c r="Q896" t="inlineStr">
        <is>
          <t>http://www.amazon.de/dp/B0B93L1F7Y</t>
        </is>
      </c>
    </row>
    <row r="897">
      <c r="A897" t="inlineStr">
        <is>
          <t>90131787</t>
        </is>
      </c>
      <c r="B897" t="inlineStr">
        <is>
          <t>FBA15H4VR59SU000010</t>
        </is>
      </c>
      <c r="C897" t="inlineStr">
        <is>
          <t>Sticker</t>
        </is>
      </c>
      <c r="D897" t="inlineStr">
        <is>
          <t>贴纸</t>
        </is>
      </c>
      <c r="E897" t="inlineStr">
        <is>
          <t>3926400000</t>
        </is>
      </c>
      <c r="F897" t="inlineStr">
        <is>
          <t>无</t>
        </is>
      </c>
      <c r="G897" t="inlineStr">
        <is>
          <t>无</t>
        </is>
      </c>
      <c r="H897" t="inlineStr">
        <is>
          <t>亚克力</t>
        </is>
      </c>
      <c r="I897" t="inlineStr">
        <is>
          <t>DIY</t>
        </is>
      </c>
      <c r="J897" t="inlineStr">
        <is>
          <t>5.000</t>
        </is>
      </c>
      <c r="K897" t="n">
        <v>1</v>
      </c>
      <c r="L897" t="n">
        <v>20</v>
      </c>
      <c r="M897" t="n">
        <v>2</v>
      </c>
      <c r="N897">
        <f>_xlfn.DISPIMG("ID_D00AA91D62D64A7BAC359A6967E7AD6B",1)</f>
        <v/>
      </c>
      <c r="O897" t="inlineStr">
        <is>
          <t>N</t>
        </is>
      </c>
      <c r="P897" t="inlineStr">
        <is>
          <t>不报关</t>
        </is>
      </c>
      <c r="Q897" t="inlineStr">
        <is>
          <t>http://www.amazon.de/dp/B0B93L1F7Y</t>
        </is>
      </c>
    </row>
    <row r="898">
      <c r="A898" t="inlineStr">
        <is>
          <t>90131787</t>
        </is>
      </c>
      <c r="B898" t="inlineStr">
        <is>
          <t>FBA15H4VR59SU000010</t>
        </is>
      </c>
      <c r="C898" t="inlineStr">
        <is>
          <t>Eyebrow trimming set</t>
        </is>
      </c>
      <c r="D898" t="inlineStr">
        <is>
          <t>修眉套装</t>
        </is>
      </c>
      <c r="E898" t="inlineStr">
        <is>
          <t>9603290090</t>
        </is>
      </c>
      <c r="F898" t="inlineStr">
        <is>
          <t>无</t>
        </is>
      </c>
      <c r="G898" t="inlineStr">
        <is>
          <t>无</t>
        </is>
      </c>
      <c r="H898" t="inlineStr">
        <is>
          <t>stainless steel</t>
        </is>
      </c>
      <c r="I898" t="inlineStr">
        <is>
          <t>Eyebrow trimming</t>
        </is>
      </c>
      <c r="J898" t="inlineStr">
        <is>
          <t>5.000</t>
        </is>
      </c>
      <c r="K898" t="n">
        <v>1</v>
      </c>
      <c r="L898" t="n">
        <v>60</v>
      </c>
      <c r="M898" t="n">
        <v>6.02</v>
      </c>
      <c r="N898">
        <f>_xlfn.DISPIMG("ID_6A780B105B144BDDBCA1A76FF0650B86",1)</f>
        <v/>
      </c>
      <c r="O898" t="inlineStr">
        <is>
          <t>N</t>
        </is>
      </c>
      <c r="P898" t="inlineStr">
        <is>
          <t>不报关</t>
        </is>
      </c>
      <c r="Q898" t="inlineStr">
        <is>
          <t>http://www.amazon.de/dp/B093VFHWPP</t>
        </is>
      </c>
    </row>
    <row r="899">
      <c r="A899" t="inlineStr">
        <is>
          <t>90131787</t>
        </is>
      </c>
      <c r="B899" t="inlineStr">
        <is>
          <t>FBA15H4VR59SU000010</t>
        </is>
      </c>
      <c r="C899" t="inlineStr">
        <is>
          <t>Sticker</t>
        </is>
      </c>
      <c r="D899" t="inlineStr">
        <is>
          <t>贴纸</t>
        </is>
      </c>
      <c r="E899" t="inlineStr">
        <is>
          <t>4811410000</t>
        </is>
      </c>
      <c r="F899" t="inlineStr">
        <is>
          <t>无</t>
        </is>
      </c>
      <c r="G899" t="inlineStr">
        <is>
          <t>无</t>
        </is>
      </c>
      <c r="H899" t="inlineStr">
        <is>
          <t>Paper</t>
        </is>
      </c>
      <c r="I899" t="inlineStr">
        <is>
          <t>decoration</t>
        </is>
      </c>
      <c r="J899" t="inlineStr">
        <is>
          <t>5.000</t>
        </is>
      </c>
      <c r="K899" t="n">
        <v>1</v>
      </c>
      <c r="L899" t="n">
        <v>120</v>
      </c>
      <c r="M899" t="n">
        <v>12.03</v>
      </c>
      <c r="N899">
        <f>_xlfn.DISPIMG("ID_F33AB7164793476090E550381C3EB3EE",1)</f>
        <v/>
      </c>
      <c r="O899" t="inlineStr">
        <is>
          <t>N</t>
        </is>
      </c>
      <c r="P899" t="inlineStr">
        <is>
          <t>不报关</t>
        </is>
      </c>
      <c r="Q899" t="inlineStr">
        <is>
          <t>http://www.amazon.de/dp/B07WCDXLRN</t>
        </is>
      </c>
    </row>
    <row r="900">
      <c r="A900" t="inlineStr">
        <is>
          <t>90131787</t>
        </is>
      </c>
      <c r="B900" t="inlineStr">
        <is>
          <t>FBA15H4VR59SU000011</t>
        </is>
      </c>
      <c r="C900" t="inlineStr">
        <is>
          <t>hair comb</t>
        </is>
      </c>
      <c r="D900" t="inlineStr">
        <is>
          <t>理发梳子</t>
        </is>
      </c>
      <c r="E900" t="inlineStr">
        <is>
          <t>3926909090</t>
        </is>
      </c>
      <c r="F900" t="inlineStr">
        <is>
          <t>无</t>
        </is>
      </c>
      <c r="G900" t="inlineStr">
        <is>
          <t>无</t>
        </is>
      </c>
      <c r="H900" t="inlineStr">
        <is>
          <t>carbon fibre</t>
        </is>
      </c>
      <c r="I900" t="inlineStr">
        <is>
          <t>hair comb</t>
        </is>
      </c>
      <c r="J900" t="inlineStr">
        <is>
          <t>5.000</t>
        </is>
      </c>
      <c r="K900" t="n">
        <v>1</v>
      </c>
      <c r="L900" t="n">
        <v>200</v>
      </c>
      <c r="M900" t="n">
        <v>13.4</v>
      </c>
      <c r="N900">
        <f>_xlfn.DISPIMG("ID_B6368A2B33F349C1871D6EF3EE924050",1)</f>
        <v/>
      </c>
      <c r="O900" t="inlineStr">
        <is>
          <t>N</t>
        </is>
      </c>
      <c r="P900" t="inlineStr">
        <is>
          <t>不报关</t>
        </is>
      </c>
      <c r="Q900" t="inlineStr">
        <is>
          <t>http://www.amazon.de/dp/B08MPT5YKK</t>
        </is>
      </c>
    </row>
    <row r="901">
      <c r="A901" t="inlineStr">
        <is>
          <t>90131787</t>
        </is>
      </c>
      <c r="B901" t="inlineStr">
        <is>
          <t>FBA15H4VR59SU000011</t>
        </is>
      </c>
      <c r="C901" t="inlineStr">
        <is>
          <t>Eyebrow trimming set</t>
        </is>
      </c>
      <c r="D901" t="inlineStr">
        <is>
          <t>修眉套装</t>
        </is>
      </c>
      <c r="E901" t="inlineStr">
        <is>
          <t>9603290090</t>
        </is>
      </c>
      <c r="F901" t="inlineStr">
        <is>
          <t>无</t>
        </is>
      </c>
      <c r="G901" t="inlineStr">
        <is>
          <t>无</t>
        </is>
      </c>
      <c r="H901" t="inlineStr">
        <is>
          <t>stainless steel</t>
        </is>
      </c>
      <c r="I901" t="inlineStr">
        <is>
          <t>Eyebrow trimming</t>
        </is>
      </c>
      <c r="J901" t="inlineStr">
        <is>
          <t>5.000</t>
        </is>
      </c>
      <c r="K901" t="n">
        <v>1</v>
      </c>
      <c r="L901" t="n">
        <v>40</v>
      </c>
      <c r="M901" t="n">
        <v>2.68</v>
      </c>
      <c r="N901">
        <f>_xlfn.DISPIMG("ID_7DB8B853F9D2408F82FD54CC5B0464B1",1)</f>
        <v/>
      </c>
      <c r="O901" t="inlineStr">
        <is>
          <t>N</t>
        </is>
      </c>
      <c r="P901" t="inlineStr">
        <is>
          <t>不报关</t>
        </is>
      </c>
      <c r="Q901" t="inlineStr">
        <is>
          <t>http://www.amazon.de/dp/B093VFHWPP</t>
        </is>
      </c>
    </row>
    <row r="902">
      <c r="A902" t="inlineStr">
        <is>
          <t>90131787</t>
        </is>
      </c>
      <c r="B902" t="inlineStr">
        <is>
          <t>FBA15H4VR59SU000011</t>
        </is>
      </c>
      <c r="C902" t="inlineStr">
        <is>
          <t>Eye Lashes</t>
        </is>
      </c>
      <c r="D902" t="inlineStr">
        <is>
          <t>假睫毛</t>
        </is>
      </c>
      <c r="E902" t="inlineStr">
        <is>
          <t>3926400000</t>
        </is>
      </c>
      <c r="F902" t="inlineStr">
        <is>
          <t>无</t>
        </is>
      </c>
      <c r="G902" t="inlineStr">
        <is>
          <t>无</t>
        </is>
      </c>
      <c r="H902" t="inlineStr">
        <is>
          <t>Chemical fiber</t>
        </is>
      </c>
      <c r="I902" t="inlineStr">
        <is>
          <t>Eye Lashes</t>
        </is>
      </c>
      <c r="J902" t="inlineStr">
        <is>
          <t>5.000</t>
        </is>
      </c>
      <c r="K902" t="n">
        <v>1</v>
      </c>
      <c r="L902" t="n">
        <v>60</v>
      </c>
      <c r="M902" t="n">
        <v>4.02</v>
      </c>
      <c r="N902">
        <f>_xlfn.DISPIMG("ID_DC3D086B95D744F7AB44248349B692DA",1)</f>
        <v/>
      </c>
      <c r="O902" t="inlineStr">
        <is>
          <t>N</t>
        </is>
      </c>
      <c r="P902" t="inlineStr">
        <is>
          <t>不报关</t>
        </is>
      </c>
      <c r="Q902" t="inlineStr">
        <is>
          <t>http://www.amazon.de/dp/B08CZ5XFXB</t>
        </is>
      </c>
    </row>
    <row r="903">
      <c r="A903" t="inlineStr">
        <is>
          <t>90131787</t>
        </is>
      </c>
      <c r="B903" t="inlineStr">
        <is>
          <t>FBA15H4RSK6KU000001</t>
        </is>
      </c>
      <c r="C903" t="inlineStr">
        <is>
          <t>Portable Stainless Steel Tableware</t>
        </is>
      </c>
      <c r="D903" t="inlineStr">
        <is>
          <t>便携不锈钢餐具</t>
        </is>
      </c>
      <c r="E903" t="inlineStr">
        <is>
          <t>7323930000</t>
        </is>
      </c>
      <c r="F903" t="inlineStr">
        <is>
          <t>无</t>
        </is>
      </c>
      <c r="G903" t="inlineStr">
        <is>
          <t>无</t>
        </is>
      </c>
      <c r="H903" t="inlineStr">
        <is>
          <t>不锈钢</t>
        </is>
      </c>
      <c r="I903" t="inlineStr">
        <is>
          <t>吃饭</t>
        </is>
      </c>
      <c r="J903" t="inlineStr">
        <is>
          <t>5.000</t>
        </is>
      </c>
      <c r="K903" t="n">
        <v>1</v>
      </c>
      <c r="L903" t="n">
        <v>150</v>
      </c>
      <c r="M903" t="n">
        <v>17.67</v>
      </c>
      <c r="N903">
        <f>_xlfn.DISPIMG("ID_1ED2FD2B2AC246BEAA8A1C3AA229F289",1)</f>
        <v/>
      </c>
      <c r="O903" t="inlineStr">
        <is>
          <t>N</t>
        </is>
      </c>
      <c r="P903" t="inlineStr">
        <is>
          <t>不报关</t>
        </is>
      </c>
      <c r="Q903" t="inlineStr">
        <is>
          <t>http://www.amazon.de/dp/B0BX24M7GN</t>
        </is>
      </c>
    </row>
    <row r="904">
      <c r="A904" t="inlineStr">
        <is>
          <t>90131787</t>
        </is>
      </c>
      <c r="B904" t="inlineStr">
        <is>
          <t>FBA15H4RSK6KU000001</t>
        </is>
      </c>
      <c r="C904" t="inlineStr">
        <is>
          <t>Portable Stainless Steel Tableware</t>
        </is>
      </c>
      <c r="D904" t="inlineStr">
        <is>
          <t>便携不锈钢餐具</t>
        </is>
      </c>
      <c r="E904" t="inlineStr">
        <is>
          <t>7323930000</t>
        </is>
      </c>
      <c r="F904" t="inlineStr">
        <is>
          <t>无</t>
        </is>
      </c>
      <c r="G904" t="inlineStr">
        <is>
          <t>无</t>
        </is>
      </c>
      <c r="H904" t="inlineStr">
        <is>
          <t>不锈钢</t>
        </is>
      </c>
      <c r="I904" t="inlineStr">
        <is>
          <t>吃饭</t>
        </is>
      </c>
      <c r="J904" t="inlineStr">
        <is>
          <t>5.000</t>
        </is>
      </c>
      <c r="K904" t="n">
        <v>1</v>
      </c>
      <c r="L904" t="n">
        <v>30</v>
      </c>
      <c r="M904" t="n">
        <v>3.53</v>
      </c>
      <c r="N904">
        <f>_xlfn.DISPIMG("ID_00B08C8008F44853BCF9A6BA67A5EF17",1)</f>
        <v/>
      </c>
      <c r="O904" t="inlineStr">
        <is>
          <t>N</t>
        </is>
      </c>
      <c r="P904" t="inlineStr">
        <is>
          <t>不报关</t>
        </is>
      </c>
      <c r="Q904" t="inlineStr">
        <is>
          <t>http://www.amazon.de/dp/B0BX23BBRW</t>
        </is>
      </c>
    </row>
    <row r="905">
      <c r="A905" t="inlineStr">
        <is>
          <t>90131787</t>
        </is>
      </c>
      <c r="B905" t="inlineStr">
        <is>
          <t>FBA15H4RSK6KU000002</t>
        </is>
      </c>
      <c r="C905" t="inlineStr">
        <is>
          <t>Portable Stainless Steel Tableware</t>
        </is>
      </c>
      <c r="D905" t="inlineStr">
        <is>
          <t>便携不锈钢餐具</t>
        </is>
      </c>
      <c r="E905" t="inlineStr">
        <is>
          <t>7323930000</t>
        </is>
      </c>
      <c r="F905" t="inlineStr">
        <is>
          <t>无</t>
        </is>
      </c>
      <c r="G905" t="inlineStr">
        <is>
          <t>无</t>
        </is>
      </c>
      <c r="H905" t="inlineStr">
        <is>
          <t>不锈钢</t>
        </is>
      </c>
      <c r="I905" t="inlineStr">
        <is>
          <t>吃饭</t>
        </is>
      </c>
      <c r="J905" t="inlineStr">
        <is>
          <t>5.000</t>
        </is>
      </c>
      <c r="K905" t="n">
        <v>1</v>
      </c>
      <c r="L905" t="n">
        <v>150</v>
      </c>
      <c r="M905" t="n">
        <v>16.5</v>
      </c>
      <c r="N905">
        <f>_xlfn.DISPIMG("ID_F1551526C7D543B8A128D527E9F6C22A",1)</f>
        <v/>
      </c>
      <c r="O905" t="inlineStr">
        <is>
          <t>N</t>
        </is>
      </c>
      <c r="P905" t="inlineStr">
        <is>
          <t>不报关</t>
        </is>
      </c>
      <c r="Q905" t="inlineStr">
        <is>
          <t>http://www.amazon.de/dp/B0BX24M7GN</t>
        </is>
      </c>
    </row>
    <row r="906">
      <c r="A906" t="inlineStr">
        <is>
          <t>90131787</t>
        </is>
      </c>
      <c r="B906" t="inlineStr">
        <is>
          <t>FBA15H4RSK6KU000002</t>
        </is>
      </c>
      <c r="C906" t="inlineStr">
        <is>
          <t>Portable Stainless Steel Tableware</t>
        </is>
      </c>
      <c r="D906" t="inlineStr">
        <is>
          <t>便携不锈钢餐具</t>
        </is>
      </c>
      <c r="E906" t="inlineStr">
        <is>
          <t>7323930000</t>
        </is>
      </c>
      <c r="F906" t="inlineStr">
        <is>
          <t>无</t>
        </is>
      </c>
      <c r="G906" t="inlineStr">
        <is>
          <t>无</t>
        </is>
      </c>
      <c r="H906" t="inlineStr">
        <is>
          <t>不锈钢</t>
        </is>
      </c>
      <c r="I906" t="inlineStr">
        <is>
          <t>吃饭</t>
        </is>
      </c>
      <c r="J906" t="inlineStr">
        <is>
          <t>5.000</t>
        </is>
      </c>
      <c r="K906" t="n">
        <v>1</v>
      </c>
      <c r="L906" t="n">
        <v>30</v>
      </c>
      <c r="M906" t="n">
        <v>3.3</v>
      </c>
      <c r="N906">
        <f>_xlfn.DISPIMG("ID_1420AFF7B14045EBB5C7D29B0BB7202A",1)</f>
        <v/>
      </c>
      <c r="O906" t="inlineStr">
        <is>
          <t>N</t>
        </is>
      </c>
      <c r="P906" t="inlineStr">
        <is>
          <t>不报关</t>
        </is>
      </c>
      <c r="Q906" t="inlineStr">
        <is>
          <t>http://www.amazon.de/dp/B0BX23BBRW</t>
        </is>
      </c>
    </row>
    <row r="907">
      <c r="A907" t="inlineStr">
        <is>
          <t>90131787</t>
        </is>
      </c>
      <c r="B907" t="inlineStr">
        <is>
          <t>FBA15H4RSK6KU000003</t>
        </is>
      </c>
      <c r="C907" t="inlineStr">
        <is>
          <t>Portable Stainless Steel Tableware</t>
        </is>
      </c>
      <c r="D907" t="inlineStr">
        <is>
          <t>便携不锈钢餐具</t>
        </is>
      </c>
      <c r="E907" t="inlineStr">
        <is>
          <t>7323930000</t>
        </is>
      </c>
      <c r="F907" t="inlineStr">
        <is>
          <t>无</t>
        </is>
      </c>
      <c r="G907" t="inlineStr">
        <is>
          <t>无</t>
        </is>
      </c>
      <c r="H907" t="inlineStr">
        <is>
          <t>不锈钢</t>
        </is>
      </c>
      <c r="I907" t="inlineStr">
        <is>
          <t>吃饭</t>
        </is>
      </c>
      <c r="J907" t="inlineStr">
        <is>
          <t>5.000</t>
        </is>
      </c>
      <c r="K907" t="n">
        <v>1</v>
      </c>
      <c r="L907" t="n">
        <v>170</v>
      </c>
      <c r="M907" t="n">
        <v>17.14</v>
      </c>
      <c r="N907">
        <f>_xlfn.DISPIMG("ID_D82C7A7E62BD446E8BDABE5FFE751F92",1)</f>
        <v/>
      </c>
      <c r="O907" t="inlineStr">
        <is>
          <t>N</t>
        </is>
      </c>
      <c r="P907" t="inlineStr">
        <is>
          <t>不报关</t>
        </is>
      </c>
      <c r="Q907" t="inlineStr">
        <is>
          <t>http://www.amazon.de/dp/B0BX23FQDL</t>
        </is>
      </c>
    </row>
    <row r="908">
      <c r="A908" t="inlineStr">
        <is>
          <t>90131787</t>
        </is>
      </c>
      <c r="B908" t="inlineStr">
        <is>
          <t>FBA15H4RSK6KU000003</t>
        </is>
      </c>
      <c r="C908" t="inlineStr">
        <is>
          <t>Portable Stainless Steel Tableware</t>
        </is>
      </c>
      <c r="D908" t="inlineStr">
        <is>
          <t>便携不锈钢餐具</t>
        </is>
      </c>
      <c r="E908" t="inlineStr">
        <is>
          <t>7323930000</t>
        </is>
      </c>
      <c r="F908" t="inlineStr">
        <is>
          <t>无</t>
        </is>
      </c>
      <c r="G908" t="inlineStr">
        <is>
          <t>无</t>
        </is>
      </c>
      <c r="H908" t="inlineStr">
        <is>
          <t>不锈钢</t>
        </is>
      </c>
      <c r="I908" t="inlineStr">
        <is>
          <t>吃饭</t>
        </is>
      </c>
      <c r="J908" t="inlineStr">
        <is>
          <t>5.000</t>
        </is>
      </c>
      <c r="K908" t="n">
        <v>1</v>
      </c>
      <c r="L908" t="n">
        <v>10</v>
      </c>
      <c r="M908" t="n">
        <v>1.01</v>
      </c>
      <c r="N908">
        <f>_xlfn.DISPIMG("ID_83C405321CC449C3BBB7E90F6ECCA24C",1)</f>
        <v/>
      </c>
      <c r="O908" t="inlineStr">
        <is>
          <t>N</t>
        </is>
      </c>
      <c r="P908" t="inlineStr">
        <is>
          <t>不报关</t>
        </is>
      </c>
      <c r="Q908" t="inlineStr">
        <is>
          <t>http://www.amazon.de/dp/B0BX23BBRW</t>
        </is>
      </c>
    </row>
    <row r="909">
      <c r="A909" t="inlineStr">
        <is>
          <t>90131787</t>
        </is>
      </c>
      <c r="B909" t="inlineStr">
        <is>
          <t>FBA15H4RSK6KU000004</t>
        </is>
      </c>
      <c r="C909" t="inlineStr">
        <is>
          <t>Portable Stainless Steel Tableware</t>
        </is>
      </c>
      <c r="D909" t="inlineStr">
        <is>
          <t>便携不锈钢餐具</t>
        </is>
      </c>
      <c r="E909" t="inlineStr">
        <is>
          <t>7323930000</t>
        </is>
      </c>
      <c r="F909" t="inlineStr">
        <is>
          <t>无</t>
        </is>
      </c>
      <c r="G909" t="inlineStr">
        <is>
          <t>无</t>
        </is>
      </c>
      <c r="H909" t="inlineStr">
        <is>
          <t>不锈钢</t>
        </is>
      </c>
      <c r="I909" t="inlineStr">
        <is>
          <t>吃饭</t>
        </is>
      </c>
      <c r="J909" t="inlineStr">
        <is>
          <t>5.000</t>
        </is>
      </c>
      <c r="K909" t="n">
        <v>1</v>
      </c>
      <c r="L909" t="n">
        <v>180</v>
      </c>
      <c r="M909" t="n">
        <v>20.9</v>
      </c>
      <c r="N909">
        <f>_xlfn.DISPIMG("ID_B27D4168F8DE44388971F167FCA535F7",1)</f>
        <v/>
      </c>
      <c r="O909" t="inlineStr">
        <is>
          <t>N</t>
        </is>
      </c>
      <c r="P909" t="inlineStr">
        <is>
          <t>不报关</t>
        </is>
      </c>
      <c r="Q909" t="inlineStr">
        <is>
          <t>http://www.amazon.de/dp/B0BX2GDS25</t>
        </is>
      </c>
    </row>
    <row r="910">
      <c r="A910" t="inlineStr">
        <is>
          <t>90131787</t>
        </is>
      </c>
      <c r="B910" t="inlineStr">
        <is>
          <t>FBA15H4RSK6KU000005</t>
        </is>
      </c>
      <c r="C910" t="inlineStr">
        <is>
          <t>Portable Stainless Steel Tableware</t>
        </is>
      </c>
      <c r="D910" t="inlineStr">
        <is>
          <t>便携不锈钢餐具</t>
        </is>
      </c>
      <c r="E910" t="inlineStr">
        <is>
          <t>7323930000</t>
        </is>
      </c>
      <c r="F910" t="inlineStr">
        <is>
          <t>无</t>
        </is>
      </c>
      <c r="G910" t="inlineStr">
        <is>
          <t>无</t>
        </is>
      </c>
      <c r="H910" t="inlineStr">
        <is>
          <t>不锈钢</t>
        </is>
      </c>
      <c r="I910" t="inlineStr">
        <is>
          <t>吃饭</t>
        </is>
      </c>
      <c r="J910" t="inlineStr">
        <is>
          <t>5.000</t>
        </is>
      </c>
      <c r="K910" t="n">
        <v>1</v>
      </c>
      <c r="L910" t="n">
        <v>80</v>
      </c>
      <c r="M910" t="n">
        <v>9.27</v>
      </c>
      <c r="N910">
        <f>_xlfn.DISPIMG("ID_6D18FDB447B948059EABD12B7178E545",1)</f>
        <v/>
      </c>
      <c r="O910" t="inlineStr">
        <is>
          <t>N</t>
        </is>
      </c>
      <c r="P910" t="inlineStr">
        <is>
          <t>不报关</t>
        </is>
      </c>
      <c r="Q910" t="inlineStr">
        <is>
          <t>http://www.amazon.de/dp/B0BX2451D5</t>
        </is>
      </c>
    </row>
    <row r="911">
      <c r="A911" t="inlineStr">
        <is>
          <t>90131787</t>
        </is>
      </c>
      <c r="B911" t="inlineStr">
        <is>
          <t>FBA15H4RSK6KU000005</t>
        </is>
      </c>
      <c r="C911" t="inlineStr">
        <is>
          <t>Portable Stainless Steel Tableware</t>
        </is>
      </c>
      <c r="D911" t="inlineStr">
        <is>
          <t>便携不锈钢餐具</t>
        </is>
      </c>
      <c r="E911" t="inlineStr">
        <is>
          <t>7323930000</t>
        </is>
      </c>
      <c r="F911" t="inlineStr">
        <is>
          <t>无</t>
        </is>
      </c>
      <c r="G911" t="inlineStr">
        <is>
          <t>无</t>
        </is>
      </c>
      <c r="H911" t="inlineStr">
        <is>
          <t>不锈钢</t>
        </is>
      </c>
      <c r="I911" t="inlineStr">
        <is>
          <t>吃饭</t>
        </is>
      </c>
      <c r="J911" t="inlineStr">
        <is>
          <t>5.000</t>
        </is>
      </c>
      <c r="K911" t="n">
        <v>1</v>
      </c>
      <c r="L911" t="n">
        <v>70</v>
      </c>
      <c r="M911" t="n">
        <v>8.109999999999999</v>
      </c>
      <c r="N911">
        <f>_xlfn.DISPIMG("ID_E930ED2629434113B33780E9C7DB3901",1)</f>
        <v/>
      </c>
      <c r="O911" t="inlineStr">
        <is>
          <t>N</t>
        </is>
      </c>
      <c r="P911" t="inlineStr">
        <is>
          <t>不报关</t>
        </is>
      </c>
      <c r="Q911" t="inlineStr">
        <is>
          <t>http://www.amazon.de/dp/B0BX2GDS25</t>
        </is>
      </c>
    </row>
    <row r="912">
      <c r="A912" t="inlineStr">
        <is>
          <t>90131787</t>
        </is>
      </c>
      <c r="B912" t="inlineStr">
        <is>
          <t>FBA15H4RSK6KU000005</t>
        </is>
      </c>
      <c r="C912" t="inlineStr">
        <is>
          <t>Portable Stainless Steel Tableware</t>
        </is>
      </c>
      <c r="D912" t="inlineStr">
        <is>
          <t>便携不锈钢餐具</t>
        </is>
      </c>
      <c r="E912" t="inlineStr">
        <is>
          <t>7323930000</t>
        </is>
      </c>
      <c r="F912" t="inlineStr">
        <is>
          <t>无</t>
        </is>
      </c>
      <c r="G912" t="inlineStr">
        <is>
          <t>无</t>
        </is>
      </c>
      <c r="H912" t="inlineStr">
        <is>
          <t>不锈钢</t>
        </is>
      </c>
      <c r="I912" t="inlineStr">
        <is>
          <t>吃饭</t>
        </is>
      </c>
      <c r="J912" t="inlineStr">
        <is>
          <t>5.000</t>
        </is>
      </c>
      <c r="K912" t="n">
        <v>1</v>
      </c>
      <c r="L912" t="n">
        <v>30</v>
      </c>
      <c r="M912" t="n">
        <v>3.48</v>
      </c>
      <c r="N912">
        <f>_xlfn.DISPIMG("ID_91304D1FF93E497685FD57BDC2078FF3",1)</f>
        <v/>
      </c>
      <c r="O912" t="inlineStr">
        <is>
          <t>N</t>
        </is>
      </c>
      <c r="P912" t="inlineStr">
        <is>
          <t>不报关</t>
        </is>
      </c>
      <c r="Q912" t="inlineStr">
        <is>
          <t>http://www.amazon.de/dp/B0BX23BBRW</t>
        </is>
      </c>
    </row>
    <row r="913">
      <c r="A913" t="inlineStr">
        <is>
          <t>90131787</t>
        </is>
      </c>
      <c r="B913" t="inlineStr">
        <is>
          <t>FBA15H4RSK6KU000006</t>
        </is>
      </c>
      <c r="C913" t="inlineStr">
        <is>
          <t>Portable Stainless Steel Tableware</t>
        </is>
      </c>
      <c r="D913" t="inlineStr">
        <is>
          <t>便携不锈钢餐具</t>
        </is>
      </c>
      <c r="E913" t="inlineStr">
        <is>
          <t>7323930000</t>
        </is>
      </c>
      <c r="F913" t="inlineStr">
        <is>
          <t>无</t>
        </is>
      </c>
      <c r="G913" t="inlineStr">
        <is>
          <t>无</t>
        </is>
      </c>
      <c r="H913" t="inlineStr">
        <is>
          <t>不锈钢</t>
        </is>
      </c>
      <c r="I913" t="inlineStr">
        <is>
          <t>吃饭</t>
        </is>
      </c>
      <c r="J913" t="inlineStr">
        <is>
          <t>5.000</t>
        </is>
      </c>
      <c r="K913" t="n">
        <v>1</v>
      </c>
      <c r="L913" t="n">
        <v>55</v>
      </c>
      <c r="M913" t="n">
        <v>7.39</v>
      </c>
      <c r="N913">
        <f>_xlfn.DISPIMG("ID_BCB8A5AE07CC4BE3B0F92305B8613CB0",1)</f>
        <v/>
      </c>
      <c r="O913" t="inlineStr">
        <is>
          <t>N</t>
        </is>
      </c>
      <c r="P913" t="inlineStr">
        <is>
          <t>不报关</t>
        </is>
      </c>
      <c r="Q913" t="inlineStr">
        <is>
          <t>http://www.amazon.de/dp/B0BX2451D5</t>
        </is>
      </c>
    </row>
    <row r="914">
      <c r="A914" t="inlineStr">
        <is>
          <t>90131787</t>
        </is>
      </c>
      <c r="B914" t="inlineStr">
        <is>
          <t>FBA15H4RSK6KU000006</t>
        </is>
      </c>
      <c r="C914" t="inlineStr">
        <is>
          <t>Portable Stainless Steel Tableware</t>
        </is>
      </c>
      <c r="D914" t="inlineStr">
        <is>
          <t>便携不锈钢餐具</t>
        </is>
      </c>
      <c r="E914" t="inlineStr">
        <is>
          <t>3924100000</t>
        </is>
      </c>
      <c r="F914" t="inlineStr">
        <is>
          <t>无</t>
        </is>
      </c>
      <c r="G914" t="inlineStr">
        <is>
          <t>无</t>
        </is>
      </c>
      <c r="H914" t="inlineStr">
        <is>
          <t>不锈钢</t>
        </is>
      </c>
      <c r="I914" t="inlineStr">
        <is>
          <t>吃饭</t>
        </is>
      </c>
      <c r="J914" t="inlineStr">
        <is>
          <t>5.000</t>
        </is>
      </c>
      <c r="K914" t="n">
        <v>1</v>
      </c>
      <c r="L914" t="n">
        <v>50</v>
      </c>
      <c r="M914" t="n">
        <v>6.71</v>
      </c>
      <c r="N914">
        <f>_xlfn.DISPIMG("ID_5BD79C315DEB4D348B0448AD9E79D467",1)</f>
        <v/>
      </c>
      <c r="O914" t="inlineStr">
        <is>
          <t>N</t>
        </is>
      </c>
      <c r="P914" t="inlineStr">
        <is>
          <t>不报关</t>
        </is>
      </c>
      <c r="Q914" t="inlineStr">
        <is>
          <t>http://www.amazon.de/dp/B0BX2451D5</t>
        </is>
      </c>
    </row>
    <row r="915">
      <c r="A915" t="inlineStr">
        <is>
          <t>90131787</t>
        </is>
      </c>
      <c r="B915" t="inlineStr">
        <is>
          <t>FBA15H4RSK6KU000007</t>
        </is>
      </c>
      <c r="C915" t="inlineStr">
        <is>
          <t>Portable Stainless Steel Tableware</t>
        </is>
      </c>
      <c r="D915" t="inlineStr">
        <is>
          <t>便携不锈钢餐具</t>
        </is>
      </c>
      <c r="E915" t="inlineStr">
        <is>
          <t>3924100000</t>
        </is>
      </c>
      <c r="F915" t="inlineStr">
        <is>
          <t>无</t>
        </is>
      </c>
      <c r="G915" t="inlineStr">
        <is>
          <t>无</t>
        </is>
      </c>
      <c r="H915" t="inlineStr">
        <is>
          <t>不锈钢</t>
        </is>
      </c>
      <c r="I915" t="inlineStr">
        <is>
          <t>吃饭</t>
        </is>
      </c>
      <c r="J915" t="inlineStr">
        <is>
          <t>5.000</t>
        </is>
      </c>
      <c r="K915" t="n">
        <v>1</v>
      </c>
      <c r="L915" t="n">
        <v>86</v>
      </c>
      <c r="M915" t="n">
        <v>21.05</v>
      </c>
      <c r="N915">
        <f>_xlfn.DISPIMG("ID_13CE0D84208B4FA4ACB59996B666BB7C",1)</f>
        <v/>
      </c>
      <c r="O915" t="inlineStr">
        <is>
          <t>N</t>
        </is>
      </c>
      <c r="P915" t="inlineStr">
        <is>
          <t>不报关</t>
        </is>
      </c>
      <c r="Q915" t="inlineStr">
        <is>
          <t>http://www.amazon.de/dp/B0BX2451D5</t>
        </is>
      </c>
    </row>
    <row r="916">
      <c r="A916" t="inlineStr">
        <is>
          <t>90131787</t>
        </is>
      </c>
      <c r="B916" t="inlineStr">
        <is>
          <t>FBA15H4RSK6KU000008</t>
        </is>
      </c>
      <c r="C916" t="inlineStr">
        <is>
          <t>sucker bowl</t>
        </is>
      </c>
      <c r="D916" t="inlineStr">
        <is>
          <t>吸盘碗</t>
        </is>
      </c>
      <c r="E916" t="inlineStr">
        <is>
          <t>3924100000</t>
        </is>
      </c>
      <c r="F916" t="inlineStr">
        <is>
          <t>无</t>
        </is>
      </c>
      <c r="G916" t="inlineStr">
        <is>
          <t>无</t>
        </is>
      </c>
      <c r="H916" t="inlineStr">
        <is>
          <t>硅胶</t>
        </is>
      </c>
      <c r="I916" t="inlineStr">
        <is>
          <t>吃饭</t>
        </is>
      </c>
      <c r="J916" t="inlineStr">
        <is>
          <t>5.000</t>
        </is>
      </c>
      <c r="K916" t="n">
        <v>1</v>
      </c>
      <c r="L916" t="n">
        <v>16</v>
      </c>
      <c r="M916" t="n">
        <v>1.47</v>
      </c>
      <c r="N916">
        <f>_xlfn.DISPIMG("ID_4AF4BD1BC071436FA96555E621876657",1)</f>
        <v/>
      </c>
      <c r="O916" t="inlineStr">
        <is>
          <t>N</t>
        </is>
      </c>
      <c r="P916" t="inlineStr">
        <is>
          <t>不报关</t>
        </is>
      </c>
      <c r="Q916" t="inlineStr">
        <is>
          <t>http://www.amazon.de/dp/B0BXPWSWDQ</t>
        </is>
      </c>
    </row>
    <row r="917">
      <c r="A917" t="inlineStr">
        <is>
          <t>90131787</t>
        </is>
      </c>
      <c r="B917" t="inlineStr">
        <is>
          <t>FBA15H4RSK6KU000008</t>
        </is>
      </c>
      <c r="C917" t="inlineStr">
        <is>
          <t>handkerchief</t>
        </is>
      </c>
      <c r="D917" t="inlineStr">
        <is>
          <t>方巾</t>
        </is>
      </c>
      <c r="E917" t="inlineStr">
        <is>
          <t>6213909000</t>
        </is>
      </c>
      <c r="F917" t="inlineStr">
        <is>
          <t>无</t>
        </is>
      </c>
      <c r="G917" t="inlineStr">
        <is>
          <t>无</t>
        </is>
      </c>
      <c r="H917" t="inlineStr">
        <is>
          <t>cotton</t>
        </is>
      </c>
      <c r="I917" t="inlineStr">
        <is>
          <t>擦拭</t>
        </is>
      </c>
      <c r="J917" t="inlineStr">
        <is>
          <t>5.000</t>
        </is>
      </c>
      <c r="K917" t="n">
        <v>1</v>
      </c>
      <c r="L917" t="n">
        <v>17</v>
      </c>
      <c r="M917" t="n">
        <v>1.56</v>
      </c>
      <c r="N917">
        <f>_xlfn.DISPIMG("ID_2EB5FD2297DA42A2A13D723A104A9A07",1)</f>
        <v/>
      </c>
      <c r="O917" t="inlineStr">
        <is>
          <t>N</t>
        </is>
      </c>
      <c r="P917" t="inlineStr">
        <is>
          <t>不报关</t>
        </is>
      </c>
      <c r="Q917" t="inlineStr">
        <is>
          <t>http://www.amazon.de/dp/B0BXPX351V</t>
        </is>
      </c>
    </row>
    <row r="918">
      <c r="A918" t="inlineStr">
        <is>
          <t>90131787</t>
        </is>
      </c>
      <c r="B918" t="inlineStr">
        <is>
          <t>FBA15H4RSK6KU000008</t>
        </is>
      </c>
      <c r="C918" t="inlineStr">
        <is>
          <t>sucker bowl</t>
        </is>
      </c>
      <c r="D918" t="inlineStr">
        <is>
          <t>吸盘碗</t>
        </is>
      </c>
      <c r="E918" t="inlineStr">
        <is>
          <t>3924100000</t>
        </is>
      </c>
      <c r="F918" t="inlineStr">
        <is>
          <t>无</t>
        </is>
      </c>
      <c r="G918" t="inlineStr">
        <is>
          <t>无</t>
        </is>
      </c>
      <c r="H918" t="inlineStr">
        <is>
          <t>硅胶</t>
        </is>
      </c>
      <c r="I918" t="inlineStr">
        <is>
          <t>吃饭</t>
        </is>
      </c>
      <c r="J918" t="inlineStr">
        <is>
          <t>5.000</t>
        </is>
      </c>
      <c r="K918" t="n">
        <v>1</v>
      </c>
      <c r="L918" t="n">
        <v>14</v>
      </c>
      <c r="M918" t="n">
        <v>1.28</v>
      </c>
      <c r="N918">
        <f>_xlfn.DISPIMG("ID_FD510918F09D490C914A72CEA1DE3518",1)</f>
        <v/>
      </c>
      <c r="O918" t="inlineStr">
        <is>
          <t>N</t>
        </is>
      </c>
      <c r="P918" t="inlineStr">
        <is>
          <t>不报关</t>
        </is>
      </c>
      <c r="Q918" t="inlineStr">
        <is>
          <t>http://www.amazon.de/dp/B0C1CP67P6</t>
        </is>
      </c>
    </row>
    <row r="919">
      <c r="A919" t="inlineStr">
        <is>
          <t>90131787</t>
        </is>
      </c>
      <c r="B919" t="inlineStr">
        <is>
          <t>FBA15H4RSK6KU000008</t>
        </is>
      </c>
      <c r="C919" t="inlineStr">
        <is>
          <t>baby silicone spoon</t>
        </is>
      </c>
      <c r="D919" t="inlineStr">
        <is>
          <t>婴儿硅胶勺</t>
        </is>
      </c>
      <c r="E919" t="inlineStr">
        <is>
          <t>3924100000</t>
        </is>
      </c>
      <c r="F919" t="inlineStr">
        <is>
          <t>无</t>
        </is>
      </c>
      <c r="G919" t="inlineStr">
        <is>
          <t>无</t>
        </is>
      </c>
      <c r="H919" t="inlineStr">
        <is>
          <t>硅胶</t>
        </is>
      </c>
      <c r="I919" t="inlineStr">
        <is>
          <t>吃饭</t>
        </is>
      </c>
      <c r="J919" t="inlineStr">
        <is>
          <t>5.000</t>
        </is>
      </c>
      <c r="K919" t="n">
        <v>1</v>
      </c>
      <c r="L919" t="n">
        <v>50</v>
      </c>
      <c r="M919" t="n">
        <v>4.58</v>
      </c>
      <c r="N919">
        <f>_xlfn.DISPIMG("ID_31C4049BD1C04612A617409F0476586A",1)</f>
        <v/>
      </c>
      <c r="O919" t="inlineStr">
        <is>
          <t>N</t>
        </is>
      </c>
      <c r="P919" t="inlineStr">
        <is>
          <t>不报关</t>
        </is>
      </c>
      <c r="Q919" t="inlineStr">
        <is>
          <t>http://www.amazon.de/dp/B0C53LQHF4</t>
        </is>
      </c>
    </row>
    <row r="920">
      <c r="A920" t="inlineStr">
        <is>
          <t>90131787</t>
        </is>
      </c>
      <c r="B920" t="inlineStr">
        <is>
          <t>FBA15H4RSK6KU000008</t>
        </is>
      </c>
      <c r="C920" t="inlineStr">
        <is>
          <t>baby silicone spoon</t>
        </is>
      </c>
      <c r="D920" t="inlineStr">
        <is>
          <t>婴儿硅胶勺</t>
        </is>
      </c>
      <c r="E920" t="inlineStr">
        <is>
          <t>3924100000</t>
        </is>
      </c>
      <c r="F920" t="inlineStr">
        <is>
          <t>无</t>
        </is>
      </c>
      <c r="G920" t="inlineStr">
        <is>
          <t>无</t>
        </is>
      </c>
      <c r="H920" t="inlineStr">
        <is>
          <t>硅胶</t>
        </is>
      </c>
      <c r="I920" t="inlineStr">
        <is>
          <t>吃饭</t>
        </is>
      </c>
      <c r="J920" t="inlineStr">
        <is>
          <t>5.000</t>
        </is>
      </c>
      <c r="K920" t="n">
        <v>1</v>
      </c>
      <c r="L920" t="n">
        <v>40</v>
      </c>
      <c r="M920" t="n">
        <v>3.66</v>
      </c>
      <c r="N920">
        <f>_xlfn.DISPIMG("ID_16F4B67F16C64506AAEA4FD76EAC4D75",1)</f>
        <v/>
      </c>
      <c r="O920" t="inlineStr">
        <is>
          <t>N</t>
        </is>
      </c>
      <c r="P920" t="inlineStr">
        <is>
          <t>不报关</t>
        </is>
      </c>
      <c r="Q920" t="inlineStr">
        <is>
          <t>http://www.amazon.de/dp/B0C53Y4DPC</t>
        </is>
      </c>
    </row>
    <row r="921">
      <c r="A921" t="inlineStr">
        <is>
          <t>90131787</t>
        </is>
      </c>
      <c r="B921" t="inlineStr">
        <is>
          <t>FBA15H4RSK6KU000009</t>
        </is>
      </c>
      <c r="C921" t="inlineStr">
        <is>
          <t>handkerchief</t>
        </is>
      </c>
      <c r="D921" t="inlineStr">
        <is>
          <t>方巾</t>
        </is>
      </c>
      <c r="E921" t="inlineStr">
        <is>
          <t>6213909000</t>
        </is>
      </c>
      <c r="F921" t="inlineStr">
        <is>
          <t>无</t>
        </is>
      </c>
      <c r="G921" t="inlineStr">
        <is>
          <t>无</t>
        </is>
      </c>
      <c r="H921" t="inlineStr">
        <is>
          <t>cotton</t>
        </is>
      </c>
      <c r="I921" t="inlineStr">
        <is>
          <t>擦拭</t>
        </is>
      </c>
      <c r="J921" t="inlineStr">
        <is>
          <t>5.000</t>
        </is>
      </c>
      <c r="K921" t="n">
        <v>1</v>
      </c>
      <c r="L921" t="n">
        <v>27</v>
      </c>
      <c r="M921" t="n">
        <v>5.71</v>
      </c>
      <c r="N921">
        <f>_xlfn.DISPIMG("ID_69D730F1A68C41518C399BB2C2DA1321",1)</f>
        <v/>
      </c>
      <c r="O921" t="inlineStr">
        <is>
          <t>N</t>
        </is>
      </c>
      <c r="P921" t="inlineStr">
        <is>
          <t>不报关</t>
        </is>
      </c>
      <c r="Q921" t="inlineStr">
        <is>
          <t>http://www.amazon.de/dp/B0BXPX351V</t>
        </is>
      </c>
    </row>
    <row r="922">
      <c r="A922" t="inlineStr">
        <is>
          <t>90131787</t>
        </is>
      </c>
      <c r="B922" t="inlineStr">
        <is>
          <t>FBA15H4RSK6KU000009</t>
        </is>
      </c>
      <c r="C922" t="inlineStr">
        <is>
          <t>sucker bowl</t>
        </is>
      </c>
      <c r="D922" t="inlineStr">
        <is>
          <t>吸盘碗</t>
        </is>
      </c>
      <c r="E922" t="inlineStr">
        <is>
          <t>3924100000</t>
        </is>
      </c>
      <c r="F922" t="inlineStr">
        <is>
          <t>无</t>
        </is>
      </c>
      <c r="G922" t="inlineStr">
        <is>
          <t>无</t>
        </is>
      </c>
      <c r="H922" t="inlineStr">
        <is>
          <t>硅胶</t>
        </is>
      </c>
      <c r="I922" t="inlineStr">
        <is>
          <t>吃饭</t>
        </is>
      </c>
      <c r="J922" t="inlineStr">
        <is>
          <t>5.000</t>
        </is>
      </c>
      <c r="K922" t="n">
        <v>1</v>
      </c>
      <c r="L922" t="n">
        <v>7</v>
      </c>
      <c r="M922" t="n">
        <v>1.48</v>
      </c>
      <c r="N922">
        <f>_xlfn.DISPIMG("ID_A20518DC90B6449E95093CAF244C0E61",1)</f>
        <v/>
      </c>
      <c r="O922" t="inlineStr">
        <is>
          <t>N</t>
        </is>
      </c>
      <c r="P922" t="inlineStr">
        <is>
          <t>不报关</t>
        </is>
      </c>
      <c r="Q922" t="inlineStr">
        <is>
          <t>http://www.amazon.de/dp/B0BXPWSWDQ</t>
        </is>
      </c>
    </row>
    <row r="923">
      <c r="A923" t="inlineStr">
        <is>
          <t>90131787</t>
        </is>
      </c>
      <c r="B923" t="inlineStr">
        <is>
          <t>FBA15H4RSK6KU000009</t>
        </is>
      </c>
      <c r="C923" t="inlineStr">
        <is>
          <t>Portable Stainless Steel Tableware</t>
        </is>
      </c>
      <c r="D923" t="inlineStr">
        <is>
          <t>便携不锈钢餐具</t>
        </is>
      </c>
      <c r="E923" t="inlineStr">
        <is>
          <t>7323930000</t>
        </is>
      </c>
      <c r="F923" t="inlineStr">
        <is>
          <t>无</t>
        </is>
      </c>
      <c r="G923" t="inlineStr">
        <is>
          <t>无</t>
        </is>
      </c>
      <c r="H923" t="inlineStr">
        <is>
          <t>不锈钢</t>
        </is>
      </c>
      <c r="I923" t="inlineStr">
        <is>
          <t>吃饭</t>
        </is>
      </c>
      <c r="J923" t="inlineStr">
        <is>
          <t>5.000</t>
        </is>
      </c>
      <c r="K923" t="n">
        <v>1</v>
      </c>
      <c r="L923" t="n">
        <v>65</v>
      </c>
      <c r="M923" t="n">
        <v>13.76</v>
      </c>
      <c r="N923">
        <f>_xlfn.DISPIMG("ID_8520C2C185D549DDA5A8AFDB76C6E888",1)</f>
        <v/>
      </c>
      <c r="O923" t="inlineStr">
        <is>
          <t>N</t>
        </is>
      </c>
      <c r="P923" t="inlineStr">
        <is>
          <t>不报关</t>
        </is>
      </c>
      <c r="Q923" t="inlineStr">
        <is>
          <t>http://www.amazon.de/dp/B0BX2451D5</t>
        </is>
      </c>
    </row>
    <row r="924">
      <c r="A924" t="inlineStr">
        <is>
          <t>90131787</t>
        </is>
      </c>
      <c r="B924" t="inlineStr">
        <is>
          <t>FBA15H4RSK6KU000010</t>
        </is>
      </c>
      <c r="C924" t="inlineStr">
        <is>
          <t>sucker bowl</t>
        </is>
      </c>
      <c r="D924" t="inlineStr">
        <is>
          <t>吸盘碗</t>
        </is>
      </c>
      <c r="E924" t="inlineStr">
        <is>
          <t>3924100000</t>
        </is>
      </c>
      <c r="F924" t="inlineStr">
        <is>
          <t>无</t>
        </is>
      </c>
      <c r="G924" t="inlineStr">
        <is>
          <t>无</t>
        </is>
      </c>
      <c r="H924" t="inlineStr">
        <is>
          <t>硅胶</t>
        </is>
      </c>
      <c r="I924" t="inlineStr">
        <is>
          <t>吃饭</t>
        </is>
      </c>
      <c r="J924" t="inlineStr">
        <is>
          <t>5.000</t>
        </is>
      </c>
      <c r="K924" t="n">
        <v>1</v>
      </c>
      <c r="L924" t="n">
        <v>27</v>
      </c>
      <c r="M924" t="n">
        <v>17.18</v>
      </c>
      <c r="N924">
        <f>_xlfn.DISPIMG("ID_405FE7A3AD764F6AB2348623FE875DCC",1)</f>
        <v/>
      </c>
      <c r="O924" t="inlineStr">
        <is>
          <t>N</t>
        </is>
      </c>
      <c r="P924" t="inlineStr">
        <is>
          <t>不报关</t>
        </is>
      </c>
      <c r="Q924" t="inlineStr">
        <is>
          <t>http://www.amazon.de/dp/B0BXPWSWDQ</t>
        </is>
      </c>
    </row>
    <row r="925">
      <c r="A925" t="inlineStr">
        <is>
          <t>90131787</t>
        </is>
      </c>
      <c r="B925" t="inlineStr">
        <is>
          <t>FBA15H4RSK6KU000010</t>
        </is>
      </c>
      <c r="C925" t="inlineStr">
        <is>
          <t>handkerchief</t>
        </is>
      </c>
      <c r="D925" t="inlineStr">
        <is>
          <t>方巾</t>
        </is>
      </c>
      <c r="E925" t="inlineStr">
        <is>
          <t>6213909000</t>
        </is>
      </c>
      <c r="F925" t="inlineStr">
        <is>
          <t>无</t>
        </is>
      </c>
      <c r="G925" t="inlineStr">
        <is>
          <t>无</t>
        </is>
      </c>
      <c r="H925" t="inlineStr">
        <is>
          <t>cotton</t>
        </is>
      </c>
      <c r="I925" t="inlineStr">
        <is>
          <t>擦拭</t>
        </is>
      </c>
      <c r="J925" t="inlineStr">
        <is>
          <t>5.000</t>
        </is>
      </c>
      <c r="K925" t="n">
        <v>1</v>
      </c>
      <c r="L925" t="n">
        <v>6</v>
      </c>
      <c r="M925" t="n">
        <v>3.82</v>
      </c>
      <c r="N925">
        <f>_xlfn.DISPIMG("ID_5D875102E04F45C08ED4E6798AF261FF",1)</f>
        <v/>
      </c>
      <c r="O925" t="inlineStr">
        <is>
          <t>N</t>
        </is>
      </c>
      <c r="P925" t="inlineStr">
        <is>
          <t>不报关</t>
        </is>
      </c>
      <c r="Q925" t="inlineStr">
        <is>
          <t>http://www.amazon.de/dp/B0BXPX351V</t>
        </is>
      </c>
    </row>
    <row r="926">
      <c r="A926" t="inlineStr">
        <is>
          <t>15803261</t>
        </is>
      </c>
      <c r="B926" t="inlineStr">
        <is>
          <t>FBA15H50DD0DU000001</t>
        </is>
      </c>
      <c r="C926" t="inlineStr">
        <is>
          <t>睫毛洗发水</t>
        </is>
      </c>
      <c r="D926" t="inlineStr">
        <is>
          <t>lash shampoo</t>
        </is>
      </c>
      <c r="E926" t="inlineStr">
        <is>
          <t>3304990010</t>
        </is>
      </c>
      <c r="F926" t="inlineStr">
        <is>
          <t>Newvenper</t>
        </is>
      </c>
      <c r="G926" t="inlineStr">
        <is>
          <t>无</t>
        </is>
      </c>
      <c r="H926" t="inlineStr">
        <is>
          <t>液体</t>
        </is>
      </c>
      <c r="I926" t="inlineStr">
        <is>
          <t>睫毛清洁</t>
        </is>
      </c>
      <c r="J926" t="inlineStr">
        <is>
          <t>2.000</t>
        </is>
      </c>
      <c r="K926" t="n">
        <v>1</v>
      </c>
      <c r="L926" t="n">
        <v>96</v>
      </c>
      <c r="M926" t="n">
        <v>15.8</v>
      </c>
      <c r="N926">
        <f>_xlfn.DISPIMG("ID_C7EE67B69BA347B59EDAB7C897782753",1)</f>
        <v/>
      </c>
      <c r="O926" t="inlineStr">
        <is>
          <t>N</t>
        </is>
      </c>
      <c r="P926" t="inlineStr">
        <is>
          <t>不报关</t>
        </is>
      </c>
      <c r="Q926" t="inlineStr">
        <is>
          <t>https://www.amazon.de/dp/B0B7J1JG41?ref=myi_title_dp</t>
        </is>
      </c>
    </row>
    <row r="927">
      <c r="A927" t="inlineStr">
        <is>
          <t>15803261</t>
        </is>
      </c>
      <c r="B927" t="inlineStr">
        <is>
          <t>FBA15H50DD0DU000002</t>
        </is>
      </c>
      <c r="C927" t="inlineStr">
        <is>
          <t>睫毛洗发水</t>
        </is>
      </c>
      <c r="D927" t="inlineStr">
        <is>
          <t>lash shampoo</t>
        </is>
      </c>
      <c r="E927" t="inlineStr">
        <is>
          <t>3304990010</t>
        </is>
      </c>
      <c r="F927" t="inlineStr">
        <is>
          <t>Newvenper</t>
        </is>
      </c>
      <c r="G927" t="inlineStr">
        <is>
          <t>无</t>
        </is>
      </c>
      <c r="H927" t="inlineStr">
        <is>
          <t>液体</t>
        </is>
      </c>
      <c r="I927" t="inlineStr">
        <is>
          <t>睫毛清洁</t>
        </is>
      </c>
      <c r="J927" t="inlineStr">
        <is>
          <t>2.000</t>
        </is>
      </c>
      <c r="K927" t="n">
        <v>1</v>
      </c>
      <c r="L927" t="n">
        <v>96</v>
      </c>
      <c r="M927" t="n">
        <v>15.8</v>
      </c>
      <c r="N927">
        <f>_xlfn.DISPIMG("ID_71A4804BAED84A488900088D6A58F9C0",1)</f>
        <v/>
      </c>
      <c r="O927" t="inlineStr">
        <is>
          <t>N</t>
        </is>
      </c>
      <c r="P927" t="inlineStr">
        <is>
          <t>不报关</t>
        </is>
      </c>
      <c r="Q927" t="inlineStr">
        <is>
          <t>https://www.amazon.de/dp/B0B7J1JG41?ref=myi_title_dp</t>
        </is>
      </c>
    </row>
    <row r="928">
      <c r="A928" t="inlineStr">
        <is>
          <t>15803261</t>
        </is>
      </c>
      <c r="B928" t="inlineStr">
        <is>
          <t>FBA15H50DD0DU000003</t>
        </is>
      </c>
      <c r="C928" t="inlineStr">
        <is>
          <t>睫毛洗发水</t>
        </is>
      </c>
      <c r="D928" t="inlineStr">
        <is>
          <t>lash shampoo</t>
        </is>
      </c>
      <c r="E928" t="inlineStr">
        <is>
          <t>3304990010</t>
        </is>
      </c>
      <c r="F928" t="inlineStr">
        <is>
          <t>Newvenper</t>
        </is>
      </c>
      <c r="G928" t="inlineStr">
        <is>
          <t>无</t>
        </is>
      </c>
      <c r="H928" t="inlineStr">
        <is>
          <t>液体</t>
        </is>
      </c>
      <c r="I928" t="inlineStr">
        <is>
          <t>睫毛清洁</t>
        </is>
      </c>
      <c r="J928" t="inlineStr">
        <is>
          <t>2.000</t>
        </is>
      </c>
      <c r="K928" t="n">
        <v>1</v>
      </c>
      <c r="L928" t="n">
        <v>96</v>
      </c>
      <c r="M928" t="n">
        <v>15.8</v>
      </c>
      <c r="N928">
        <f>_xlfn.DISPIMG("ID_C7C1566A2E9C449FB3F95B4632C8AD53",1)</f>
        <v/>
      </c>
      <c r="O928" t="inlineStr">
        <is>
          <t>N</t>
        </is>
      </c>
      <c r="P928" t="inlineStr">
        <is>
          <t>不报关</t>
        </is>
      </c>
      <c r="Q928" t="inlineStr">
        <is>
          <t>https://www.amazon.de/dp/B0B7J1JG41?ref=myi_title_dp</t>
        </is>
      </c>
    </row>
    <row r="929">
      <c r="A929" t="inlineStr">
        <is>
          <t>15803261</t>
        </is>
      </c>
      <c r="B929" t="inlineStr">
        <is>
          <t>FBA15H50DD0DU000004</t>
        </is>
      </c>
      <c r="C929" t="inlineStr">
        <is>
          <t>按摩油</t>
        </is>
      </c>
      <c r="D929" t="inlineStr">
        <is>
          <t>massage oil</t>
        </is>
      </c>
      <c r="E929" t="inlineStr">
        <is>
          <t>3304990029</t>
        </is>
      </c>
      <c r="F929" t="inlineStr">
        <is>
          <t>O'RMEAS</t>
        </is>
      </c>
      <c r="G929" t="inlineStr">
        <is>
          <t>无</t>
        </is>
      </c>
      <c r="H929" t="inlineStr">
        <is>
          <t>液体</t>
        </is>
      </c>
      <c r="I929" t="inlineStr">
        <is>
          <t>按摩</t>
        </is>
      </c>
      <c r="J929" t="inlineStr">
        <is>
          <t>4.000</t>
        </is>
      </c>
      <c r="K929" t="n">
        <v>1</v>
      </c>
      <c r="L929" t="n">
        <v>48</v>
      </c>
      <c r="M929" t="n">
        <v>15.8</v>
      </c>
      <c r="N929">
        <f>_xlfn.DISPIMG("ID_2CBCC357E47E4048B05151CCAB037417",1)</f>
        <v/>
      </c>
      <c r="O929" t="inlineStr">
        <is>
          <t>N</t>
        </is>
      </c>
      <c r="P929" t="inlineStr">
        <is>
          <t>不报关</t>
        </is>
      </c>
      <c r="Q929" t="inlineStr">
        <is>
          <t>https://www.amazon.de/dp/B0BJ6Q157R?ref=myi_title_dp</t>
        </is>
      </c>
    </row>
    <row r="930">
      <c r="A930" t="inlineStr">
        <is>
          <t>15803261</t>
        </is>
      </c>
      <c r="B930" t="inlineStr">
        <is>
          <t>FBA15H50DD0DU000005</t>
        </is>
      </c>
      <c r="C930" t="inlineStr">
        <is>
          <t>按摩油</t>
        </is>
      </c>
      <c r="D930" t="inlineStr">
        <is>
          <t>massage oil</t>
        </is>
      </c>
      <c r="E930" t="inlineStr">
        <is>
          <t>3304990029</t>
        </is>
      </c>
      <c r="F930" t="inlineStr">
        <is>
          <t>O'RMEAS</t>
        </is>
      </c>
      <c r="G930" t="inlineStr">
        <is>
          <t>无</t>
        </is>
      </c>
      <c r="H930" t="inlineStr">
        <is>
          <t>液体</t>
        </is>
      </c>
      <c r="I930" t="inlineStr">
        <is>
          <t>按摩</t>
        </is>
      </c>
      <c r="J930" t="inlineStr">
        <is>
          <t>4.000</t>
        </is>
      </c>
      <c r="K930" t="n">
        <v>1</v>
      </c>
      <c r="L930" t="n">
        <v>48</v>
      </c>
      <c r="M930" t="n">
        <v>15.8</v>
      </c>
      <c r="N930">
        <f>_xlfn.DISPIMG("ID_5C09C8DF1EED424FB3D9765E1F4D0DBF",1)</f>
        <v/>
      </c>
      <c r="O930" t="inlineStr">
        <is>
          <t>N</t>
        </is>
      </c>
      <c r="P930" t="inlineStr">
        <is>
          <t>不报关</t>
        </is>
      </c>
      <c r="Q930" t="inlineStr">
        <is>
          <t>https://www.amazon.de/dp/B0BJ6Q157R?ref=myi_title_dp</t>
        </is>
      </c>
    </row>
    <row r="931">
      <c r="A931" t="inlineStr">
        <is>
          <t>15803261</t>
        </is>
      </c>
      <c r="B931" t="inlineStr">
        <is>
          <t>FBA15H50DD0DU000006</t>
        </is>
      </c>
      <c r="C931" t="inlineStr">
        <is>
          <t>按摩油</t>
        </is>
      </c>
      <c r="D931" t="inlineStr">
        <is>
          <t>massage oil</t>
        </is>
      </c>
      <c r="E931" t="inlineStr">
        <is>
          <t>3304990029</t>
        </is>
      </c>
      <c r="F931" t="inlineStr">
        <is>
          <t>O'RMEAS</t>
        </is>
      </c>
      <c r="G931" t="inlineStr">
        <is>
          <t>无</t>
        </is>
      </c>
      <c r="H931" t="inlineStr">
        <is>
          <t>液体</t>
        </is>
      </c>
      <c r="I931" t="inlineStr">
        <is>
          <t>按摩</t>
        </is>
      </c>
      <c r="J931" t="inlineStr">
        <is>
          <t>4.000</t>
        </is>
      </c>
      <c r="K931" t="n">
        <v>1</v>
      </c>
      <c r="L931" t="n">
        <v>48</v>
      </c>
      <c r="M931" t="n">
        <v>17.55</v>
      </c>
      <c r="N931">
        <f>_xlfn.DISPIMG("ID_4A0A1C6AD616467E88489F222AE92F6C",1)</f>
        <v/>
      </c>
      <c r="O931" t="inlineStr">
        <is>
          <t>N</t>
        </is>
      </c>
      <c r="P931" t="inlineStr">
        <is>
          <t>不报关</t>
        </is>
      </c>
      <c r="Q931" t="inlineStr">
        <is>
          <t>https://www.amazon.de/dp/B0BJ6Q157R?ref=myi_title_dp</t>
        </is>
      </c>
    </row>
    <row r="932">
      <c r="A932" t="inlineStr">
        <is>
          <t>15803261</t>
        </is>
      </c>
      <c r="B932" t="inlineStr">
        <is>
          <t>FBA15H50DD0DU000007</t>
        </is>
      </c>
      <c r="C932" t="inlineStr">
        <is>
          <t>按摩油</t>
        </is>
      </c>
      <c r="D932" t="inlineStr">
        <is>
          <t>massage oil</t>
        </is>
      </c>
      <c r="E932" t="inlineStr">
        <is>
          <t>3304990029</t>
        </is>
      </c>
      <c r="F932" t="inlineStr">
        <is>
          <t>O'RMEAS</t>
        </is>
      </c>
      <c r="G932" t="inlineStr">
        <is>
          <t>无</t>
        </is>
      </c>
      <c r="H932" t="inlineStr">
        <is>
          <t>液体</t>
        </is>
      </c>
      <c r="I932" t="inlineStr">
        <is>
          <t>按摩</t>
        </is>
      </c>
      <c r="J932" t="inlineStr">
        <is>
          <t>4.000</t>
        </is>
      </c>
      <c r="K932" t="n">
        <v>1</v>
      </c>
      <c r="L932" t="n">
        <v>48</v>
      </c>
      <c r="M932" t="n">
        <v>17.55</v>
      </c>
      <c r="N932">
        <f>_xlfn.DISPIMG("ID_E0F4A21514CB49B7B74A2CE51AC08D56",1)</f>
        <v/>
      </c>
      <c r="O932" t="inlineStr">
        <is>
          <t>N</t>
        </is>
      </c>
      <c r="P932" t="inlineStr">
        <is>
          <t>不报关</t>
        </is>
      </c>
      <c r="Q932" t="inlineStr">
        <is>
          <t>https://www.amazon.de/dp/B0BJ6Q157R?ref=myi_title_dp</t>
        </is>
      </c>
    </row>
    <row r="933">
      <c r="A933" t="inlineStr">
        <is>
          <t>15803261</t>
        </is>
      </c>
      <c r="B933" t="inlineStr">
        <is>
          <t>FBA15H50DD0DU000008</t>
        </is>
      </c>
      <c r="C933" t="inlineStr">
        <is>
          <t>按摩油</t>
        </is>
      </c>
      <c r="D933" t="inlineStr">
        <is>
          <t>massage oil</t>
        </is>
      </c>
      <c r="E933" t="inlineStr">
        <is>
          <t>3304990029</t>
        </is>
      </c>
      <c r="F933" t="inlineStr">
        <is>
          <t>O'RMEAS</t>
        </is>
      </c>
      <c r="G933" t="inlineStr">
        <is>
          <t>无</t>
        </is>
      </c>
      <c r="H933" t="inlineStr">
        <is>
          <t>液体</t>
        </is>
      </c>
      <c r="I933" t="inlineStr">
        <is>
          <t>按摩</t>
        </is>
      </c>
      <c r="J933" t="inlineStr">
        <is>
          <t>4.000</t>
        </is>
      </c>
      <c r="K933" t="n">
        <v>1</v>
      </c>
      <c r="L933" t="n">
        <v>48</v>
      </c>
      <c r="M933" t="n">
        <v>17.55</v>
      </c>
      <c r="N933">
        <f>_xlfn.DISPIMG("ID_7940E34AC6924946BBFAEFACBDAE29B5",1)</f>
        <v/>
      </c>
      <c r="O933" t="inlineStr">
        <is>
          <t>N</t>
        </is>
      </c>
      <c r="P933" t="inlineStr">
        <is>
          <t>不报关</t>
        </is>
      </c>
      <c r="Q933" t="inlineStr">
        <is>
          <t>https://www.amazon.de/dp/B0BJ6Q157R?ref=myi_title_dp</t>
        </is>
      </c>
    </row>
    <row r="934">
      <c r="A934" t="inlineStr">
        <is>
          <t>15803272</t>
        </is>
      </c>
      <c r="B934" t="inlineStr">
        <is>
          <t>FBA15H52MWXBU000001</t>
        </is>
      </c>
      <c r="C934" t="inlineStr">
        <is>
          <t>DVD drive</t>
        </is>
      </c>
      <c r="D934" t="inlineStr">
        <is>
          <t>DVD刻录机</t>
        </is>
      </c>
      <c r="E934" t="inlineStr">
        <is>
          <t>8471703000</t>
        </is>
      </c>
      <c r="F934" t="inlineStr">
        <is>
          <t>无</t>
        </is>
      </c>
      <c r="G934" t="inlineStr">
        <is>
          <t>GQ-01</t>
        </is>
      </c>
      <c r="H934" t="inlineStr">
        <is>
          <t>ABS</t>
        </is>
      </c>
      <c r="I934" t="inlineStr">
        <is>
          <t>DVD刻录机</t>
        </is>
      </c>
      <c r="J934" t="inlineStr">
        <is>
          <t>10.000</t>
        </is>
      </c>
      <c r="K934" t="n">
        <v>1</v>
      </c>
      <c r="L934" t="n">
        <v>50</v>
      </c>
      <c r="M934" t="n">
        <v>20.4</v>
      </c>
      <c r="N934">
        <f>_xlfn.DISPIMG("ID_A9B3A6A0AAAA47809CA54DDFC3CFDC79",1)</f>
        <v/>
      </c>
      <c r="O934" t="inlineStr">
        <is>
          <t>N</t>
        </is>
      </c>
      <c r="P934" t="inlineStr">
        <is>
          <t>不报关</t>
        </is>
      </c>
    </row>
    <row r="935">
      <c r="A935" t="inlineStr">
        <is>
          <t>15803272</t>
        </is>
      </c>
      <c r="B935" t="inlineStr">
        <is>
          <t>FBA15H52MWXBU000002</t>
        </is>
      </c>
      <c r="C935" t="inlineStr">
        <is>
          <t>DVD drive</t>
        </is>
      </c>
      <c r="D935" t="inlineStr">
        <is>
          <t>DVD刻录机</t>
        </is>
      </c>
      <c r="E935" t="inlineStr">
        <is>
          <t>8471703000</t>
        </is>
      </c>
      <c r="F935" t="inlineStr">
        <is>
          <t>无</t>
        </is>
      </c>
      <c r="G935" t="inlineStr">
        <is>
          <t>GQ-01</t>
        </is>
      </c>
      <c r="H935" t="inlineStr">
        <is>
          <t>ABS</t>
        </is>
      </c>
      <c r="I935" t="inlineStr">
        <is>
          <t>DVD刻录机</t>
        </is>
      </c>
      <c r="J935" t="inlineStr">
        <is>
          <t>10.000</t>
        </is>
      </c>
      <c r="K935" t="n">
        <v>1</v>
      </c>
      <c r="L935" t="n">
        <v>50</v>
      </c>
      <c r="M935" t="n">
        <v>20.4</v>
      </c>
      <c r="N935">
        <f>_xlfn.DISPIMG("ID_6D3CCEEB9320411ABB1AF2402E4D380B",1)</f>
        <v/>
      </c>
      <c r="O935" t="inlineStr">
        <is>
          <t>N</t>
        </is>
      </c>
      <c r="P935" t="inlineStr">
        <is>
          <t>不报关</t>
        </is>
      </c>
    </row>
    <row r="936">
      <c r="A936" t="inlineStr">
        <is>
          <t>15803272</t>
        </is>
      </c>
      <c r="B936" t="inlineStr">
        <is>
          <t>FBA15H52MWXBU000003</t>
        </is>
      </c>
      <c r="C936" t="inlineStr">
        <is>
          <t>DVD drive</t>
        </is>
      </c>
      <c r="D936" t="inlineStr">
        <is>
          <t>DVD刻录机</t>
        </is>
      </c>
      <c r="E936" t="inlineStr">
        <is>
          <t>8471703000</t>
        </is>
      </c>
      <c r="F936" t="inlineStr">
        <is>
          <t>无</t>
        </is>
      </c>
      <c r="G936" t="inlineStr">
        <is>
          <t>GQ-01</t>
        </is>
      </c>
      <c r="H936" t="inlineStr">
        <is>
          <t>ABS</t>
        </is>
      </c>
      <c r="I936" t="inlineStr">
        <is>
          <t>DVD刻录机</t>
        </is>
      </c>
      <c r="J936" t="inlineStr">
        <is>
          <t>10.000</t>
        </is>
      </c>
      <c r="K936" t="n">
        <v>1</v>
      </c>
      <c r="L936" t="n">
        <v>50</v>
      </c>
      <c r="M936" t="n">
        <v>20.4</v>
      </c>
      <c r="N936">
        <f>_xlfn.DISPIMG("ID_06B1D317870F474E81E05378A90856E6",1)</f>
        <v/>
      </c>
      <c r="O936" t="inlineStr">
        <is>
          <t>N</t>
        </is>
      </c>
      <c r="P936" t="inlineStr">
        <is>
          <t>不报关</t>
        </is>
      </c>
    </row>
    <row r="937">
      <c r="A937" t="inlineStr">
        <is>
          <t>15803272</t>
        </is>
      </c>
      <c r="B937" t="inlineStr">
        <is>
          <t>FBA15H52MWXBU000004</t>
        </is>
      </c>
      <c r="C937" t="inlineStr">
        <is>
          <t>DVD drive</t>
        </is>
      </c>
      <c r="D937" t="inlineStr">
        <is>
          <t>DVD刻录机</t>
        </is>
      </c>
      <c r="E937" t="inlineStr">
        <is>
          <t>8471703000</t>
        </is>
      </c>
      <c r="F937" t="inlineStr">
        <is>
          <t>无</t>
        </is>
      </c>
      <c r="G937" t="inlineStr">
        <is>
          <t>GQ-01</t>
        </is>
      </c>
      <c r="H937" t="inlineStr">
        <is>
          <t>ABS</t>
        </is>
      </c>
      <c r="I937" t="inlineStr">
        <is>
          <t>DVD刻录机</t>
        </is>
      </c>
      <c r="J937" t="inlineStr">
        <is>
          <t>10.000</t>
        </is>
      </c>
      <c r="K937" t="n">
        <v>1</v>
      </c>
      <c r="L937" t="n">
        <v>50</v>
      </c>
      <c r="M937" t="n">
        <v>20.4</v>
      </c>
      <c r="N937">
        <f>_xlfn.DISPIMG("ID_068396090C584F0096235D9291389D9B",1)</f>
        <v/>
      </c>
      <c r="O937" t="inlineStr">
        <is>
          <t>N</t>
        </is>
      </c>
      <c r="P937" t="inlineStr">
        <is>
          <t>不报关</t>
        </is>
      </c>
    </row>
    <row r="938">
      <c r="A938" t="inlineStr">
        <is>
          <t>15803272</t>
        </is>
      </c>
      <c r="B938" t="inlineStr">
        <is>
          <t>FBA15H52MWXBU000005</t>
        </is>
      </c>
      <c r="C938" t="inlineStr">
        <is>
          <t>DVD drive</t>
        </is>
      </c>
      <c r="D938" t="inlineStr">
        <is>
          <t>DVD刻录机</t>
        </is>
      </c>
      <c r="E938" t="inlineStr">
        <is>
          <t>8471703000</t>
        </is>
      </c>
      <c r="F938" t="inlineStr">
        <is>
          <t>无</t>
        </is>
      </c>
      <c r="G938" t="inlineStr">
        <is>
          <t>GQ-01</t>
        </is>
      </c>
      <c r="H938" t="inlineStr">
        <is>
          <t>ABS</t>
        </is>
      </c>
      <c r="I938" t="inlineStr">
        <is>
          <t>DVD刻录机</t>
        </is>
      </c>
      <c r="J938" t="inlineStr">
        <is>
          <t>10.000</t>
        </is>
      </c>
      <c r="K938" t="n">
        <v>1</v>
      </c>
      <c r="L938" t="n">
        <v>50</v>
      </c>
      <c r="M938" t="n">
        <v>20.4</v>
      </c>
      <c r="N938">
        <f>_xlfn.DISPIMG("ID_DDBE5F7E84DF4F1F811F203D32F873BC",1)</f>
        <v/>
      </c>
      <c r="O938" t="inlineStr">
        <is>
          <t>N</t>
        </is>
      </c>
      <c r="P938" t="inlineStr">
        <is>
          <t>不报关</t>
        </is>
      </c>
    </row>
    <row r="939">
      <c r="A939" t="inlineStr">
        <is>
          <t>15803272</t>
        </is>
      </c>
      <c r="B939" t="inlineStr">
        <is>
          <t>FBA15H52MWXBU000006</t>
        </is>
      </c>
      <c r="C939" t="inlineStr">
        <is>
          <t>DVD drive</t>
        </is>
      </c>
      <c r="D939" t="inlineStr">
        <is>
          <t>DVD刻录机</t>
        </is>
      </c>
      <c r="E939" t="inlineStr">
        <is>
          <t>8471703000</t>
        </is>
      </c>
      <c r="F939" t="inlineStr">
        <is>
          <t>无</t>
        </is>
      </c>
      <c r="G939" t="inlineStr">
        <is>
          <t>GQ-01</t>
        </is>
      </c>
      <c r="H939" t="inlineStr">
        <is>
          <t>ABS</t>
        </is>
      </c>
      <c r="I939" t="inlineStr">
        <is>
          <t>DVD刻录机</t>
        </is>
      </c>
      <c r="J939" t="inlineStr">
        <is>
          <t>10.000</t>
        </is>
      </c>
      <c r="K939" t="n">
        <v>1</v>
      </c>
      <c r="L939" t="n">
        <v>50</v>
      </c>
      <c r="M939" t="n">
        <v>20.4</v>
      </c>
      <c r="N939">
        <f>_xlfn.DISPIMG("ID_C2B4A88B68B74383B2EE00C5AAD7C837",1)</f>
        <v/>
      </c>
      <c r="O939" t="inlineStr">
        <is>
          <t>N</t>
        </is>
      </c>
      <c r="P939" t="inlineStr">
        <is>
          <t>不报关</t>
        </is>
      </c>
    </row>
    <row r="940">
      <c r="A940" t="inlineStr">
        <is>
          <t>15803272</t>
        </is>
      </c>
      <c r="B940" t="inlineStr">
        <is>
          <t>FBA15H52MWXBU000007</t>
        </is>
      </c>
      <c r="C940" t="inlineStr">
        <is>
          <t>DVD drive</t>
        </is>
      </c>
      <c r="D940" t="inlineStr">
        <is>
          <t>DVD刻录机</t>
        </is>
      </c>
      <c r="E940" t="inlineStr">
        <is>
          <t>8471703000</t>
        </is>
      </c>
      <c r="F940" t="inlineStr">
        <is>
          <t>无</t>
        </is>
      </c>
      <c r="G940" t="inlineStr">
        <is>
          <t>GQ-01</t>
        </is>
      </c>
      <c r="H940" t="inlineStr">
        <is>
          <t>ABS</t>
        </is>
      </c>
      <c r="I940" t="inlineStr">
        <is>
          <t>DVD刻录机</t>
        </is>
      </c>
      <c r="J940" t="inlineStr">
        <is>
          <t>10.000</t>
        </is>
      </c>
      <c r="K940" t="n">
        <v>1</v>
      </c>
      <c r="L940" t="n">
        <v>50</v>
      </c>
      <c r="M940" t="n">
        <v>20.4</v>
      </c>
      <c r="N940">
        <f>_xlfn.DISPIMG("ID_48AA94A2736A4D3AB0E054686FA4261C",1)</f>
        <v/>
      </c>
      <c r="O940" t="inlineStr">
        <is>
          <t>N</t>
        </is>
      </c>
      <c r="P940" t="inlineStr">
        <is>
          <t>不报关</t>
        </is>
      </c>
    </row>
    <row r="941">
      <c r="A941" t="inlineStr">
        <is>
          <t>15803272</t>
        </is>
      </c>
      <c r="B941" t="inlineStr">
        <is>
          <t>FBA15H52MWXBU000008</t>
        </is>
      </c>
      <c r="C941" t="inlineStr">
        <is>
          <t>DVD drive</t>
        </is>
      </c>
      <c r="D941" t="inlineStr">
        <is>
          <t>DVD刻录机</t>
        </is>
      </c>
      <c r="E941" t="inlineStr">
        <is>
          <t>8471703000</t>
        </is>
      </c>
      <c r="F941" t="inlineStr">
        <is>
          <t>无</t>
        </is>
      </c>
      <c r="G941" t="inlineStr">
        <is>
          <t>GQ-01</t>
        </is>
      </c>
      <c r="H941" t="inlineStr">
        <is>
          <t>ABS</t>
        </is>
      </c>
      <c r="I941" t="inlineStr">
        <is>
          <t>DVD刻录机</t>
        </is>
      </c>
      <c r="J941" t="inlineStr">
        <is>
          <t>10.000</t>
        </is>
      </c>
      <c r="K941" t="n">
        <v>1</v>
      </c>
      <c r="L941" t="n">
        <v>50</v>
      </c>
      <c r="M941" t="n">
        <v>20.4</v>
      </c>
      <c r="N941">
        <f>_xlfn.DISPIMG("ID_E9F6CD365F7D456A95318A07698947E4",1)</f>
        <v/>
      </c>
      <c r="O941" t="inlineStr">
        <is>
          <t>N</t>
        </is>
      </c>
      <c r="P941" t="inlineStr">
        <is>
          <t>不报关</t>
        </is>
      </c>
    </row>
    <row r="942">
      <c r="A942" t="inlineStr">
        <is>
          <t>15803272</t>
        </is>
      </c>
      <c r="B942" t="inlineStr">
        <is>
          <t>FBA15H52MWXBU000009</t>
        </is>
      </c>
      <c r="C942" t="inlineStr">
        <is>
          <t>DVD drive</t>
        </is>
      </c>
      <c r="D942" t="inlineStr">
        <is>
          <t>DVD刻录机</t>
        </is>
      </c>
      <c r="E942" t="inlineStr">
        <is>
          <t>8471703000</t>
        </is>
      </c>
      <c r="F942" t="inlineStr">
        <is>
          <t>无</t>
        </is>
      </c>
      <c r="G942" t="inlineStr">
        <is>
          <t>GQ-01</t>
        </is>
      </c>
      <c r="H942" t="inlineStr">
        <is>
          <t>ABS</t>
        </is>
      </c>
      <c r="I942" t="inlineStr">
        <is>
          <t>DVD刻录机</t>
        </is>
      </c>
      <c r="J942" t="inlineStr">
        <is>
          <t>10.000</t>
        </is>
      </c>
      <c r="K942" t="n">
        <v>1</v>
      </c>
      <c r="L942" t="n">
        <v>50</v>
      </c>
      <c r="M942" t="n">
        <v>20.4</v>
      </c>
      <c r="N942">
        <f>_xlfn.DISPIMG("ID_50D2F22D72204A789A79AFB49211AB2F",1)</f>
        <v/>
      </c>
      <c r="O942" t="inlineStr">
        <is>
          <t>N</t>
        </is>
      </c>
      <c r="P942" t="inlineStr">
        <is>
          <t>不报关</t>
        </is>
      </c>
    </row>
    <row r="943">
      <c r="A943" t="inlineStr">
        <is>
          <t>15803272</t>
        </is>
      </c>
      <c r="B943" t="inlineStr">
        <is>
          <t>FBA15H52MWXBU000010</t>
        </is>
      </c>
      <c r="C943" t="inlineStr">
        <is>
          <t>DVD drive</t>
        </is>
      </c>
      <c r="D943" t="inlineStr">
        <is>
          <t>DVD刻录机</t>
        </is>
      </c>
      <c r="E943" t="inlineStr">
        <is>
          <t>8471703000</t>
        </is>
      </c>
      <c r="F943" t="inlineStr">
        <is>
          <t>无</t>
        </is>
      </c>
      <c r="G943" t="inlineStr">
        <is>
          <t>GQ-01</t>
        </is>
      </c>
      <c r="H943" t="inlineStr">
        <is>
          <t>ABS</t>
        </is>
      </c>
      <c r="I943" t="inlineStr">
        <is>
          <t>DVD刻录机</t>
        </is>
      </c>
      <c r="J943" t="inlineStr">
        <is>
          <t>10.000</t>
        </is>
      </c>
      <c r="K943" t="n">
        <v>1</v>
      </c>
      <c r="L943" t="n">
        <v>50</v>
      </c>
      <c r="M943" t="n">
        <v>20.4</v>
      </c>
      <c r="N943">
        <f>_xlfn.DISPIMG("ID_96FCAD5E61F04818BD927FD1159AA1A5",1)</f>
        <v/>
      </c>
      <c r="O943" t="inlineStr">
        <is>
          <t>N</t>
        </is>
      </c>
      <c r="P943" t="inlineStr">
        <is>
          <t>不报关</t>
        </is>
      </c>
    </row>
    <row r="944">
      <c r="A944" t="inlineStr">
        <is>
          <t>2604359433</t>
        </is>
      </c>
      <c r="B944" t="inlineStr">
        <is>
          <t>1</t>
        </is>
      </c>
      <c r="C944" t="inlineStr">
        <is>
          <t>Cooling Gel Patch</t>
        </is>
      </c>
      <c r="D944" t="inlineStr">
        <is>
          <t>硅胶贴</t>
        </is>
      </c>
      <c r="E944" t="inlineStr">
        <is>
          <t>3926909090</t>
        </is>
      </c>
      <c r="F944" t="inlineStr">
        <is>
          <t>无</t>
        </is>
      </c>
      <c r="G944" t="inlineStr">
        <is>
          <t>无</t>
        </is>
      </c>
      <c r="H944" t="inlineStr">
        <is>
          <t>silica gel</t>
        </is>
      </c>
      <c r="I944" t="inlineStr">
        <is>
          <t>for family</t>
        </is>
      </c>
      <c r="J944" t="inlineStr">
        <is>
          <t>1.150</t>
        </is>
      </c>
      <c r="K944" t="n">
        <v>1</v>
      </c>
      <c r="L944" t="n">
        <v>135</v>
      </c>
      <c r="M944" t="n">
        <v>18.3</v>
      </c>
      <c r="N944">
        <f>_xlfn.DISPIMG("ID_509BF78FCA6E430F8D5B1B852EA0F782",1)</f>
        <v/>
      </c>
      <c r="O944" t="inlineStr">
        <is>
          <t>N</t>
        </is>
      </c>
      <c r="P944" t="inlineStr">
        <is>
          <t>不报关</t>
        </is>
      </c>
      <c r="Q944" t="inlineStr">
        <is>
          <t>https://www.alibaba.com/</t>
        </is>
      </c>
    </row>
    <row r="945">
      <c r="A945" t="inlineStr">
        <is>
          <t>2604359433</t>
        </is>
      </c>
      <c r="B945" t="inlineStr">
        <is>
          <t>2</t>
        </is>
      </c>
      <c r="C945" t="inlineStr">
        <is>
          <t>Cooling Gel Patch</t>
        </is>
      </c>
      <c r="D945" t="inlineStr">
        <is>
          <t>硅胶贴</t>
        </is>
      </c>
      <c r="E945" t="inlineStr">
        <is>
          <t>3926909090</t>
        </is>
      </c>
      <c r="F945" t="inlineStr">
        <is>
          <t>无</t>
        </is>
      </c>
      <c r="G945" t="inlineStr">
        <is>
          <t>无</t>
        </is>
      </c>
      <c r="H945" t="inlineStr">
        <is>
          <t>silica gel</t>
        </is>
      </c>
      <c r="I945" t="inlineStr">
        <is>
          <t>for family</t>
        </is>
      </c>
      <c r="J945" t="inlineStr">
        <is>
          <t>1.150</t>
        </is>
      </c>
      <c r="K945" t="n">
        <v>1</v>
      </c>
      <c r="L945" t="n">
        <v>135</v>
      </c>
      <c r="M945" t="n">
        <v>19</v>
      </c>
      <c r="N945">
        <f>_xlfn.DISPIMG("ID_509BF78FCA6E430F8D5B1B852EA0F782",1)</f>
        <v/>
      </c>
      <c r="O945" t="inlineStr">
        <is>
          <t>N</t>
        </is>
      </c>
      <c r="P945" t="inlineStr">
        <is>
          <t>不报关</t>
        </is>
      </c>
      <c r="Q945" t="inlineStr">
        <is>
          <t>https://www.alibaba.com/</t>
        </is>
      </c>
    </row>
    <row r="946">
      <c r="A946" t="inlineStr">
        <is>
          <t>2604359433</t>
        </is>
      </c>
      <c r="B946" t="inlineStr">
        <is>
          <t>3</t>
        </is>
      </c>
      <c r="C946" t="inlineStr">
        <is>
          <t>Cooling Gel Patch</t>
        </is>
      </c>
      <c r="D946" t="inlineStr">
        <is>
          <t>硅胶贴</t>
        </is>
      </c>
      <c r="E946" t="inlineStr">
        <is>
          <t>3926909090</t>
        </is>
      </c>
      <c r="F946" t="inlineStr">
        <is>
          <t>无</t>
        </is>
      </c>
      <c r="G946" t="inlineStr">
        <is>
          <t>无</t>
        </is>
      </c>
      <c r="H946" t="inlineStr">
        <is>
          <t>silica gel</t>
        </is>
      </c>
      <c r="I946" t="inlineStr">
        <is>
          <t>for family</t>
        </is>
      </c>
      <c r="J946" t="inlineStr">
        <is>
          <t>1.150</t>
        </is>
      </c>
      <c r="K946" t="n">
        <v>1</v>
      </c>
      <c r="L946" t="n">
        <v>135</v>
      </c>
      <c r="M946" t="n">
        <v>18.85</v>
      </c>
      <c r="N946">
        <f>_xlfn.DISPIMG("ID_509BF78FCA6E430F8D5B1B852EA0F782",1)</f>
        <v/>
      </c>
      <c r="O946" t="inlineStr">
        <is>
          <t>N</t>
        </is>
      </c>
      <c r="P946" t="inlineStr">
        <is>
          <t>不报关</t>
        </is>
      </c>
      <c r="Q946" t="inlineStr">
        <is>
          <t>https://www.alibaba.com/</t>
        </is>
      </c>
    </row>
    <row r="947">
      <c r="A947" t="inlineStr">
        <is>
          <t>2604359433</t>
        </is>
      </c>
      <c r="B947" t="inlineStr">
        <is>
          <t>4</t>
        </is>
      </c>
      <c r="C947" t="inlineStr">
        <is>
          <t>Cooling Gel Patch</t>
        </is>
      </c>
      <c r="D947" t="inlineStr">
        <is>
          <t>硅胶贴</t>
        </is>
      </c>
      <c r="E947" t="inlineStr">
        <is>
          <t>3926909090</t>
        </is>
      </c>
      <c r="F947" t="inlineStr">
        <is>
          <t>无</t>
        </is>
      </c>
      <c r="G947" t="inlineStr">
        <is>
          <t>无</t>
        </is>
      </c>
      <c r="H947" t="inlineStr">
        <is>
          <t>silica gel</t>
        </is>
      </c>
      <c r="I947" t="inlineStr">
        <is>
          <t>for family</t>
        </is>
      </c>
      <c r="J947" t="inlineStr">
        <is>
          <t>1.150</t>
        </is>
      </c>
      <c r="K947" t="n">
        <v>1</v>
      </c>
      <c r="L947" t="n">
        <v>135</v>
      </c>
      <c r="M947" t="n">
        <v>18.6</v>
      </c>
      <c r="N947">
        <f>_xlfn.DISPIMG("ID_509BF78FCA6E430F8D5B1B852EA0F782",1)</f>
        <v/>
      </c>
      <c r="O947" t="inlineStr">
        <is>
          <t>N</t>
        </is>
      </c>
      <c r="P947" t="inlineStr">
        <is>
          <t>不报关</t>
        </is>
      </c>
      <c r="Q947" t="inlineStr">
        <is>
          <t>https://www.alibaba.com/</t>
        </is>
      </c>
    </row>
    <row r="948">
      <c r="A948" t="inlineStr">
        <is>
          <t>2604359433</t>
        </is>
      </c>
      <c r="B948" t="inlineStr">
        <is>
          <t>5</t>
        </is>
      </c>
      <c r="C948" t="inlineStr">
        <is>
          <t>Cooling Gel Patch</t>
        </is>
      </c>
      <c r="D948" t="inlineStr">
        <is>
          <t>硅胶贴</t>
        </is>
      </c>
      <c r="E948" t="inlineStr">
        <is>
          <t>3926909090</t>
        </is>
      </c>
      <c r="F948" t="inlineStr">
        <is>
          <t>无</t>
        </is>
      </c>
      <c r="G948" t="inlineStr">
        <is>
          <t>无</t>
        </is>
      </c>
      <c r="H948" t="inlineStr">
        <is>
          <t>silica gel</t>
        </is>
      </c>
      <c r="I948" t="inlineStr">
        <is>
          <t>for family</t>
        </is>
      </c>
      <c r="J948" t="inlineStr">
        <is>
          <t>1.150</t>
        </is>
      </c>
      <c r="K948" t="n">
        <v>1</v>
      </c>
      <c r="L948" t="n">
        <v>135</v>
      </c>
      <c r="M948" t="n">
        <v>18.9</v>
      </c>
      <c r="N948">
        <f>_xlfn.DISPIMG("ID_509BF78FCA6E430F8D5B1B852EA0F782",1)</f>
        <v/>
      </c>
      <c r="O948" t="inlineStr">
        <is>
          <t>N</t>
        </is>
      </c>
      <c r="P948" t="inlineStr">
        <is>
          <t>不报关</t>
        </is>
      </c>
      <c r="Q948" t="inlineStr">
        <is>
          <t>https://www.alibaba.com/</t>
        </is>
      </c>
    </row>
    <row r="949">
      <c r="A949" t="inlineStr">
        <is>
          <t>2604359433</t>
        </is>
      </c>
      <c r="B949" t="inlineStr">
        <is>
          <t>6</t>
        </is>
      </c>
      <c r="C949" t="inlineStr">
        <is>
          <t>Cooling Gel Patch</t>
        </is>
      </c>
      <c r="D949" t="inlineStr">
        <is>
          <t>硅胶贴</t>
        </is>
      </c>
      <c r="E949" t="inlineStr">
        <is>
          <t>3926909090</t>
        </is>
      </c>
      <c r="F949" t="inlineStr">
        <is>
          <t>无</t>
        </is>
      </c>
      <c r="G949" t="inlineStr">
        <is>
          <t>无</t>
        </is>
      </c>
      <c r="H949" t="inlineStr">
        <is>
          <t>silica gel</t>
        </is>
      </c>
      <c r="I949" t="inlineStr">
        <is>
          <t>for family</t>
        </is>
      </c>
      <c r="J949" t="inlineStr">
        <is>
          <t>1.150</t>
        </is>
      </c>
      <c r="K949" t="n">
        <v>1</v>
      </c>
      <c r="L949" t="n">
        <v>135</v>
      </c>
      <c r="M949" t="n">
        <v>18.75</v>
      </c>
      <c r="N949">
        <f>_xlfn.DISPIMG("ID_509BF78FCA6E430F8D5B1B852EA0F782",1)</f>
        <v/>
      </c>
      <c r="O949" t="inlineStr">
        <is>
          <t>N</t>
        </is>
      </c>
      <c r="P949" t="inlineStr">
        <is>
          <t>不报关</t>
        </is>
      </c>
      <c r="Q949" t="inlineStr">
        <is>
          <t>https://www.alibaba.com/</t>
        </is>
      </c>
    </row>
    <row r="950">
      <c r="A950" t="inlineStr">
        <is>
          <t>2604359433</t>
        </is>
      </c>
      <c r="B950" t="inlineStr">
        <is>
          <t>7</t>
        </is>
      </c>
      <c r="C950" t="inlineStr">
        <is>
          <t>egg opener</t>
        </is>
      </c>
      <c r="D950" t="inlineStr">
        <is>
          <t>开蛋器</t>
        </is>
      </c>
      <c r="E950" t="inlineStr">
        <is>
          <t>8205510000</t>
        </is>
      </c>
      <c r="F950" t="inlineStr">
        <is>
          <t>无</t>
        </is>
      </c>
      <c r="G950" t="inlineStr">
        <is>
          <t>无</t>
        </is>
      </c>
      <c r="H950" t="inlineStr">
        <is>
          <t>不锈钢</t>
        </is>
      </c>
      <c r="I950" t="inlineStr">
        <is>
          <t>for family</t>
        </is>
      </c>
      <c r="J950" t="inlineStr">
        <is>
          <t>1.950</t>
        </is>
      </c>
      <c r="K950" t="n">
        <v>1</v>
      </c>
      <c r="L950" t="n">
        <v>200</v>
      </c>
      <c r="M950" t="n">
        <v>20.55</v>
      </c>
      <c r="N950">
        <f>_xlfn.DISPIMG("ID_7D57BFC59CAA404EBB72B780C9E101C2",1)</f>
        <v/>
      </c>
      <c r="O950" t="inlineStr">
        <is>
          <t>N</t>
        </is>
      </c>
      <c r="P950" t="inlineStr">
        <is>
          <t>不报关</t>
        </is>
      </c>
      <c r="Q950" t="inlineStr">
        <is>
          <t>https://detail.1688.com/offer/711714609383.html?exp=enquiry%3AB&amp;spm=a312h.2018_new_sem.dh_002.8.3aa1633bMrMSNK&amp;cosite=360jj&amp;tracelog=p4p&amp;_p_isad=1&amp;clickid=2a53aa1d1ba345048c87b09b50fd4c54&amp;sessionid=d977c7c9949525c55545574ffff48104&amp;a=1936&amp;e=xaNShm5pqLuQgV3XCjgNJ7LfaupOvlS.k0x6kMjQopfJy2qauaVgvTB3m4XMOgA2G0cLuKqkHF8b7AJCzkOHH5ZgSgUQMMbOkAcKN07KDaXAokqaOSWU-1hzKpCTGXkm1ei2BYRGh.W.yk8EETnw7H87A0ERzSyme5olv7RE-FpBRekC3lnMBxwpc9uO2szsvFhbUNZePI8-hh58CH2V77y-q38UDLjV1biPCXunDAN1nSUwEmTNngpIrpw6L92Q&amp;sk=sem&amp;style=1</t>
        </is>
      </c>
    </row>
    <row r="951">
      <c r="A951" t="inlineStr">
        <is>
          <t>2604359433</t>
        </is>
      </c>
      <c r="B951" t="inlineStr">
        <is>
          <t>8</t>
        </is>
      </c>
      <c r="C951" t="inlineStr">
        <is>
          <t>egg opener</t>
        </is>
      </c>
      <c r="D951" t="inlineStr">
        <is>
          <t>开蛋器</t>
        </is>
      </c>
      <c r="E951" t="inlineStr">
        <is>
          <t>8205510000</t>
        </is>
      </c>
      <c r="F951" t="inlineStr">
        <is>
          <t>无</t>
        </is>
      </c>
      <c r="G951" t="inlineStr">
        <is>
          <t>无</t>
        </is>
      </c>
      <c r="H951" t="inlineStr">
        <is>
          <t>不锈钢</t>
        </is>
      </c>
      <c r="I951" t="inlineStr">
        <is>
          <t>for family</t>
        </is>
      </c>
      <c r="J951" t="inlineStr">
        <is>
          <t>1.950</t>
        </is>
      </c>
      <c r="K951" t="n">
        <v>1</v>
      </c>
      <c r="L951" t="n">
        <v>200</v>
      </c>
      <c r="M951" t="n">
        <v>20.75</v>
      </c>
      <c r="N951">
        <f>_xlfn.DISPIMG("ID_7D57BFC59CAA404EBB72B780C9E101C2",1)</f>
        <v/>
      </c>
      <c r="O951" t="inlineStr">
        <is>
          <t>N</t>
        </is>
      </c>
      <c r="P951" t="inlineStr">
        <is>
          <t>不报关</t>
        </is>
      </c>
      <c r="Q951" t="inlineStr">
        <is>
          <t>https://detail.1688.com/offer/711714609383.html?exp=enquiry%3AB&amp;spm=a312h.2018_new_sem.dh_002.8.3aa1633bMrMSNK&amp;cosite=360jj&amp;tracelog=p4p&amp;_p_isad=1&amp;clickid=2a53aa1d1ba345048c87b09b50fd4c54&amp;sessionid=d977c7c9949525c55545574ffff48104&amp;a=1936&amp;e=xaNShm5pqLuQgV3XCjgNJ7LfaupOvlS.k0x6kMjQopfJy2qauaVgvTB3m4XMOgA2G0cLuKqkHF8b7AJCzkOHH5ZgSgUQMMbOkAcKN07KDaXAokqaOSWU-1hzKpCTGXkm1ei2BYRGh.W.yk8EETnw7H87A0ERzSyme5olv7RE-FpBRekC3lnMBxwpc9uO2szsvFhbUNZePI8-hh58CH2V77y-q38UDLjV1biPCXunDAN1nSUwEmTNngpIrpw6L92Q&amp;sk=sem&amp;style=1</t>
        </is>
      </c>
    </row>
    <row r="952">
      <c r="A952" t="inlineStr">
        <is>
          <t>90156887</t>
        </is>
      </c>
      <c r="B952" t="inlineStr">
        <is>
          <t>FBA15H5029ZHU000001</t>
        </is>
      </c>
      <c r="C952" t="inlineStr">
        <is>
          <t>support</t>
        </is>
      </c>
      <c r="D952" t="inlineStr">
        <is>
          <t>支架</t>
        </is>
      </c>
      <c r="E952" t="inlineStr">
        <is>
          <t>3926901000</t>
        </is>
      </c>
      <c r="F952" t="inlineStr">
        <is>
          <t>Younik</t>
        </is>
      </c>
      <c r="G952" t="inlineStr">
        <is>
          <t>无</t>
        </is>
      </c>
      <c r="H952" t="inlineStr">
        <is>
          <t>plastics</t>
        </is>
      </c>
      <c r="I952" t="inlineStr">
        <is>
          <t>support</t>
        </is>
      </c>
      <c r="J952" t="inlineStr">
        <is>
          <t>1.500</t>
        </is>
      </c>
      <c r="K952" t="n">
        <v>1</v>
      </c>
      <c r="L952" t="n">
        <v>80</v>
      </c>
      <c r="M952" t="n">
        <v>9.550000000000001</v>
      </c>
      <c r="N952">
        <f>_xlfn.DISPIMG("ID_10701CB42C374DA49E4FC89481D8511E",1)</f>
        <v/>
      </c>
      <c r="O952" t="inlineStr">
        <is>
          <t>N</t>
        </is>
      </c>
      <c r="P952" t="inlineStr">
        <is>
          <t>不报关</t>
        </is>
      </c>
      <c r="Q952" t="inlineStr">
        <is>
          <t>https://www.amazon.de/dp/B07JW2KLCD</t>
        </is>
      </c>
    </row>
    <row r="953">
      <c r="A953" t="inlineStr">
        <is>
          <t>90156887</t>
        </is>
      </c>
      <c r="B953" t="inlineStr">
        <is>
          <t>FBA15H5029ZHU000002</t>
        </is>
      </c>
      <c r="C953" t="inlineStr">
        <is>
          <t>support</t>
        </is>
      </c>
      <c r="D953" t="inlineStr">
        <is>
          <t>支架</t>
        </is>
      </c>
      <c r="E953" t="inlineStr">
        <is>
          <t>3926901000</t>
        </is>
      </c>
      <c r="F953" t="inlineStr">
        <is>
          <t>Younik</t>
        </is>
      </c>
      <c r="G953" t="inlineStr">
        <is>
          <t>无</t>
        </is>
      </c>
      <c r="H953" t="inlineStr">
        <is>
          <t>plastics</t>
        </is>
      </c>
      <c r="I953" t="inlineStr">
        <is>
          <t>support</t>
        </is>
      </c>
      <c r="J953" t="inlineStr">
        <is>
          <t>1.500</t>
        </is>
      </c>
      <c r="K953" t="n">
        <v>1</v>
      </c>
      <c r="L953" t="n">
        <v>80</v>
      </c>
      <c r="M953" t="n">
        <v>9.75</v>
      </c>
      <c r="O953" t="inlineStr">
        <is>
          <t>N</t>
        </is>
      </c>
      <c r="P953" t="inlineStr">
        <is>
          <t>不报关</t>
        </is>
      </c>
      <c r="Q953" t="inlineStr">
        <is>
          <t>https://www.amazon.de/dp/B07JW2KLCD</t>
        </is>
      </c>
    </row>
    <row r="954">
      <c r="A954" t="inlineStr">
        <is>
          <t>FBA15H4L63J4</t>
        </is>
      </c>
      <c r="B954" t="inlineStr">
        <is>
          <t>FBA15H4L63J4U000001</t>
        </is>
      </c>
      <c r="C954" t="inlineStr">
        <is>
          <t>Vacuum cleaner filter screen</t>
        </is>
      </c>
      <c r="D954" t="inlineStr">
        <is>
          <t>吸尘器滤网</t>
        </is>
      </c>
      <c r="E954" t="inlineStr">
        <is>
          <t>8508700090</t>
        </is>
      </c>
      <c r="F954" t="inlineStr">
        <is>
          <t>/</t>
        </is>
      </c>
      <c r="G954" t="inlineStr">
        <is>
          <t>GEPJ129AW</t>
        </is>
      </c>
      <c r="H954" t="inlineStr">
        <is>
          <t>HEPA</t>
        </is>
      </c>
      <c r="I954" t="inlineStr">
        <is>
          <t>Cleaning brush accessories</t>
        </is>
      </c>
      <c r="J954" t="inlineStr">
        <is>
          <t>0.690</t>
        </is>
      </c>
      <c r="K954" t="n">
        <v>1</v>
      </c>
      <c r="L954" t="n">
        <v>50</v>
      </c>
      <c r="M954" t="n">
        <v>9.85</v>
      </c>
      <c r="N954">
        <f>_xlfn.DISPIMG("ID_E17724AFEC0644EE88721FB7070151BB",1)</f>
        <v/>
      </c>
      <c r="O954" t="inlineStr">
        <is>
          <t>N</t>
        </is>
      </c>
      <c r="P954" t="inlineStr">
        <is>
          <t>不报关</t>
        </is>
      </c>
      <c r="Q954" t="inlineStr">
        <is>
          <t>https://www.amazon.de/-/en/Electrolux-405547763-Permanent-Cordless-Handheld/dp/B0822XMLSF/ref=sr_1_3?crid=3QTTA4BSURWPO&amp;keywords=Vacuum+cleaner+filter+screen&amp;qid=1691128472&amp;sprefix=vacuum+cleaner+filter+screen%2Caps%2C1025&amp;sr=8-3</t>
        </is>
      </c>
    </row>
    <row r="955">
      <c r="A955" t="inlineStr">
        <is>
          <t>FBA15H4L63J4</t>
        </is>
      </c>
      <c r="B955" t="inlineStr">
        <is>
          <t>FBA15H4L63J4U000002</t>
        </is>
      </c>
      <c r="C955" t="inlineStr">
        <is>
          <t>Vacuum cleaner filter screen</t>
        </is>
      </c>
      <c r="D955" t="inlineStr">
        <is>
          <t>吸尘器滤网</t>
        </is>
      </c>
      <c r="E955" t="inlineStr">
        <is>
          <t>8508700090</t>
        </is>
      </c>
      <c r="F955" t="inlineStr">
        <is>
          <t>/</t>
        </is>
      </c>
      <c r="G955" t="inlineStr">
        <is>
          <t>GEPJ129AW</t>
        </is>
      </c>
      <c r="H955" t="inlineStr">
        <is>
          <t>HEPA</t>
        </is>
      </c>
      <c r="I955" t="inlineStr">
        <is>
          <t>Cleaning brush accessories</t>
        </is>
      </c>
      <c r="J955" t="inlineStr">
        <is>
          <t>0.690</t>
        </is>
      </c>
      <c r="K955" t="n">
        <v>1</v>
      </c>
      <c r="L955" t="n">
        <v>50</v>
      </c>
      <c r="M955" t="n">
        <v>9.85</v>
      </c>
      <c r="N955">
        <f>_xlfn.DISPIMG("ID_4057373262D040D685A4B0FE92C44CEF",1)</f>
        <v/>
      </c>
      <c r="O955" t="inlineStr">
        <is>
          <t>N</t>
        </is>
      </c>
      <c r="P955" t="inlineStr">
        <is>
          <t>不报关</t>
        </is>
      </c>
      <c r="Q955" t="inlineStr">
        <is>
          <t>https://www.amazon.de/-/en/Electrolux-405547763-Permanent-Cordless-Handheld/dp/B0822XMLSF/ref=sr_1_3?crid=3QTTA4BSURWPO&amp;keywords=Vacuum+cleaner+filter+screen&amp;qid=1691128472&amp;sprefix=vacuum+cleaner+filter+screen%2Caps%2C1025&amp;sr=8-3</t>
        </is>
      </c>
    </row>
    <row r="956">
      <c r="A956" t="inlineStr">
        <is>
          <t>1881693330</t>
        </is>
      </c>
      <c r="B956" t="inlineStr">
        <is>
          <t>CTN4-1</t>
        </is>
      </c>
      <c r="C956" t="inlineStr">
        <is>
          <t>Car Key Case</t>
        </is>
      </c>
      <c r="D956" t="inlineStr">
        <is>
          <t>汽车钥匙外壳</t>
        </is>
      </c>
      <c r="E956" t="inlineStr">
        <is>
          <t>85439090</t>
        </is>
      </c>
      <c r="F956" t="inlineStr">
        <is>
          <t>NA</t>
        </is>
      </c>
      <c r="G956" t="inlineStr">
        <is>
          <t>NA</t>
        </is>
      </c>
      <c r="H956" t="inlineStr">
        <is>
          <t>Plastic</t>
        </is>
      </c>
      <c r="I956" t="inlineStr">
        <is>
          <t>Protect</t>
        </is>
      </c>
      <c r="J956" t="inlineStr">
        <is>
          <t>1.000</t>
        </is>
      </c>
      <c r="K956" t="n">
        <v>1</v>
      </c>
      <c r="L956" t="n">
        <v>30</v>
      </c>
      <c r="M956" t="n">
        <v>1.96</v>
      </c>
      <c r="N956">
        <f>_xlfn.DISPIMG("ID_D81A9B4B8A0647288CAB5D27A18F3611",1)</f>
        <v/>
      </c>
      <c r="O956" t="inlineStr">
        <is>
          <t>N</t>
        </is>
      </c>
      <c r="P956" t="inlineStr">
        <is>
          <t>不报关</t>
        </is>
      </c>
      <c r="Q956" t="inlineStr">
        <is>
          <t>/</t>
        </is>
      </c>
    </row>
    <row r="957">
      <c r="A957" t="inlineStr">
        <is>
          <t>1881693330</t>
        </is>
      </c>
      <c r="B957" t="inlineStr">
        <is>
          <t>CTN4-1</t>
        </is>
      </c>
      <c r="C957" t="inlineStr">
        <is>
          <t>Connector</t>
        </is>
      </c>
      <c r="D957" t="inlineStr">
        <is>
          <t>连接器</t>
        </is>
      </c>
      <c r="E957" t="inlineStr">
        <is>
          <t>85369090</t>
        </is>
      </c>
      <c r="F957" t="inlineStr">
        <is>
          <t>NA</t>
        </is>
      </c>
      <c r="G957" t="inlineStr">
        <is>
          <t>NA</t>
        </is>
      </c>
      <c r="H957" t="inlineStr">
        <is>
          <t>Plastic</t>
        </is>
      </c>
      <c r="I957" t="inlineStr">
        <is>
          <t>Contact</t>
        </is>
      </c>
      <c r="J957" t="inlineStr">
        <is>
          <t>2.000</t>
        </is>
      </c>
      <c r="K957" t="n">
        <v>1</v>
      </c>
      <c r="L957" t="n">
        <v>35</v>
      </c>
      <c r="M957" t="n">
        <v>2.28</v>
      </c>
      <c r="N957">
        <f>_xlfn.DISPIMG("ID_B0543BAF3E5048F59D8492A117894236",1)</f>
        <v/>
      </c>
      <c r="O957" t="inlineStr">
        <is>
          <t>N</t>
        </is>
      </c>
      <c r="P957" t="inlineStr">
        <is>
          <t>不报关</t>
        </is>
      </c>
      <c r="Q957" t="inlineStr">
        <is>
          <t>/</t>
        </is>
      </c>
    </row>
    <row r="958">
      <c r="A958" t="inlineStr">
        <is>
          <t>1881693330</t>
        </is>
      </c>
      <c r="B958" t="inlineStr">
        <is>
          <t>CTN4-1</t>
        </is>
      </c>
      <c r="C958" t="inlineStr">
        <is>
          <t>Door shake handshandle</t>
        </is>
      </c>
      <c r="D958" t="inlineStr">
        <is>
          <t>车门拉手</t>
        </is>
      </c>
      <c r="E958" t="inlineStr">
        <is>
          <t>87082990</t>
        </is>
      </c>
      <c r="F958" t="inlineStr">
        <is>
          <t>NA</t>
        </is>
      </c>
      <c r="G958" t="inlineStr">
        <is>
          <t>NA</t>
        </is>
      </c>
      <c r="H958" t="inlineStr">
        <is>
          <t>Plastic</t>
        </is>
      </c>
      <c r="I958" t="inlineStr">
        <is>
          <t>For Car</t>
        </is>
      </c>
      <c r="J958" t="inlineStr">
        <is>
          <t>4.000</t>
        </is>
      </c>
      <c r="K958" t="n">
        <v>1</v>
      </c>
      <c r="L958" t="n">
        <v>20</v>
      </c>
      <c r="M958" t="n">
        <v>1.3</v>
      </c>
      <c r="N958">
        <f>_xlfn.DISPIMG("ID_8C35FCA78E624C5F8082B98C7D141125",1)</f>
        <v/>
      </c>
      <c r="O958" t="inlineStr">
        <is>
          <t>N</t>
        </is>
      </c>
      <c r="P958" t="inlineStr">
        <is>
          <t>不报关</t>
        </is>
      </c>
      <c r="Q958" t="inlineStr">
        <is>
          <t>/</t>
        </is>
      </c>
    </row>
    <row r="959">
      <c r="A959" t="inlineStr">
        <is>
          <t>1881693330</t>
        </is>
      </c>
      <c r="B959" t="inlineStr">
        <is>
          <t>CTN4-1</t>
        </is>
      </c>
      <c r="C959" t="inlineStr">
        <is>
          <t>Holder</t>
        </is>
      </c>
      <c r="D959" t="inlineStr">
        <is>
          <t>支架</t>
        </is>
      </c>
      <c r="E959" t="inlineStr">
        <is>
          <t>85177030</t>
        </is>
      </c>
      <c r="F959" t="inlineStr">
        <is>
          <t>NA</t>
        </is>
      </c>
      <c r="G959" t="inlineStr">
        <is>
          <t>NA</t>
        </is>
      </c>
      <c r="H959" t="inlineStr">
        <is>
          <t>Metal</t>
        </is>
      </c>
      <c r="I959" t="inlineStr">
        <is>
          <t>Hold</t>
        </is>
      </c>
      <c r="J959" t="inlineStr">
        <is>
          <t>2.000</t>
        </is>
      </c>
      <c r="K959" t="n">
        <v>1</v>
      </c>
      <c r="L959" t="n">
        <v>200</v>
      </c>
      <c r="M959" t="n">
        <v>13.05</v>
      </c>
      <c r="N959">
        <f>_xlfn.DISPIMG("ID_AE493DBCF93248649C3132F563EF52D6",1)</f>
        <v/>
      </c>
      <c r="O959" t="inlineStr">
        <is>
          <t>N</t>
        </is>
      </c>
      <c r="P959" t="inlineStr">
        <is>
          <t>不报关</t>
        </is>
      </c>
      <c r="Q959" t="inlineStr">
        <is>
          <t>/</t>
        </is>
      </c>
    </row>
    <row r="960">
      <c r="A960" t="inlineStr">
        <is>
          <t>1881693330</t>
        </is>
      </c>
      <c r="B960" t="inlineStr">
        <is>
          <t>CTN4-1</t>
        </is>
      </c>
      <c r="C960" t="inlineStr">
        <is>
          <t>Plastic Cover</t>
        </is>
      </c>
      <c r="D960" t="inlineStr">
        <is>
          <t>塑胶盖</t>
        </is>
      </c>
      <c r="E960" t="inlineStr">
        <is>
          <t>39235000</t>
        </is>
      </c>
      <c r="F960" t="inlineStr">
        <is>
          <t>NA</t>
        </is>
      </c>
      <c r="G960" t="inlineStr">
        <is>
          <t>NA</t>
        </is>
      </c>
      <c r="H960" t="inlineStr">
        <is>
          <t>Plastic</t>
        </is>
      </c>
      <c r="I960" t="inlineStr">
        <is>
          <t>Cover</t>
        </is>
      </c>
      <c r="J960" t="inlineStr">
        <is>
          <t>3.000</t>
        </is>
      </c>
      <c r="K960" t="n">
        <v>1</v>
      </c>
      <c r="L960" t="n">
        <v>30</v>
      </c>
      <c r="M960" t="n">
        <v>1.96</v>
      </c>
      <c r="N960">
        <f>_xlfn.DISPIMG("ID_5D6117D5FD174909BE3269A17908D868",1)</f>
        <v/>
      </c>
      <c r="O960" t="inlineStr">
        <is>
          <t>N</t>
        </is>
      </c>
      <c r="P960" t="inlineStr">
        <is>
          <t>不报关</t>
        </is>
      </c>
      <c r="Q960" t="inlineStr">
        <is>
          <t>/</t>
        </is>
      </c>
    </row>
    <row r="961">
      <c r="A961" t="inlineStr">
        <is>
          <t>1881693330</t>
        </is>
      </c>
      <c r="B961" t="inlineStr">
        <is>
          <t>CTN4-2</t>
        </is>
      </c>
      <c r="C961" t="inlineStr">
        <is>
          <t>Decorative strip</t>
        </is>
      </c>
      <c r="D961" t="inlineStr">
        <is>
          <t>装饰条</t>
        </is>
      </c>
      <c r="E961" t="inlineStr">
        <is>
          <t>39269090</t>
        </is>
      </c>
      <c r="F961" t="inlineStr">
        <is>
          <t>NA</t>
        </is>
      </c>
      <c r="G961" t="inlineStr">
        <is>
          <t>NA</t>
        </is>
      </c>
      <c r="H961" t="inlineStr">
        <is>
          <t>Plastic</t>
        </is>
      </c>
      <c r="I961" t="inlineStr">
        <is>
          <t>decoration</t>
        </is>
      </c>
      <c r="J961" t="inlineStr">
        <is>
          <t>1.000</t>
        </is>
      </c>
      <c r="K961" t="n">
        <v>1</v>
      </c>
      <c r="L961" t="n">
        <v>40</v>
      </c>
      <c r="M961" t="n">
        <v>2.73</v>
      </c>
      <c r="N961">
        <f>_xlfn.DISPIMG("ID_417584B4D5A54DA7923561E34B210BB6",1)</f>
        <v/>
      </c>
      <c r="O961" t="inlineStr">
        <is>
          <t>N</t>
        </is>
      </c>
      <c r="P961" t="inlineStr">
        <is>
          <t>不报关</t>
        </is>
      </c>
      <c r="Q961" t="inlineStr">
        <is>
          <t>/</t>
        </is>
      </c>
    </row>
    <row r="962">
      <c r="A962" t="inlineStr">
        <is>
          <t>1881693330</t>
        </is>
      </c>
      <c r="B962" t="inlineStr">
        <is>
          <t>CTN4-2</t>
        </is>
      </c>
      <c r="C962" t="inlineStr">
        <is>
          <t>Key Chain</t>
        </is>
      </c>
      <c r="D962" t="inlineStr">
        <is>
          <t>钥匙扣</t>
        </is>
      </c>
      <c r="E962" t="inlineStr">
        <is>
          <t>39269090</t>
        </is>
      </c>
      <c r="F962" t="inlineStr">
        <is>
          <t>NA</t>
        </is>
      </c>
      <c r="G962" t="inlineStr">
        <is>
          <t>NA</t>
        </is>
      </c>
      <c r="H962" t="inlineStr">
        <is>
          <t>Plastic</t>
        </is>
      </c>
      <c r="I962" t="inlineStr">
        <is>
          <t>Decoration</t>
        </is>
      </c>
      <c r="J962" t="inlineStr">
        <is>
          <t>0.500</t>
        </is>
      </c>
      <c r="K962" t="n">
        <v>1</v>
      </c>
      <c r="L962" t="n">
        <v>36</v>
      </c>
      <c r="M962" t="n">
        <v>2.46</v>
      </c>
      <c r="N962">
        <f>_xlfn.DISPIMG("ID_2DE81E8976D24AEAB03B5B8B8B5BF354",1)</f>
        <v/>
      </c>
      <c r="O962" t="inlineStr">
        <is>
          <t>N</t>
        </is>
      </c>
      <c r="P962" t="inlineStr">
        <is>
          <t>不报关</t>
        </is>
      </c>
      <c r="Q962" t="inlineStr">
        <is>
          <t>/</t>
        </is>
      </c>
    </row>
    <row r="963">
      <c r="A963" t="inlineStr">
        <is>
          <t>1881693330</t>
        </is>
      </c>
      <c r="B963" t="inlineStr">
        <is>
          <t>CTN4-2</t>
        </is>
      </c>
      <c r="C963" t="inlineStr">
        <is>
          <t>Holder</t>
        </is>
      </c>
      <c r="D963" t="inlineStr">
        <is>
          <t>支架</t>
        </is>
      </c>
      <c r="E963" t="inlineStr">
        <is>
          <t>85177030</t>
        </is>
      </c>
      <c r="F963" t="inlineStr">
        <is>
          <t>NA</t>
        </is>
      </c>
      <c r="G963" t="inlineStr">
        <is>
          <t>NA</t>
        </is>
      </c>
      <c r="H963" t="inlineStr">
        <is>
          <t>Metal</t>
        </is>
      </c>
      <c r="I963" t="inlineStr">
        <is>
          <t>Hold</t>
        </is>
      </c>
      <c r="J963" t="inlineStr">
        <is>
          <t>2.000</t>
        </is>
      </c>
      <c r="K963" t="n">
        <v>1</v>
      </c>
      <c r="L963" t="n">
        <v>10</v>
      </c>
      <c r="M963" t="n">
        <v>0.68</v>
      </c>
      <c r="N963">
        <f>_xlfn.DISPIMG("ID_F2AAE011A5F347CCA539251DAD265C84",1)</f>
        <v/>
      </c>
      <c r="O963" t="inlineStr">
        <is>
          <t>N</t>
        </is>
      </c>
      <c r="P963" t="inlineStr">
        <is>
          <t>不报关</t>
        </is>
      </c>
      <c r="Q963" t="inlineStr">
        <is>
          <t>/</t>
        </is>
      </c>
    </row>
    <row r="964">
      <c r="A964" t="inlineStr">
        <is>
          <t>1881693330</t>
        </is>
      </c>
      <c r="B964" t="inlineStr">
        <is>
          <t>CTN4-2</t>
        </is>
      </c>
      <c r="C964" t="inlineStr">
        <is>
          <t>Door shake handshandle</t>
        </is>
      </c>
      <c r="D964" t="inlineStr">
        <is>
          <t>车门拉手</t>
        </is>
      </c>
      <c r="E964" t="inlineStr">
        <is>
          <t>87082990</t>
        </is>
      </c>
      <c r="F964" t="inlineStr">
        <is>
          <t>NA</t>
        </is>
      </c>
      <c r="G964" t="inlineStr">
        <is>
          <t>NA</t>
        </is>
      </c>
      <c r="H964" t="inlineStr">
        <is>
          <t>Plastic</t>
        </is>
      </c>
      <c r="I964" t="inlineStr">
        <is>
          <t>For Car</t>
        </is>
      </c>
      <c r="J964" t="inlineStr">
        <is>
          <t>2.000</t>
        </is>
      </c>
      <c r="K964" t="n">
        <v>1</v>
      </c>
      <c r="L964" t="n">
        <v>50</v>
      </c>
      <c r="M964" t="n">
        <v>3.41</v>
      </c>
      <c r="N964">
        <f>_xlfn.DISPIMG("ID_1713E5212AA34A74AC8DC72062D8E239",1)</f>
        <v/>
      </c>
      <c r="O964" t="inlineStr">
        <is>
          <t>N</t>
        </is>
      </c>
      <c r="P964" t="inlineStr">
        <is>
          <t>不报关</t>
        </is>
      </c>
      <c r="Q964" t="inlineStr">
        <is>
          <t>/</t>
        </is>
      </c>
    </row>
    <row r="965">
      <c r="A965" t="inlineStr">
        <is>
          <t>1881693330</t>
        </is>
      </c>
      <c r="B965" t="inlineStr">
        <is>
          <t>CTN4-2</t>
        </is>
      </c>
      <c r="C965" t="inlineStr">
        <is>
          <t>Decorative strip</t>
        </is>
      </c>
      <c r="D965" t="inlineStr">
        <is>
          <t>装饰条</t>
        </is>
      </c>
      <c r="E965" t="inlineStr">
        <is>
          <t>39269090</t>
        </is>
      </c>
      <c r="F965" t="inlineStr">
        <is>
          <t>NA</t>
        </is>
      </c>
      <c r="G965" t="inlineStr">
        <is>
          <t>NA</t>
        </is>
      </c>
      <c r="H965" t="inlineStr">
        <is>
          <t>Plastic</t>
        </is>
      </c>
      <c r="I965" t="inlineStr">
        <is>
          <t>decoration</t>
        </is>
      </c>
      <c r="J965" t="inlineStr">
        <is>
          <t>3.000</t>
        </is>
      </c>
      <c r="K965" t="n">
        <v>1</v>
      </c>
      <c r="L965" t="n">
        <v>30</v>
      </c>
      <c r="M965" t="n">
        <v>2.05</v>
      </c>
      <c r="N965">
        <f>_xlfn.DISPIMG("ID_14E62B102602446784A1C65182259398",1)</f>
        <v/>
      </c>
      <c r="O965" t="inlineStr">
        <is>
          <t>N</t>
        </is>
      </c>
      <c r="P965" t="inlineStr">
        <is>
          <t>不报关</t>
        </is>
      </c>
      <c r="Q965" t="inlineStr">
        <is>
          <t>/</t>
        </is>
      </c>
    </row>
    <row r="966">
      <c r="A966" t="inlineStr">
        <is>
          <t>1881693330</t>
        </is>
      </c>
      <c r="B966" t="inlineStr">
        <is>
          <t>CTN4-2</t>
        </is>
      </c>
      <c r="C966" t="inlineStr">
        <is>
          <t>Door shake handshandle</t>
        </is>
      </c>
      <c r="D966" t="inlineStr">
        <is>
          <t>车门拉手</t>
        </is>
      </c>
      <c r="E966" t="inlineStr">
        <is>
          <t>87082990</t>
        </is>
      </c>
      <c r="F966" t="inlineStr">
        <is>
          <t>NA</t>
        </is>
      </c>
      <c r="G966" t="inlineStr">
        <is>
          <t>NA</t>
        </is>
      </c>
      <c r="H966" t="inlineStr">
        <is>
          <t>Plastic</t>
        </is>
      </c>
      <c r="I966" t="inlineStr">
        <is>
          <t>For Car</t>
        </is>
      </c>
      <c r="J966" t="inlineStr">
        <is>
          <t>3.000</t>
        </is>
      </c>
      <c r="K966" t="n">
        <v>1</v>
      </c>
      <c r="L966" t="n">
        <v>25</v>
      </c>
      <c r="M966" t="n">
        <v>1.71</v>
      </c>
      <c r="N966">
        <f>_xlfn.DISPIMG("ID_02205BE8FDF44B7B9395FB6FAE61EE1E",1)</f>
        <v/>
      </c>
      <c r="O966" t="inlineStr">
        <is>
          <t>N</t>
        </is>
      </c>
      <c r="P966" t="inlineStr">
        <is>
          <t>不报关</t>
        </is>
      </c>
      <c r="Q966" t="inlineStr">
        <is>
          <t>/</t>
        </is>
      </c>
    </row>
    <row r="967">
      <c r="A967" t="inlineStr">
        <is>
          <t>1881693330</t>
        </is>
      </c>
      <c r="B967" t="inlineStr">
        <is>
          <t>CTN4-2</t>
        </is>
      </c>
      <c r="C967" t="inlineStr">
        <is>
          <t>Car Key Case</t>
        </is>
      </c>
      <c r="D967" t="inlineStr">
        <is>
          <t>汽车钥匙外壳</t>
        </is>
      </c>
      <c r="E967" t="inlineStr">
        <is>
          <t>85439090</t>
        </is>
      </c>
      <c r="F967" t="inlineStr">
        <is>
          <t>NA</t>
        </is>
      </c>
      <c r="G967" t="inlineStr">
        <is>
          <t>NA</t>
        </is>
      </c>
      <c r="H967" t="inlineStr">
        <is>
          <t>Plastic</t>
        </is>
      </c>
      <c r="I967" t="inlineStr">
        <is>
          <t>Protect</t>
        </is>
      </c>
      <c r="J967" t="inlineStr">
        <is>
          <t>1.000</t>
        </is>
      </c>
      <c r="K967" t="n">
        <v>1</v>
      </c>
      <c r="L967" t="n">
        <v>10</v>
      </c>
      <c r="M967" t="n">
        <v>0.68</v>
      </c>
      <c r="N967">
        <f>_xlfn.DISPIMG("ID_0ABDE318EAD74B3B80372CE79EDCB276",1)</f>
        <v/>
      </c>
      <c r="O967" t="inlineStr">
        <is>
          <t>N</t>
        </is>
      </c>
      <c r="P967" t="inlineStr">
        <is>
          <t>不报关</t>
        </is>
      </c>
      <c r="Q967" t="inlineStr">
        <is>
          <t>/</t>
        </is>
      </c>
    </row>
    <row r="968">
      <c r="A968" t="inlineStr">
        <is>
          <t>1881693330</t>
        </is>
      </c>
      <c r="B968" t="inlineStr">
        <is>
          <t>CTN4-2</t>
        </is>
      </c>
      <c r="C968" t="inlineStr">
        <is>
          <t>Plastic Cover</t>
        </is>
      </c>
      <c r="D968" t="inlineStr">
        <is>
          <t>塑胶盖</t>
        </is>
      </c>
      <c r="E968" t="inlineStr">
        <is>
          <t>39235000</t>
        </is>
      </c>
      <c r="F968" t="inlineStr">
        <is>
          <t>NA</t>
        </is>
      </c>
      <c r="G968" t="inlineStr">
        <is>
          <t>NA</t>
        </is>
      </c>
      <c r="H968" t="inlineStr">
        <is>
          <t>Plastic</t>
        </is>
      </c>
      <c r="I968" t="inlineStr">
        <is>
          <t>Cover</t>
        </is>
      </c>
      <c r="J968" t="inlineStr">
        <is>
          <t>0.500</t>
        </is>
      </c>
      <c r="K968" t="n">
        <v>1</v>
      </c>
      <c r="L968" t="n">
        <v>100</v>
      </c>
      <c r="M968" t="n">
        <v>6.83</v>
      </c>
      <c r="N968">
        <f>_xlfn.DISPIMG("ID_F8F4959CBFF041BD923D2D45AE8AF740",1)</f>
        <v/>
      </c>
      <c r="O968" t="inlineStr">
        <is>
          <t>N</t>
        </is>
      </c>
      <c r="P968" t="inlineStr">
        <is>
          <t>不报关</t>
        </is>
      </c>
      <c r="Q968" t="inlineStr">
        <is>
          <t>/</t>
        </is>
      </c>
    </row>
    <row r="969">
      <c r="A969" t="inlineStr">
        <is>
          <t>1881693330</t>
        </is>
      </c>
      <c r="B969" t="inlineStr">
        <is>
          <t>CTN4-3</t>
        </is>
      </c>
      <c r="C969" t="inlineStr">
        <is>
          <t>Key Chain</t>
        </is>
      </c>
      <c r="D969" t="inlineStr">
        <is>
          <t>钥匙扣</t>
        </is>
      </c>
      <c r="E969" t="inlineStr">
        <is>
          <t>39269090</t>
        </is>
      </c>
      <c r="F969" t="inlineStr">
        <is>
          <t>NA</t>
        </is>
      </c>
      <c r="G969" t="inlineStr">
        <is>
          <t>NA</t>
        </is>
      </c>
      <c r="H969" t="inlineStr">
        <is>
          <t>Plastic</t>
        </is>
      </c>
      <c r="I969" t="inlineStr">
        <is>
          <t>Decoration</t>
        </is>
      </c>
      <c r="J969" t="inlineStr">
        <is>
          <t>0.500</t>
        </is>
      </c>
      <c r="K969" t="n">
        <v>1</v>
      </c>
      <c r="L969" t="n">
        <v>50</v>
      </c>
      <c r="M969" t="n">
        <v>1.64</v>
      </c>
      <c r="N969">
        <f>_xlfn.DISPIMG("ID_808A29C2F9E54705A870D5856A66BC6D",1)</f>
        <v/>
      </c>
      <c r="O969" t="inlineStr">
        <is>
          <t>N</t>
        </is>
      </c>
      <c r="P969" t="inlineStr">
        <is>
          <t>不报关</t>
        </is>
      </c>
      <c r="Q969" t="inlineStr">
        <is>
          <t>/</t>
        </is>
      </c>
    </row>
    <row r="970">
      <c r="A970" t="inlineStr">
        <is>
          <t>1881693330</t>
        </is>
      </c>
      <c r="B970" t="inlineStr">
        <is>
          <t>CTN4-3</t>
        </is>
      </c>
      <c r="C970" t="inlineStr">
        <is>
          <t>Tool</t>
        </is>
      </c>
      <c r="D970" t="inlineStr">
        <is>
          <t>工具</t>
        </is>
      </c>
      <c r="E970" t="inlineStr">
        <is>
          <t>82059000</t>
        </is>
      </c>
      <c r="F970" t="inlineStr">
        <is>
          <t>NA</t>
        </is>
      </c>
      <c r="G970" t="inlineStr">
        <is>
          <t>NA</t>
        </is>
      </c>
      <c r="H970" t="inlineStr">
        <is>
          <t>Metal</t>
        </is>
      </c>
      <c r="I970" t="inlineStr">
        <is>
          <t>Tool</t>
        </is>
      </c>
      <c r="J970" t="inlineStr">
        <is>
          <t>0.500</t>
        </is>
      </c>
      <c r="K970" t="n">
        <v>1</v>
      </c>
      <c r="L970" t="n">
        <v>25</v>
      </c>
      <c r="M970" t="n">
        <v>0.82</v>
      </c>
      <c r="N970">
        <f>_xlfn.DISPIMG("ID_6C6DBB44EE3244EDBD24E5FDAD85B98E",1)</f>
        <v/>
      </c>
      <c r="O970" t="inlineStr">
        <is>
          <t>N</t>
        </is>
      </c>
      <c r="P970" t="inlineStr">
        <is>
          <t>不报关</t>
        </is>
      </c>
      <c r="Q970" t="inlineStr">
        <is>
          <t>/</t>
        </is>
      </c>
    </row>
    <row r="971">
      <c r="A971" t="inlineStr">
        <is>
          <t>1881693330</t>
        </is>
      </c>
      <c r="B971" t="inlineStr">
        <is>
          <t>CTN4-3</t>
        </is>
      </c>
      <c r="C971" t="inlineStr">
        <is>
          <t>Connector</t>
        </is>
      </c>
      <c r="D971" t="inlineStr">
        <is>
          <t>连接器</t>
        </is>
      </c>
      <c r="E971" t="inlineStr">
        <is>
          <t>85369090</t>
        </is>
      </c>
      <c r="F971" t="inlineStr">
        <is>
          <t>NA</t>
        </is>
      </c>
      <c r="G971" t="inlineStr">
        <is>
          <t>NA</t>
        </is>
      </c>
      <c r="H971" t="inlineStr">
        <is>
          <t>Plastic</t>
        </is>
      </c>
      <c r="I971" t="inlineStr">
        <is>
          <t>Contact</t>
        </is>
      </c>
      <c r="J971" t="inlineStr">
        <is>
          <t>0.500</t>
        </is>
      </c>
      <c r="K971" t="n">
        <v>1</v>
      </c>
      <c r="L971" t="n">
        <v>50</v>
      </c>
      <c r="M971" t="n">
        <v>1.64</v>
      </c>
      <c r="N971">
        <f>_xlfn.DISPIMG("ID_2CB4F0B59877482A9EFC86CEFD24F67B",1)</f>
        <v/>
      </c>
      <c r="O971" t="inlineStr">
        <is>
          <t>N</t>
        </is>
      </c>
      <c r="P971" t="inlineStr">
        <is>
          <t>不报关</t>
        </is>
      </c>
      <c r="Q971" t="inlineStr">
        <is>
          <t>/</t>
        </is>
      </c>
    </row>
    <row r="972">
      <c r="A972" t="inlineStr">
        <is>
          <t>1881693330</t>
        </is>
      </c>
      <c r="B972" t="inlineStr">
        <is>
          <t>CTN4-3</t>
        </is>
      </c>
      <c r="C972" t="inlineStr">
        <is>
          <t>Tool</t>
        </is>
      </c>
      <c r="D972" t="inlineStr">
        <is>
          <t>工具</t>
        </is>
      </c>
      <c r="E972" t="inlineStr">
        <is>
          <t>82059000</t>
        </is>
      </c>
      <c r="F972" t="inlineStr">
        <is>
          <t>NA</t>
        </is>
      </c>
      <c r="G972" t="inlineStr">
        <is>
          <t>NA</t>
        </is>
      </c>
      <c r="H972" t="inlineStr">
        <is>
          <t>Metal</t>
        </is>
      </c>
      <c r="I972" t="inlineStr">
        <is>
          <t>Tool</t>
        </is>
      </c>
      <c r="J972" t="inlineStr">
        <is>
          <t>1.000</t>
        </is>
      </c>
      <c r="K972" t="n">
        <v>1</v>
      </c>
      <c r="L972" t="n">
        <v>100</v>
      </c>
      <c r="M972" t="n">
        <v>3.29</v>
      </c>
      <c r="N972">
        <f>_xlfn.DISPIMG("ID_F116B072A92E4ABDA6B2C5C323A22ACA",1)</f>
        <v/>
      </c>
      <c r="O972" t="inlineStr">
        <is>
          <t>N</t>
        </is>
      </c>
      <c r="P972" t="inlineStr">
        <is>
          <t>不报关</t>
        </is>
      </c>
      <c r="Q972" t="inlineStr">
        <is>
          <t>/</t>
        </is>
      </c>
    </row>
    <row r="973">
      <c r="A973" t="inlineStr">
        <is>
          <t>1881693330</t>
        </is>
      </c>
      <c r="B973" t="inlineStr">
        <is>
          <t>CTN4-3</t>
        </is>
      </c>
      <c r="C973" t="inlineStr">
        <is>
          <t>Plastic Cover</t>
        </is>
      </c>
      <c r="D973" t="inlineStr">
        <is>
          <t>塑胶盖</t>
        </is>
      </c>
      <c r="E973" t="inlineStr">
        <is>
          <t>39235000</t>
        </is>
      </c>
      <c r="F973" t="inlineStr">
        <is>
          <t>NA</t>
        </is>
      </c>
      <c r="G973" t="inlineStr">
        <is>
          <t>NA</t>
        </is>
      </c>
      <c r="H973" t="inlineStr">
        <is>
          <t>Plastic</t>
        </is>
      </c>
      <c r="I973" t="inlineStr">
        <is>
          <t>Cover</t>
        </is>
      </c>
      <c r="J973" t="inlineStr">
        <is>
          <t>0.500</t>
        </is>
      </c>
      <c r="K973" t="n">
        <v>1</v>
      </c>
      <c r="L973" t="n">
        <v>50</v>
      </c>
      <c r="M973" t="n">
        <v>1.64</v>
      </c>
      <c r="N973">
        <f>_xlfn.DISPIMG("ID_C5F1ED44084C4DDF9FC5BF9019367E0C",1)</f>
        <v/>
      </c>
      <c r="O973" t="inlineStr">
        <is>
          <t>N</t>
        </is>
      </c>
      <c r="P973" t="inlineStr">
        <is>
          <t>不报关</t>
        </is>
      </c>
      <c r="Q973" t="inlineStr">
        <is>
          <t>/</t>
        </is>
      </c>
    </row>
    <row r="974">
      <c r="A974" t="inlineStr">
        <is>
          <t>1881693330</t>
        </is>
      </c>
      <c r="B974" t="inlineStr">
        <is>
          <t>CTN4-3</t>
        </is>
      </c>
      <c r="C974" t="inlineStr">
        <is>
          <t>Key Chain</t>
        </is>
      </c>
      <c r="D974" t="inlineStr">
        <is>
          <t>钥匙扣</t>
        </is>
      </c>
      <c r="E974" t="inlineStr">
        <is>
          <t>39269090</t>
        </is>
      </c>
      <c r="F974" t="inlineStr">
        <is>
          <t>NA</t>
        </is>
      </c>
      <c r="G974" t="inlineStr">
        <is>
          <t>NA</t>
        </is>
      </c>
      <c r="H974" t="inlineStr">
        <is>
          <t>Plastic</t>
        </is>
      </c>
      <c r="I974" t="inlineStr">
        <is>
          <t>Decoration</t>
        </is>
      </c>
      <c r="J974" t="inlineStr">
        <is>
          <t>1.000</t>
        </is>
      </c>
      <c r="K974" t="n">
        <v>1</v>
      </c>
      <c r="L974" t="n">
        <v>40</v>
      </c>
      <c r="M974" t="n">
        <v>1.32</v>
      </c>
      <c r="N974">
        <f>_xlfn.DISPIMG("ID_14F794A1454440B49D1E0A268960B204",1)</f>
        <v/>
      </c>
      <c r="O974" t="inlineStr">
        <is>
          <t>N</t>
        </is>
      </c>
      <c r="P974" t="inlineStr">
        <is>
          <t>不报关</t>
        </is>
      </c>
      <c r="Q974" t="inlineStr">
        <is>
          <t>/</t>
        </is>
      </c>
    </row>
    <row r="975">
      <c r="A975" t="inlineStr">
        <is>
          <t>1881693330</t>
        </is>
      </c>
      <c r="B975" t="inlineStr">
        <is>
          <t>CTN4-3</t>
        </is>
      </c>
      <c r="C975" t="inlineStr">
        <is>
          <t>Key Chain</t>
        </is>
      </c>
      <c r="D975" t="inlineStr">
        <is>
          <t>钥匙扣</t>
        </is>
      </c>
      <c r="E975" t="inlineStr">
        <is>
          <t>39269090</t>
        </is>
      </c>
      <c r="F975" t="inlineStr">
        <is>
          <t>NA</t>
        </is>
      </c>
      <c r="G975" t="inlineStr">
        <is>
          <t>NA</t>
        </is>
      </c>
      <c r="H975" t="inlineStr">
        <is>
          <t>Plastic</t>
        </is>
      </c>
      <c r="I975" t="inlineStr">
        <is>
          <t>Decoration</t>
        </is>
      </c>
      <c r="J975" t="inlineStr">
        <is>
          <t>1.000</t>
        </is>
      </c>
      <c r="K975" t="n">
        <v>1</v>
      </c>
      <c r="L975" t="n">
        <v>30</v>
      </c>
      <c r="M975" t="n">
        <v>0.99</v>
      </c>
      <c r="N975">
        <f>_xlfn.DISPIMG("ID_AA6F05F84C514E708664441A0FF17531",1)</f>
        <v/>
      </c>
      <c r="O975" t="inlineStr">
        <is>
          <t>N</t>
        </is>
      </c>
      <c r="P975" t="inlineStr">
        <is>
          <t>不报关</t>
        </is>
      </c>
      <c r="Q975" t="inlineStr">
        <is>
          <t>/</t>
        </is>
      </c>
    </row>
    <row r="976">
      <c r="A976" t="inlineStr">
        <is>
          <t>1881693330</t>
        </is>
      </c>
      <c r="B976" t="inlineStr">
        <is>
          <t>CTN4-3</t>
        </is>
      </c>
      <c r="C976" t="inlineStr">
        <is>
          <t>Tool</t>
        </is>
      </c>
      <c r="D976" t="inlineStr">
        <is>
          <t>工具</t>
        </is>
      </c>
      <c r="E976" t="inlineStr">
        <is>
          <t>82059000</t>
        </is>
      </c>
      <c r="F976" t="inlineStr">
        <is>
          <t>NA</t>
        </is>
      </c>
      <c r="G976" t="inlineStr">
        <is>
          <t>NA</t>
        </is>
      </c>
      <c r="H976" t="inlineStr">
        <is>
          <t>Metal</t>
        </is>
      </c>
      <c r="I976" t="inlineStr">
        <is>
          <t>Tool</t>
        </is>
      </c>
      <c r="J976" t="inlineStr">
        <is>
          <t>1.000</t>
        </is>
      </c>
      <c r="K976" t="n">
        <v>1</v>
      </c>
      <c r="L976" t="n">
        <v>50</v>
      </c>
      <c r="M976" t="n">
        <v>1.64</v>
      </c>
      <c r="N976">
        <f>_xlfn.DISPIMG("ID_65EF9F4A5CD04CFC87C2CBC38E65CBA7",1)</f>
        <v/>
      </c>
      <c r="O976" t="inlineStr">
        <is>
          <t>N</t>
        </is>
      </c>
      <c r="P976" t="inlineStr">
        <is>
          <t>不报关</t>
        </is>
      </c>
      <c r="Q976" t="inlineStr">
        <is>
          <t>/</t>
        </is>
      </c>
    </row>
    <row r="977">
      <c r="A977" t="inlineStr">
        <is>
          <t>1881693330</t>
        </is>
      </c>
      <c r="B977" t="inlineStr">
        <is>
          <t>CTN4-3</t>
        </is>
      </c>
      <c r="C977" t="inlineStr">
        <is>
          <t>Car Key Case</t>
        </is>
      </c>
      <c r="D977" t="inlineStr">
        <is>
          <t>汽车钥匙外壳</t>
        </is>
      </c>
      <c r="E977" t="inlineStr">
        <is>
          <t>85439090</t>
        </is>
      </c>
      <c r="F977" t="inlineStr">
        <is>
          <t>NA</t>
        </is>
      </c>
      <c r="G977" t="inlineStr">
        <is>
          <t>NA</t>
        </is>
      </c>
      <c r="H977" t="inlineStr">
        <is>
          <t>Plastic</t>
        </is>
      </c>
      <c r="I977" t="inlineStr">
        <is>
          <t>Protect</t>
        </is>
      </c>
      <c r="J977" t="inlineStr">
        <is>
          <t>1.000</t>
        </is>
      </c>
      <c r="K977" t="n">
        <v>1</v>
      </c>
      <c r="L977" t="n">
        <v>100</v>
      </c>
      <c r="M977" t="n">
        <v>3.29</v>
      </c>
      <c r="N977">
        <f>_xlfn.DISPIMG("ID_04BE6F7C257C4ABA98C63CC784803CCF",1)</f>
        <v/>
      </c>
      <c r="O977" t="inlineStr">
        <is>
          <t>N</t>
        </is>
      </c>
      <c r="P977" t="inlineStr">
        <is>
          <t>不报关</t>
        </is>
      </c>
      <c r="Q977" t="inlineStr">
        <is>
          <t>/</t>
        </is>
      </c>
    </row>
    <row r="978">
      <c r="A978" t="inlineStr">
        <is>
          <t>1881693330</t>
        </is>
      </c>
      <c r="B978" t="inlineStr">
        <is>
          <t>CTN4-3</t>
        </is>
      </c>
      <c r="C978" t="inlineStr">
        <is>
          <t>Car Key Case</t>
        </is>
      </c>
      <c r="D978" t="inlineStr">
        <is>
          <t>汽车钥匙外壳</t>
        </is>
      </c>
      <c r="E978" t="inlineStr">
        <is>
          <t>85439090</t>
        </is>
      </c>
      <c r="F978" t="inlineStr">
        <is>
          <t>NA</t>
        </is>
      </c>
      <c r="G978" t="inlineStr">
        <is>
          <t>NA</t>
        </is>
      </c>
      <c r="H978" t="inlineStr">
        <is>
          <t>Plastic</t>
        </is>
      </c>
      <c r="I978" t="inlineStr">
        <is>
          <t>Protect</t>
        </is>
      </c>
      <c r="J978" t="inlineStr">
        <is>
          <t>2.000</t>
        </is>
      </c>
      <c r="K978" t="n">
        <v>1</v>
      </c>
      <c r="L978" t="n">
        <v>50</v>
      </c>
      <c r="M978" t="n">
        <v>1.64</v>
      </c>
      <c r="N978">
        <f>_xlfn.DISPIMG("ID_199B73AE7E9645F8B02F9FEAD8396B84",1)</f>
        <v/>
      </c>
      <c r="O978" t="inlineStr">
        <is>
          <t>N</t>
        </is>
      </c>
      <c r="P978" t="inlineStr">
        <is>
          <t>不报关</t>
        </is>
      </c>
      <c r="Q978" t="inlineStr">
        <is>
          <t>/</t>
        </is>
      </c>
    </row>
    <row r="979">
      <c r="A979" t="inlineStr">
        <is>
          <t>1881693330</t>
        </is>
      </c>
      <c r="B979" t="inlineStr">
        <is>
          <t>CTN4-3</t>
        </is>
      </c>
      <c r="C979" t="inlineStr">
        <is>
          <t>Car Handball</t>
        </is>
      </c>
      <c r="D979" t="inlineStr">
        <is>
          <t>汽车手柄球</t>
        </is>
      </c>
      <c r="E979" t="inlineStr">
        <is>
          <t>87089999</t>
        </is>
      </c>
      <c r="F979" t="inlineStr">
        <is>
          <t>NA</t>
        </is>
      </c>
      <c r="G979" t="inlineStr">
        <is>
          <t>NA</t>
        </is>
      </c>
      <c r="H979" t="inlineStr">
        <is>
          <t>Plastic</t>
        </is>
      </c>
      <c r="I979" t="inlineStr">
        <is>
          <t>For Car</t>
        </is>
      </c>
      <c r="J979" t="inlineStr">
        <is>
          <t>2.000</t>
        </is>
      </c>
      <c r="K979" t="n">
        <v>1</v>
      </c>
      <c r="L979" t="n">
        <v>30</v>
      </c>
      <c r="M979" t="n">
        <v>0.99</v>
      </c>
      <c r="N979">
        <f>_xlfn.DISPIMG("ID_CB2E79869B8544F790F3C93A0855681B",1)</f>
        <v/>
      </c>
      <c r="O979" t="inlineStr">
        <is>
          <t>N</t>
        </is>
      </c>
      <c r="P979" t="inlineStr">
        <is>
          <t>不报关</t>
        </is>
      </c>
      <c r="Q979" t="inlineStr">
        <is>
          <t>/</t>
        </is>
      </c>
    </row>
    <row r="980">
      <c r="A980" t="inlineStr">
        <is>
          <t>1881693330</t>
        </is>
      </c>
      <c r="B980" t="inlineStr">
        <is>
          <t>CTN4-3</t>
        </is>
      </c>
      <c r="C980" t="inlineStr">
        <is>
          <t>Connector</t>
        </is>
      </c>
      <c r="D980" t="inlineStr">
        <is>
          <t>连接器</t>
        </is>
      </c>
      <c r="E980" t="inlineStr">
        <is>
          <t>85369090</t>
        </is>
      </c>
      <c r="F980" t="inlineStr">
        <is>
          <t>NA</t>
        </is>
      </c>
      <c r="G980" t="inlineStr">
        <is>
          <t>NA</t>
        </is>
      </c>
      <c r="H980" t="inlineStr">
        <is>
          <t>Plastic</t>
        </is>
      </c>
      <c r="I980" t="inlineStr">
        <is>
          <t>Contact</t>
        </is>
      </c>
      <c r="J980" t="inlineStr">
        <is>
          <t>2.000</t>
        </is>
      </c>
      <c r="K980" t="n">
        <v>1</v>
      </c>
      <c r="L980" t="n">
        <v>50</v>
      </c>
      <c r="M980" t="n">
        <v>1.64</v>
      </c>
      <c r="N980">
        <f>_xlfn.DISPIMG("ID_B929349301874FE99B6AAB1278A41467",1)</f>
        <v/>
      </c>
      <c r="O980" t="inlineStr">
        <is>
          <t>N</t>
        </is>
      </c>
      <c r="P980" t="inlineStr">
        <is>
          <t>不报关</t>
        </is>
      </c>
      <c r="Q980" t="inlineStr">
        <is>
          <t>/</t>
        </is>
      </c>
    </row>
    <row r="981">
      <c r="A981" t="inlineStr">
        <is>
          <t>1881693330</t>
        </is>
      </c>
      <c r="B981" t="inlineStr">
        <is>
          <t>CTN4-4</t>
        </is>
      </c>
      <c r="C981" t="inlineStr">
        <is>
          <t>Key Chain</t>
        </is>
      </c>
      <c r="D981" t="inlineStr">
        <is>
          <t>钥匙扣</t>
        </is>
      </c>
      <c r="E981" t="inlineStr">
        <is>
          <t>39269090</t>
        </is>
      </c>
      <c r="F981" t="inlineStr">
        <is>
          <t>NA</t>
        </is>
      </c>
      <c r="G981" t="inlineStr">
        <is>
          <t>NA</t>
        </is>
      </c>
      <c r="H981" t="inlineStr">
        <is>
          <t>Plastic</t>
        </is>
      </c>
      <c r="I981" t="inlineStr">
        <is>
          <t>Decoration</t>
        </is>
      </c>
      <c r="J981" t="inlineStr">
        <is>
          <t>1.000</t>
        </is>
      </c>
      <c r="K981" t="n">
        <v>1</v>
      </c>
      <c r="L981" t="n">
        <v>50</v>
      </c>
      <c r="M981" t="n">
        <v>1.18</v>
      </c>
      <c r="N981">
        <f>_xlfn.DISPIMG("ID_D79B2DBC135C4D56B643820E3CA26C41",1)</f>
        <v/>
      </c>
      <c r="O981" t="inlineStr">
        <is>
          <t>N</t>
        </is>
      </c>
      <c r="P981" t="inlineStr">
        <is>
          <t>不报关</t>
        </is>
      </c>
      <c r="Q981" t="inlineStr">
        <is>
          <t>/</t>
        </is>
      </c>
    </row>
    <row r="982">
      <c r="A982" t="inlineStr">
        <is>
          <t>1881693330</t>
        </is>
      </c>
      <c r="B982" t="inlineStr">
        <is>
          <t>CTN4-4</t>
        </is>
      </c>
      <c r="C982" t="inlineStr">
        <is>
          <t>Connector</t>
        </is>
      </c>
      <c r="D982" t="inlineStr">
        <is>
          <t>连接器</t>
        </is>
      </c>
      <c r="E982" t="inlineStr">
        <is>
          <t>85369090</t>
        </is>
      </c>
      <c r="F982" t="inlineStr">
        <is>
          <t>NA</t>
        </is>
      </c>
      <c r="G982" t="inlineStr">
        <is>
          <t>NA</t>
        </is>
      </c>
      <c r="H982" t="inlineStr">
        <is>
          <t>Plastic</t>
        </is>
      </c>
      <c r="I982" t="inlineStr">
        <is>
          <t>Contact</t>
        </is>
      </c>
      <c r="J982" t="inlineStr">
        <is>
          <t>2.000</t>
        </is>
      </c>
      <c r="K982" t="n">
        <v>1</v>
      </c>
      <c r="L982" t="n">
        <v>30</v>
      </c>
      <c r="M982" t="n">
        <v>0.71</v>
      </c>
      <c r="N982">
        <f>_xlfn.DISPIMG("ID_B77615EC55874AE3A9948FD347B01933",1)</f>
        <v/>
      </c>
      <c r="O982" t="inlineStr">
        <is>
          <t>N</t>
        </is>
      </c>
      <c r="P982" t="inlineStr">
        <is>
          <t>不报关</t>
        </is>
      </c>
      <c r="Q982" t="inlineStr">
        <is>
          <t>/</t>
        </is>
      </c>
    </row>
    <row r="983">
      <c r="A983" t="inlineStr">
        <is>
          <t>1881693330</t>
        </is>
      </c>
      <c r="B983" t="inlineStr">
        <is>
          <t>CTN4-4</t>
        </is>
      </c>
      <c r="C983" t="inlineStr">
        <is>
          <t>Key Chain</t>
        </is>
      </c>
      <c r="D983" t="inlineStr">
        <is>
          <t>钥匙扣</t>
        </is>
      </c>
      <c r="E983" t="inlineStr">
        <is>
          <t>39269090</t>
        </is>
      </c>
      <c r="F983" t="inlineStr">
        <is>
          <t>NA</t>
        </is>
      </c>
      <c r="G983" t="inlineStr">
        <is>
          <t>NA</t>
        </is>
      </c>
      <c r="H983" t="inlineStr">
        <is>
          <t>Plastic</t>
        </is>
      </c>
      <c r="I983" t="inlineStr">
        <is>
          <t>Decoration</t>
        </is>
      </c>
      <c r="J983" t="inlineStr">
        <is>
          <t>0.500</t>
        </is>
      </c>
      <c r="K983" t="n">
        <v>1</v>
      </c>
      <c r="L983" t="n">
        <v>100</v>
      </c>
      <c r="M983" t="n">
        <v>2.36</v>
      </c>
      <c r="N983">
        <f>_xlfn.DISPIMG("ID_B61255E5D3D64F3C9EB555FCFC6404C2",1)</f>
        <v/>
      </c>
      <c r="O983" t="inlineStr">
        <is>
          <t>N</t>
        </is>
      </c>
      <c r="P983" t="inlineStr">
        <is>
          <t>不报关</t>
        </is>
      </c>
      <c r="Q983" t="inlineStr">
        <is>
          <t>/</t>
        </is>
      </c>
    </row>
    <row r="984">
      <c r="A984" t="inlineStr">
        <is>
          <t>1881693330</t>
        </is>
      </c>
      <c r="B984" t="inlineStr">
        <is>
          <t>CTN4-4</t>
        </is>
      </c>
      <c r="C984" t="inlineStr">
        <is>
          <t>Tool</t>
        </is>
      </c>
      <c r="D984" t="inlineStr">
        <is>
          <t>工具</t>
        </is>
      </c>
      <c r="E984" t="inlineStr">
        <is>
          <t>82059000</t>
        </is>
      </c>
      <c r="F984" t="inlineStr">
        <is>
          <t>NA</t>
        </is>
      </c>
      <c r="G984" t="inlineStr">
        <is>
          <t>NA</t>
        </is>
      </c>
      <c r="H984" t="inlineStr">
        <is>
          <t>Metal</t>
        </is>
      </c>
      <c r="I984" t="inlineStr">
        <is>
          <t>Tool</t>
        </is>
      </c>
      <c r="J984" t="inlineStr">
        <is>
          <t>0.500</t>
        </is>
      </c>
      <c r="K984" t="n">
        <v>1</v>
      </c>
      <c r="L984" t="n">
        <v>200</v>
      </c>
      <c r="M984" t="n">
        <v>4.72</v>
      </c>
      <c r="N984">
        <f>_xlfn.DISPIMG("ID_0947BAEF203446349C7C3FEB39A0203D",1)</f>
        <v/>
      </c>
      <c r="O984" t="inlineStr">
        <is>
          <t>N</t>
        </is>
      </c>
      <c r="P984" t="inlineStr">
        <is>
          <t>不报关</t>
        </is>
      </c>
      <c r="Q984" t="inlineStr">
        <is>
          <t>/</t>
        </is>
      </c>
    </row>
    <row r="985">
      <c r="A985" t="inlineStr">
        <is>
          <t>1881693330</t>
        </is>
      </c>
      <c r="B985" t="inlineStr">
        <is>
          <t>CTN4-4</t>
        </is>
      </c>
      <c r="C985" t="inlineStr">
        <is>
          <t>Car Key Case</t>
        </is>
      </c>
      <c r="D985" t="inlineStr">
        <is>
          <t>汽车钥匙外壳</t>
        </is>
      </c>
      <c r="E985" t="inlineStr">
        <is>
          <t>85439090</t>
        </is>
      </c>
      <c r="F985" t="inlineStr">
        <is>
          <t>NA</t>
        </is>
      </c>
      <c r="G985" t="inlineStr">
        <is>
          <t>NA</t>
        </is>
      </c>
      <c r="H985" t="inlineStr">
        <is>
          <t>Plastic</t>
        </is>
      </c>
      <c r="I985" t="inlineStr">
        <is>
          <t>Protect</t>
        </is>
      </c>
      <c r="J985" t="inlineStr">
        <is>
          <t>2.000</t>
        </is>
      </c>
      <c r="K985" t="n">
        <v>1</v>
      </c>
      <c r="L985" t="n">
        <v>50</v>
      </c>
      <c r="M985" t="n">
        <v>1.18</v>
      </c>
      <c r="N985">
        <f>_xlfn.DISPIMG("ID_12D8CE49B49140B69B35F10289DF3C49",1)</f>
        <v/>
      </c>
      <c r="O985" t="inlineStr">
        <is>
          <t>N</t>
        </is>
      </c>
      <c r="P985" t="inlineStr">
        <is>
          <t>不报关</t>
        </is>
      </c>
      <c r="Q985" t="inlineStr">
        <is>
          <t>/</t>
        </is>
      </c>
    </row>
    <row r="986">
      <c r="A986" t="inlineStr">
        <is>
          <t>1881693330</t>
        </is>
      </c>
      <c r="B986" t="inlineStr">
        <is>
          <t>CTN4-4</t>
        </is>
      </c>
      <c r="C986" t="inlineStr">
        <is>
          <t>Key Chain</t>
        </is>
      </c>
      <c r="D986" t="inlineStr">
        <is>
          <t>钥匙扣</t>
        </is>
      </c>
      <c r="E986" t="inlineStr">
        <is>
          <t>39269090</t>
        </is>
      </c>
      <c r="F986" t="inlineStr">
        <is>
          <t>NA</t>
        </is>
      </c>
      <c r="G986" t="inlineStr">
        <is>
          <t>NA</t>
        </is>
      </c>
      <c r="H986" t="inlineStr">
        <is>
          <t>Plastic</t>
        </is>
      </c>
      <c r="I986" t="inlineStr">
        <is>
          <t>Decoration</t>
        </is>
      </c>
      <c r="J986" t="inlineStr">
        <is>
          <t>0.500</t>
        </is>
      </c>
      <c r="K986" t="n">
        <v>1</v>
      </c>
      <c r="L986" t="n">
        <v>50</v>
      </c>
      <c r="M986" t="n">
        <v>1.18</v>
      </c>
      <c r="N986">
        <f>_xlfn.DISPIMG("ID_8C12C0AD1E7B47658B4F50DD81144322",1)</f>
        <v/>
      </c>
      <c r="O986" t="inlineStr">
        <is>
          <t>N</t>
        </is>
      </c>
      <c r="P986" t="inlineStr">
        <is>
          <t>不报关</t>
        </is>
      </c>
      <c r="Q986" t="inlineStr">
        <is>
          <t>/</t>
        </is>
      </c>
    </row>
    <row r="987">
      <c r="A987" t="inlineStr">
        <is>
          <t>1881693330</t>
        </is>
      </c>
      <c r="B987" t="inlineStr">
        <is>
          <t>CTN4-4</t>
        </is>
      </c>
      <c r="C987" t="inlineStr">
        <is>
          <t>Key Chain</t>
        </is>
      </c>
      <c r="D987" t="inlineStr">
        <is>
          <t>钥匙扣</t>
        </is>
      </c>
      <c r="E987" t="inlineStr">
        <is>
          <t>39269090</t>
        </is>
      </c>
      <c r="F987" t="inlineStr">
        <is>
          <t>NA</t>
        </is>
      </c>
      <c r="G987" t="inlineStr">
        <is>
          <t>NA</t>
        </is>
      </c>
      <c r="H987" t="inlineStr">
        <is>
          <t>Plastic</t>
        </is>
      </c>
      <c r="I987" t="inlineStr">
        <is>
          <t>Decoration</t>
        </is>
      </c>
      <c r="J987" t="inlineStr">
        <is>
          <t>0.500</t>
        </is>
      </c>
      <c r="K987" t="n">
        <v>1</v>
      </c>
      <c r="L987" t="n">
        <v>50</v>
      </c>
      <c r="M987" t="n">
        <v>1.18</v>
      </c>
      <c r="N987">
        <f>_xlfn.DISPIMG("ID_9024DA95253B4160832D2F078216B058",1)</f>
        <v/>
      </c>
      <c r="O987" t="inlineStr">
        <is>
          <t>N</t>
        </is>
      </c>
      <c r="P987" t="inlineStr">
        <is>
          <t>不报关</t>
        </is>
      </c>
      <c r="Q987" t="inlineStr">
        <is>
          <t>/</t>
        </is>
      </c>
    </row>
    <row r="988">
      <c r="A988" t="inlineStr">
        <is>
          <t>1881693330</t>
        </is>
      </c>
      <c r="B988" t="inlineStr">
        <is>
          <t>CTN4-4</t>
        </is>
      </c>
      <c r="C988" t="inlineStr">
        <is>
          <t>Tool</t>
        </is>
      </c>
      <c r="D988" t="inlineStr">
        <is>
          <t>工具</t>
        </is>
      </c>
      <c r="E988" t="inlineStr">
        <is>
          <t>82059000</t>
        </is>
      </c>
      <c r="F988" t="inlineStr">
        <is>
          <t>NA</t>
        </is>
      </c>
      <c r="G988" t="inlineStr">
        <is>
          <t>NA</t>
        </is>
      </c>
      <c r="H988" t="inlineStr">
        <is>
          <t>Metal</t>
        </is>
      </c>
      <c r="I988" t="inlineStr">
        <is>
          <t>Tool</t>
        </is>
      </c>
      <c r="J988" t="inlineStr">
        <is>
          <t>1.000</t>
        </is>
      </c>
      <c r="K988" t="n">
        <v>1</v>
      </c>
      <c r="L988" t="n">
        <v>30</v>
      </c>
      <c r="M988" t="n">
        <v>0.71</v>
      </c>
      <c r="N988">
        <f>_xlfn.DISPIMG("ID_63A69D0F424E4B64A9D160622CB85293",1)</f>
        <v/>
      </c>
      <c r="O988" t="inlineStr">
        <is>
          <t>N</t>
        </is>
      </c>
      <c r="P988" t="inlineStr">
        <is>
          <t>不报关</t>
        </is>
      </c>
      <c r="Q988" t="inlineStr">
        <is>
          <t>/</t>
        </is>
      </c>
    </row>
    <row r="989">
      <c r="A989" t="inlineStr">
        <is>
          <t>1881693330</t>
        </is>
      </c>
      <c r="B989" t="inlineStr">
        <is>
          <t>CTN4-4</t>
        </is>
      </c>
      <c r="C989" t="inlineStr">
        <is>
          <t>Connector</t>
        </is>
      </c>
      <c r="D989" t="inlineStr">
        <is>
          <t>连接器</t>
        </is>
      </c>
      <c r="E989" t="inlineStr">
        <is>
          <t>85369090</t>
        </is>
      </c>
      <c r="F989" t="inlineStr">
        <is>
          <t>NA</t>
        </is>
      </c>
      <c r="G989" t="inlineStr">
        <is>
          <t>NA</t>
        </is>
      </c>
      <c r="H989" t="inlineStr">
        <is>
          <t>Plastic</t>
        </is>
      </c>
      <c r="I989" t="inlineStr">
        <is>
          <t>Contact</t>
        </is>
      </c>
      <c r="J989" t="inlineStr">
        <is>
          <t>0.500</t>
        </is>
      </c>
      <c r="K989" t="n">
        <v>1</v>
      </c>
      <c r="L989" t="n">
        <v>250</v>
      </c>
      <c r="M989" t="n">
        <v>5.91</v>
      </c>
      <c r="N989">
        <f>_xlfn.DISPIMG("ID_DE551C3897964817B3D90F5FD2CA1CA6",1)</f>
        <v/>
      </c>
      <c r="O989" t="inlineStr">
        <is>
          <t>N</t>
        </is>
      </c>
      <c r="P989" t="inlineStr">
        <is>
          <t>不报关</t>
        </is>
      </c>
      <c r="Q989" t="inlineStr">
        <is>
          <t>/</t>
        </is>
      </c>
    </row>
    <row r="990">
      <c r="A990" t="inlineStr">
        <is>
          <t>1881693330</t>
        </is>
      </c>
      <c r="B990" t="inlineStr">
        <is>
          <t>CTN4-4</t>
        </is>
      </c>
      <c r="C990" t="inlineStr">
        <is>
          <t>Connector</t>
        </is>
      </c>
      <c r="D990" t="inlineStr">
        <is>
          <t>连接器</t>
        </is>
      </c>
      <c r="E990" t="inlineStr">
        <is>
          <t>85369090</t>
        </is>
      </c>
      <c r="F990" t="inlineStr">
        <is>
          <t>NA</t>
        </is>
      </c>
      <c r="G990" t="inlineStr">
        <is>
          <t>NA</t>
        </is>
      </c>
      <c r="H990" t="inlineStr">
        <is>
          <t>Plastic</t>
        </is>
      </c>
      <c r="I990" t="inlineStr">
        <is>
          <t>Contact</t>
        </is>
      </c>
      <c r="J990" t="inlineStr">
        <is>
          <t>3.000</t>
        </is>
      </c>
      <c r="K990" t="n">
        <v>1</v>
      </c>
      <c r="L990" t="n">
        <v>50</v>
      </c>
      <c r="M990" t="n">
        <v>1.18</v>
      </c>
      <c r="N990">
        <f>_xlfn.DISPIMG("ID_FAC9ED54602D45A09C294C34BCA4CC90",1)</f>
        <v/>
      </c>
      <c r="O990" t="inlineStr">
        <is>
          <t>N</t>
        </is>
      </c>
      <c r="P990" t="inlineStr">
        <is>
          <t>不报关</t>
        </is>
      </c>
      <c r="Q990" t="inlineStr">
        <is>
          <t>/</t>
        </is>
      </c>
    </row>
    <row r="991">
      <c r="A991" t="inlineStr">
        <is>
          <t>1881693330</t>
        </is>
      </c>
      <c r="B991" t="inlineStr">
        <is>
          <t>CTN4-4</t>
        </is>
      </c>
      <c r="C991" t="inlineStr">
        <is>
          <t>Connector</t>
        </is>
      </c>
      <c r="D991" t="inlineStr">
        <is>
          <t>连接器</t>
        </is>
      </c>
      <c r="E991" t="inlineStr">
        <is>
          <t>85369090</t>
        </is>
      </c>
      <c r="F991" t="inlineStr">
        <is>
          <t>NA</t>
        </is>
      </c>
      <c r="G991" t="inlineStr">
        <is>
          <t>NA</t>
        </is>
      </c>
      <c r="H991" t="inlineStr">
        <is>
          <t>Plastic</t>
        </is>
      </c>
      <c r="I991" t="inlineStr">
        <is>
          <t>Contact</t>
        </is>
      </c>
      <c r="J991" t="inlineStr">
        <is>
          <t>5.000</t>
        </is>
      </c>
      <c r="K991" t="n">
        <v>1</v>
      </c>
      <c r="L991" t="n">
        <v>10</v>
      </c>
      <c r="M991" t="n">
        <v>0.24</v>
      </c>
      <c r="N991">
        <f>_xlfn.DISPIMG("ID_D375153A62044845A15F54AF1FEC8D2E",1)</f>
        <v/>
      </c>
      <c r="O991" t="inlineStr">
        <is>
          <t>N</t>
        </is>
      </c>
      <c r="P991" t="inlineStr">
        <is>
          <t>不报关</t>
        </is>
      </c>
      <c r="Q991" t="inlineStr">
        <is>
          <t>/</t>
        </is>
      </c>
    </row>
    <row r="992">
      <c r="A992" t="inlineStr">
        <is>
          <t>1881693331</t>
        </is>
      </c>
      <c r="B992" t="inlineStr">
        <is>
          <t>CTN3-1</t>
        </is>
      </c>
      <c r="C992" t="inlineStr">
        <is>
          <t>Lens cover</t>
        </is>
      </c>
      <c r="D992" t="inlineStr">
        <is>
          <t>镜头盖</t>
        </is>
      </c>
      <c r="E992" t="inlineStr">
        <is>
          <t>85299049</t>
        </is>
      </c>
      <c r="F992" t="inlineStr">
        <is>
          <t>NA</t>
        </is>
      </c>
      <c r="G992" t="inlineStr">
        <is>
          <t>NA</t>
        </is>
      </c>
      <c r="H992" t="inlineStr">
        <is>
          <t>Plastic</t>
        </is>
      </c>
      <c r="I992" t="inlineStr">
        <is>
          <t>Protect</t>
        </is>
      </c>
      <c r="J992" t="inlineStr">
        <is>
          <t>0.500</t>
        </is>
      </c>
      <c r="K992" t="n">
        <v>1</v>
      </c>
      <c r="L992" t="n">
        <v>50</v>
      </c>
      <c r="M992" t="n">
        <v>1.57</v>
      </c>
      <c r="N992">
        <f>_xlfn.DISPIMG("ID_503C90E09128416B9F421F6D14BD4F9D",1)</f>
        <v/>
      </c>
      <c r="O992" t="inlineStr">
        <is>
          <t>N</t>
        </is>
      </c>
      <c r="P992" t="inlineStr">
        <is>
          <t>不报关</t>
        </is>
      </c>
      <c r="Q992" t="inlineStr">
        <is>
          <t>/</t>
        </is>
      </c>
    </row>
    <row r="993">
      <c r="A993" t="inlineStr">
        <is>
          <t>1881693331</t>
        </is>
      </c>
      <c r="B993" t="inlineStr">
        <is>
          <t>CTN3-1</t>
        </is>
      </c>
      <c r="C993" t="inlineStr">
        <is>
          <t>Contact Cable</t>
        </is>
      </c>
      <c r="D993" t="inlineStr">
        <is>
          <t>连接线</t>
        </is>
      </c>
      <c r="E993" t="inlineStr">
        <is>
          <t>84669390</t>
        </is>
      </c>
      <c r="F993" t="inlineStr">
        <is>
          <t>NA</t>
        </is>
      </c>
      <c r="G993" t="inlineStr">
        <is>
          <t>NA</t>
        </is>
      </c>
      <c r="H993" t="inlineStr">
        <is>
          <t>Plastic</t>
        </is>
      </c>
      <c r="I993" t="inlineStr">
        <is>
          <t>Contact</t>
        </is>
      </c>
      <c r="J993" t="inlineStr">
        <is>
          <t>3.000</t>
        </is>
      </c>
      <c r="K993" t="n">
        <v>1</v>
      </c>
      <c r="L993" t="n">
        <v>50</v>
      </c>
      <c r="M993" t="n">
        <v>1.57</v>
      </c>
      <c r="N993">
        <f>_xlfn.DISPIMG("ID_A6834FE80F7C4268B2F54C89A981BFDF",1)</f>
        <v/>
      </c>
      <c r="O993" t="inlineStr">
        <is>
          <t>N</t>
        </is>
      </c>
      <c r="P993" t="inlineStr">
        <is>
          <t>不报关</t>
        </is>
      </c>
      <c r="Q993" t="inlineStr">
        <is>
          <t>/</t>
        </is>
      </c>
    </row>
    <row r="994">
      <c r="A994" t="inlineStr">
        <is>
          <t>1881693331</t>
        </is>
      </c>
      <c r="B994" t="inlineStr">
        <is>
          <t>CTN3-1</t>
        </is>
      </c>
      <c r="C994" t="inlineStr">
        <is>
          <t>Straps</t>
        </is>
      </c>
      <c r="D994" t="inlineStr">
        <is>
          <t>背带</t>
        </is>
      </c>
      <c r="E994" t="inlineStr">
        <is>
          <t>90069199</t>
        </is>
      </c>
      <c r="F994" t="inlineStr">
        <is>
          <t>NA</t>
        </is>
      </c>
      <c r="G994" t="inlineStr">
        <is>
          <t>NA</t>
        </is>
      </c>
      <c r="H994" t="inlineStr">
        <is>
          <t>Terylene</t>
        </is>
      </c>
      <c r="I994" t="inlineStr">
        <is>
          <t>Straps</t>
        </is>
      </c>
      <c r="J994" t="inlineStr">
        <is>
          <t>1.000</t>
        </is>
      </c>
      <c r="K994" t="n">
        <v>1</v>
      </c>
      <c r="L994" t="n">
        <v>35</v>
      </c>
      <c r="M994" t="n">
        <v>1.1</v>
      </c>
      <c r="N994">
        <f>_xlfn.DISPIMG("ID_C0AEAF7FCC1F43B0BDD7D2EA37C6E8AF",1)</f>
        <v/>
      </c>
      <c r="O994" t="inlineStr">
        <is>
          <t>N</t>
        </is>
      </c>
      <c r="P994" t="inlineStr">
        <is>
          <t>不报关</t>
        </is>
      </c>
      <c r="Q994" t="inlineStr">
        <is>
          <t>/</t>
        </is>
      </c>
    </row>
    <row r="995">
      <c r="A995" t="inlineStr">
        <is>
          <t>1881693331</t>
        </is>
      </c>
      <c r="B995" t="inlineStr">
        <is>
          <t>CTN3-1</t>
        </is>
      </c>
      <c r="C995" t="inlineStr">
        <is>
          <t>Switch</t>
        </is>
      </c>
      <c r="D995" t="inlineStr">
        <is>
          <t>开关</t>
        </is>
      </c>
      <c r="E995" t="inlineStr">
        <is>
          <t>85389000</t>
        </is>
      </c>
      <c r="F995" t="inlineStr">
        <is>
          <t>NA</t>
        </is>
      </c>
      <c r="G995" t="inlineStr">
        <is>
          <t>NA</t>
        </is>
      </c>
      <c r="H995" t="inlineStr">
        <is>
          <t>Plastic</t>
        </is>
      </c>
      <c r="I995" t="inlineStr">
        <is>
          <t>Swtich</t>
        </is>
      </c>
      <c r="J995" t="inlineStr">
        <is>
          <t>2.000</t>
        </is>
      </c>
      <c r="K995" t="n">
        <v>1</v>
      </c>
      <c r="L995" t="n">
        <v>200</v>
      </c>
      <c r="M995" t="n">
        <v>6.29</v>
      </c>
      <c r="N995">
        <f>_xlfn.DISPIMG("ID_74A2D336AE244EBD857D81FB4BA5C105",1)</f>
        <v/>
      </c>
      <c r="O995" t="inlineStr">
        <is>
          <t>N</t>
        </is>
      </c>
      <c r="P995" t="inlineStr">
        <is>
          <t>不报关</t>
        </is>
      </c>
      <c r="Q995" t="inlineStr">
        <is>
          <t>/</t>
        </is>
      </c>
    </row>
    <row r="996">
      <c r="A996" t="inlineStr">
        <is>
          <t>1881693331</t>
        </is>
      </c>
      <c r="B996" t="inlineStr">
        <is>
          <t>CTN3-1</t>
        </is>
      </c>
      <c r="C996" t="inlineStr">
        <is>
          <t>Lens cover</t>
        </is>
      </c>
      <c r="D996" t="inlineStr">
        <is>
          <t>镜头盖</t>
        </is>
      </c>
      <c r="E996" t="inlineStr">
        <is>
          <t>85299049</t>
        </is>
      </c>
      <c r="F996" t="inlineStr">
        <is>
          <t>NA</t>
        </is>
      </c>
      <c r="G996" t="inlineStr">
        <is>
          <t>NA</t>
        </is>
      </c>
      <c r="H996" t="inlineStr">
        <is>
          <t>Plastic</t>
        </is>
      </c>
      <c r="I996" t="inlineStr">
        <is>
          <t>Protect</t>
        </is>
      </c>
      <c r="J996" t="inlineStr">
        <is>
          <t>0.500</t>
        </is>
      </c>
      <c r="K996" t="n">
        <v>1</v>
      </c>
      <c r="L996" t="n">
        <v>100</v>
      </c>
      <c r="M996" t="n">
        <v>3.14</v>
      </c>
      <c r="N996">
        <f>_xlfn.DISPIMG("ID_7346981A4CD244C6834EABEBBF294AE4",1)</f>
        <v/>
      </c>
      <c r="O996" t="inlineStr">
        <is>
          <t>N</t>
        </is>
      </c>
      <c r="P996" t="inlineStr">
        <is>
          <t>不报关</t>
        </is>
      </c>
      <c r="Q996" t="inlineStr">
        <is>
          <t>/</t>
        </is>
      </c>
    </row>
    <row r="997">
      <c r="A997" t="inlineStr">
        <is>
          <t>1881693331</t>
        </is>
      </c>
      <c r="B997" t="inlineStr">
        <is>
          <t>CTN3-1</t>
        </is>
      </c>
      <c r="C997" t="inlineStr">
        <is>
          <t>Switch</t>
        </is>
      </c>
      <c r="D997" t="inlineStr">
        <is>
          <t>开关</t>
        </is>
      </c>
      <c r="E997" t="inlineStr">
        <is>
          <t>85389000</t>
        </is>
      </c>
      <c r="F997" t="inlineStr">
        <is>
          <t>NA</t>
        </is>
      </c>
      <c r="G997" t="inlineStr">
        <is>
          <t>NA</t>
        </is>
      </c>
      <c r="H997" t="inlineStr">
        <is>
          <t>Plastic</t>
        </is>
      </c>
      <c r="I997" t="inlineStr">
        <is>
          <t>Swtich</t>
        </is>
      </c>
      <c r="J997" t="inlineStr">
        <is>
          <t>0.500</t>
        </is>
      </c>
      <c r="K997" t="n">
        <v>1</v>
      </c>
      <c r="L997" t="n">
        <v>100</v>
      </c>
      <c r="M997" t="n">
        <v>3.14</v>
      </c>
      <c r="N997">
        <f>_xlfn.DISPIMG("ID_7A36011430D04E6C8BDCF2A3EE22612D",1)</f>
        <v/>
      </c>
      <c r="O997" t="inlineStr">
        <is>
          <t>N</t>
        </is>
      </c>
      <c r="P997" t="inlineStr">
        <is>
          <t>不报关</t>
        </is>
      </c>
      <c r="Q997" t="inlineStr">
        <is>
          <t>/</t>
        </is>
      </c>
    </row>
    <row r="998">
      <c r="A998" t="inlineStr">
        <is>
          <t>1881693331</t>
        </is>
      </c>
      <c r="B998" t="inlineStr">
        <is>
          <t>CTN3-1</t>
        </is>
      </c>
      <c r="C998" t="inlineStr">
        <is>
          <t>Lens cover</t>
        </is>
      </c>
      <c r="D998" t="inlineStr">
        <is>
          <t>镜头盖</t>
        </is>
      </c>
      <c r="E998" t="inlineStr">
        <is>
          <t>85299049</t>
        </is>
      </c>
      <c r="F998" t="inlineStr">
        <is>
          <t>NA</t>
        </is>
      </c>
      <c r="G998" t="inlineStr">
        <is>
          <t>NA</t>
        </is>
      </c>
      <c r="H998" t="inlineStr">
        <is>
          <t>Plastic</t>
        </is>
      </c>
      <c r="I998" t="inlineStr">
        <is>
          <t>Protect</t>
        </is>
      </c>
      <c r="J998" t="inlineStr">
        <is>
          <t>0.500</t>
        </is>
      </c>
      <c r="K998" t="n">
        <v>1</v>
      </c>
      <c r="L998" t="n">
        <v>100</v>
      </c>
      <c r="M998" t="n">
        <v>3.14</v>
      </c>
      <c r="N998">
        <f>_xlfn.DISPIMG("ID_0CA20FD5531D4298AFD4AB4CFBFB0567",1)</f>
        <v/>
      </c>
      <c r="O998" t="inlineStr">
        <is>
          <t>N</t>
        </is>
      </c>
      <c r="P998" t="inlineStr">
        <is>
          <t>不报关</t>
        </is>
      </c>
      <c r="Q998" t="inlineStr">
        <is>
          <t>/</t>
        </is>
      </c>
    </row>
    <row r="999">
      <c r="A999" t="inlineStr">
        <is>
          <t>1881693331</t>
        </is>
      </c>
      <c r="B999" t="inlineStr">
        <is>
          <t>CTN3-1</t>
        </is>
      </c>
      <c r="C999" t="inlineStr">
        <is>
          <t>Battery Case</t>
        </is>
      </c>
      <c r="D999" t="inlineStr">
        <is>
          <t>电池盒</t>
        </is>
      </c>
      <c r="E999" t="inlineStr">
        <is>
          <t>39269090</t>
        </is>
      </c>
      <c r="F999" t="inlineStr">
        <is>
          <t>NA</t>
        </is>
      </c>
      <c r="G999" t="inlineStr">
        <is>
          <t>NA</t>
        </is>
      </c>
      <c r="H999" t="inlineStr">
        <is>
          <t>Plastic</t>
        </is>
      </c>
      <c r="I999" t="inlineStr">
        <is>
          <t>Cover</t>
        </is>
      </c>
      <c r="J999" t="inlineStr">
        <is>
          <t>0.500</t>
        </is>
      </c>
      <c r="K999" t="n">
        <v>1</v>
      </c>
      <c r="L999" t="n">
        <v>100</v>
      </c>
      <c r="M999" t="n">
        <v>3.14</v>
      </c>
      <c r="N999">
        <f>_xlfn.DISPIMG("ID_8F6B2891952D46F0A96A86AF7ED265C4",1)</f>
        <v/>
      </c>
      <c r="O999" t="inlineStr">
        <is>
          <t>N</t>
        </is>
      </c>
      <c r="P999" t="inlineStr">
        <is>
          <t>不报关</t>
        </is>
      </c>
      <c r="Q999" t="inlineStr">
        <is>
          <t>/</t>
        </is>
      </c>
    </row>
    <row r="1000">
      <c r="A1000" t="inlineStr">
        <is>
          <t>1881693331</t>
        </is>
      </c>
      <c r="B1000" t="inlineStr">
        <is>
          <t>CTN3-2</t>
        </is>
      </c>
      <c r="C1000" t="inlineStr">
        <is>
          <t>Switch</t>
        </is>
      </c>
      <c r="D1000" t="inlineStr">
        <is>
          <t>开关</t>
        </is>
      </c>
      <c r="E1000" t="inlineStr">
        <is>
          <t>85389000</t>
        </is>
      </c>
      <c r="F1000" t="inlineStr">
        <is>
          <t>NA</t>
        </is>
      </c>
      <c r="G1000" t="inlineStr">
        <is>
          <t>NA</t>
        </is>
      </c>
      <c r="H1000" t="inlineStr">
        <is>
          <t>Plastic</t>
        </is>
      </c>
      <c r="I1000" t="inlineStr">
        <is>
          <t>Swtich</t>
        </is>
      </c>
      <c r="J1000" t="inlineStr">
        <is>
          <t>2.000</t>
        </is>
      </c>
      <c r="K1000" t="n">
        <v>1</v>
      </c>
      <c r="L1000" t="n">
        <v>200</v>
      </c>
      <c r="M1000" t="n">
        <v>9.24</v>
      </c>
      <c r="N1000">
        <f>_xlfn.DISPIMG("ID_E3EF64A52ECA4DC6BFC44875363BDA8D",1)</f>
        <v/>
      </c>
      <c r="O1000" t="inlineStr">
        <is>
          <t>N</t>
        </is>
      </c>
      <c r="P1000" t="inlineStr">
        <is>
          <t>不报关</t>
        </is>
      </c>
      <c r="Q1000" t="inlineStr">
        <is>
          <t>/</t>
        </is>
      </c>
    </row>
    <row r="1001">
      <c r="A1001" t="inlineStr">
        <is>
          <t>1881693331</t>
        </is>
      </c>
      <c r="B1001" t="inlineStr">
        <is>
          <t>CTN3-2</t>
        </is>
      </c>
      <c r="C1001" t="inlineStr">
        <is>
          <t>Contact Cable</t>
        </is>
      </c>
      <c r="D1001" t="inlineStr">
        <is>
          <t>连接线</t>
        </is>
      </c>
      <c r="E1001" t="inlineStr">
        <is>
          <t>84669390</t>
        </is>
      </c>
      <c r="F1001" t="inlineStr">
        <is>
          <t>NA</t>
        </is>
      </c>
      <c r="G1001" t="inlineStr">
        <is>
          <t>NA</t>
        </is>
      </c>
      <c r="H1001" t="inlineStr">
        <is>
          <t>Plastic</t>
        </is>
      </c>
      <c r="I1001" t="inlineStr">
        <is>
          <t>Contact</t>
        </is>
      </c>
      <c r="J1001" t="inlineStr">
        <is>
          <t>2.000</t>
        </is>
      </c>
      <c r="K1001" t="n">
        <v>1</v>
      </c>
      <c r="L1001" t="n">
        <v>200</v>
      </c>
      <c r="M1001" t="n">
        <v>9.24</v>
      </c>
      <c r="N1001">
        <f>_xlfn.DISPIMG("ID_EC841F2AFDFA44A0AB8F3953E38EA650",1)</f>
        <v/>
      </c>
      <c r="O1001" t="inlineStr">
        <is>
          <t>N</t>
        </is>
      </c>
      <c r="P1001" t="inlineStr">
        <is>
          <t>不报关</t>
        </is>
      </c>
      <c r="Q1001" t="inlineStr">
        <is>
          <t>/</t>
        </is>
      </c>
    </row>
    <row r="1002">
      <c r="A1002" t="inlineStr">
        <is>
          <t>1881693331</t>
        </is>
      </c>
      <c r="B1002" t="inlineStr">
        <is>
          <t>CTN3-2</t>
        </is>
      </c>
      <c r="C1002" t="inlineStr">
        <is>
          <t>Contact Cable</t>
        </is>
      </c>
      <c r="D1002" t="inlineStr">
        <is>
          <t>连接线</t>
        </is>
      </c>
      <c r="E1002" t="inlineStr">
        <is>
          <t>84669390</t>
        </is>
      </c>
      <c r="F1002" t="inlineStr">
        <is>
          <t>NA</t>
        </is>
      </c>
      <c r="G1002" t="inlineStr">
        <is>
          <t>NA</t>
        </is>
      </c>
      <c r="H1002" t="inlineStr">
        <is>
          <t>Plastic</t>
        </is>
      </c>
      <c r="I1002" t="inlineStr">
        <is>
          <t>Contact</t>
        </is>
      </c>
      <c r="J1002" t="inlineStr">
        <is>
          <t>2.000</t>
        </is>
      </c>
      <c r="K1002" t="n">
        <v>1</v>
      </c>
      <c r="L1002" t="n">
        <v>100</v>
      </c>
      <c r="M1002" t="n">
        <v>4.62</v>
      </c>
      <c r="N1002">
        <f>_xlfn.DISPIMG("ID_04FE34CA65C04F6AA57E80F52F427929",1)</f>
        <v/>
      </c>
      <c r="O1002" t="inlineStr">
        <is>
          <t>N</t>
        </is>
      </c>
      <c r="P1002" t="inlineStr">
        <is>
          <t>不报关</t>
        </is>
      </c>
      <c r="Q1002" t="inlineStr">
        <is>
          <t>/</t>
        </is>
      </c>
    </row>
    <row r="1003">
      <c r="A1003" t="inlineStr">
        <is>
          <t>1881693331</t>
        </is>
      </c>
      <c r="B1003" t="inlineStr">
        <is>
          <t>CTN3-3</t>
        </is>
      </c>
      <c r="C1003" t="inlineStr">
        <is>
          <t>Holder</t>
        </is>
      </c>
      <c r="D1003" t="inlineStr">
        <is>
          <t>支架</t>
        </is>
      </c>
      <c r="E1003" t="inlineStr">
        <is>
          <t>85177030</t>
        </is>
      </c>
      <c r="F1003" t="inlineStr">
        <is>
          <t>NA</t>
        </is>
      </c>
      <c r="G1003" t="inlineStr">
        <is>
          <t>NA</t>
        </is>
      </c>
      <c r="H1003" t="inlineStr">
        <is>
          <t>Plastic</t>
        </is>
      </c>
      <c r="I1003" t="inlineStr">
        <is>
          <t>Hold</t>
        </is>
      </c>
      <c r="J1003" t="inlineStr">
        <is>
          <t>0.500</t>
        </is>
      </c>
      <c r="K1003" t="n">
        <v>1</v>
      </c>
      <c r="L1003" t="n">
        <v>50</v>
      </c>
      <c r="M1003" t="n">
        <v>1.6</v>
      </c>
      <c r="N1003">
        <f>_xlfn.DISPIMG("ID_5546AAECA5774E31AF51F0DFDEEA64AA",1)</f>
        <v/>
      </c>
      <c r="O1003" t="inlineStr">
        <is>
          <t>N</t>
        </is>
      </c>
      <c r="P1003" t="inlineStr">
        <is>
          <t>不报关</t>
        </is>
      </c>
      <c r="Q1003" t="inlineStr">
        <is>
          <t>/</t>
        </is>
      </c>
    </row>
    <row r="1004">
      <c r="A1004" t="inlineStr">
        <is>
          <t>1881693331</t>
        </is>
      </c>
      <c r="B1004" t="inlineStr">
        <is>
          <t>CTN3-3</t>
        </is>
      </c>
      <c r="C1004" t="inlineStr">
        <is>
          <t>Contact Cable</t>
        </is>
      </c>
      <c r="D1004" t="inlineStr">
        <is>
          <t>连接线</t>
        </is>
      </c>
      <c r="E1004" t="inlineStr">
        <is>
          <t>84669390</t>
        </is>
      </c>
      <c r="F1004" t="inlineStr">
        <is>
          <t>NA</t>
        </is>
      </c>
      <c r="G1004" t="inlineStr">
        <is>
          <t>NA</t>
        </is>
      </c>
      <c r="H1004" t="inlineStr">
        <is>
          <t>Plastic</t>
        </is>
      </c>
      <c r="I1004" t="inlineStr">
        <is>
          <t>Contact</t>
        </is>
      </c>
      <c r="J1004" t="inlineStr">
        <is>
          <t>0.500</t>
        </is>
      </c>
      <c r="K1004" t="n">
        <v>1</v>
      </c>
      <c r="L1004" t="n">
        <v>400</v>
      </c>
      <c r="M1004" t="n">
        <v>12.83</v>
      </c>
      <c r="N1004">
        <f>_xlfn.DISPIMG("ID_38AFA0CE59A344A89492583BA833C9AA",1)</f>
        <v/>
      </c>
      <c r="O1004" t="inlineStr">
        <is>
          <t>N</t>
        </is>
      </c>
      <c r="P1004" t="inlineStr">
        <is>
          <t>不报关</t>
        </is>
      </c>
      <c r="Q1004" t="inlineStr">
        <is>
          <t>/</t>
        </is>
      </c>
    </row>
    <row r="1005">
      <c r="A1005" t="inlineStr">
        <is>
          <t>1881693331</t>
        </is>
      </c>
      <c r="B1005" t="inlineStr">
        <is>
          <t>CTN3-3</t>
        </is>
      </c>
      <c r="C1005" t="inlineStr">
        <is>
          <t>Contact Cable</t>
        </is>
      </c>
      <c r="D1005" t="inlineStr">
        <is>
          <t>连接线</t>
        </is>
      </c>
      <c r="E1005" t="inlineStr">
        <is>
          <t>84669390</t>
        </is>
      </c>
      <c r="F1005" t="inlineStr">
        <is>
          <t>NA</t>
        </is>
      </c>
      <c r="G1005" t="inlineStr">
        <is>
          <t>NA</t>
        </is>
      </c>
      <c r="H1005" t="inlineStr">
        <is>
          <t>Plastic</t>
        </is>
      </c>
      <c r="I1005" t="inlineStr">
        <is>
          <t>Contact</t>
        </is>
      </c>
      <c r="J1005" t="inlineStr">
        <is>
          <t>2.000</t>
        </is>
      </c>
      <c r="K1005" t="n">
        <v>1</v>
      </c>
      <c r="L1005" t="n">
        <v>100</v>
      </c>
      <c r="M1005" t="n">
        <v>3.21</v>
      </c>
      <c r="N1005">
        <f>_xlfn.DISPIMG("ID_C1118672350C4E968A3DB01DEE2FBFB4",1)</f>
        <v/>
      </c>
      <c r="O1005" t="inlineStr">
        <is>
          <t>N</t>
        </is>
      </c>
      <c r="P1005" t="inlineStr">
        <is>
          <t>不报关</t>
        </is>
      </c>
      <c r="Q1005" t="inlineStr">
        <is>
          <t>/</t>
        </is>
      </c>
    </row>
    <row r="1006">
      <c r="A1006" t="inlineStr">
        <is>
          <t>1881693331</t>
        </is>
      </c>
      <c r="B1006" t="inlineStr">
        <is>
          <t>CTN3-3</t>
        </is>
      </c>
      <c r="C1006" t="inlineStr">
        <is>
          <t>Contact Cable</t>
        </is>
      </c>
      <c r="D1006" t="inlineStr">
        <is>
          <t>连接线</t>
        </is>
      </c>
      <c r="E1006" t="inlineStr">
        <is>
          <t>84669390</t>
        </is>
      </c>
      <c r="F1006" t="inlineStr">
        <is>
          <t>NA</t>
        </is>
      </c>
      <c r="G1006" t="inlineStr">
        <is>
          <t>NA</t>
        </is>
      </c>
      <c r="H1006" t="inlineStr">
        <is>
          <t>Plastic</t>
        </is>
      </c>
      <c r="I1006" t="inlineStr">
        <is>
          <t>Contact</t>
        </is>
      </c>
      <c r="J1006" t="inlineStr">
        <is>
          <t>0.500</t>
        </is>
      </c>
      <c r="K1006" t="n">
        <v>1</v>
      </c>
      <c r="L1006" t="n">
        <v>50</v>
      </c>
      <c r="M1006" t="n">
        <v>1.6</v>
      </c>
      <c r="N1006">
        <f>_xlfn.DISPIMG("ID_1B471781DC5945F1B045FE336933D8A4",1)</f>
        <v/>
      </c>
      <c r="O1006" t="inlineStr">
        <is>
          <t>N</t>
        </is>
      </c>
      <c r="P1006" t="inlineStr">
        <is>
          <t>不报关</t>
        </is>
      </c>
      <c r="Q1006" t="inlineStr">
        <is>
          <t>/</t>
        </is>
      </c>
    </row>
    <row r="1007">
      <c r="A1007" t="inlineStr">
        <is>
          <t>1881693331</t>
        </is>
      </c>
      <c r="B1007" t="inlineStr">
        <is>
          <t>CTN3-3</t>
        </is>
      </c>
      <c r="C1007" t="inlineStr">
        <is>
          <t>Holder</t>
        </is>
      </c>
      <c r="D1007" t="inlineStr">
        <is>
          <t>支架</t>
        </is>
      </c>
      <c r="E1007" t="inlineStr">
        <is>
          <t>85177030</t>
        </is>
      </c>
      <c r="F1007" t="inlineStr">
        <is>
          <t>NA</t>
        </is>
      </c>
      <c r="G1007" t="inlineStr">
        <is>
          <t>NA</t>
        </is>
      </c>
      <c r="H1007" t="inlineStr">
        <is>
          <t>Plastic</t>
        </is>
      </c>
      <c r="I1007" t="inlineStr">
        <is>
          <t>Hold</t>
        </is>
      </c>
      <c r="J1007" t="inlineStr">
        <is>
          <t>0.500</t>
        </is>
      </c>
      <c r="K1007" t="n">
        <v>1</v>
      </c>
      <c r="L1007" t="n">
        <v>100</v>
      </c>
      <c r="M1007" t="n">
        <v>3.21</v>
      </c>
      <c r="N1007">
        <f>_xlfn.DISPIMG("ID_C3FB449ED2D84928B9D2CE6F9B5AF148",1)</f>
        <v/>
      </c>
      <c r="O1007" t="inlineStr">
        <is>
          <t>N</t>
        </is>
      </c>
      <c r="P1007" t="inlineStr">
        <is>
          <t>不报关</t>
        </is>
      </c>
      <c r="Q1007" t="inlineStr">
        <is>
          <t>/</t>
        </is>
      </c>
    </row>
    <row r="1008">
      <c r="A1008" t="inlineStr">
        <is>
          <t>1881693331</t>
        </is>
      </c>
      <c r="B1008" t="inlineStr">
        <is>
          <t>CTN3-3</t>
        </is>
      </c>
      <c r="C1008" t="inlineStr">
        <is>
          <t>Word plate</t>
        </is>
      </c>
      <c r="D1008" t="inlineStr">
        <is>
          <t>字牌</t>
        </is>
      </c>
      <c r="E1008" t="inlineStr">
        <is>
          <t>83100000</t>
        </is>
      </c>
      <c r="F1008" t="inlineStr">
        <is>
          <t>NA</t>
        </is>
      </c>
      <c r="G1008" t="inlineStr">
        <is>
          <t>NA</t>
        </is>
      </c>
      <c r="H1008" t="inlineStr">
        <is>
          <t>Metal</t>
        </is>
      </c>
      <c r="I1008" t="inlineStr">
        <is>
          <t>Mark</t>
        </is>
      </c>
      <c r="J1008" t="inlineStr">
        <is>
          <t>0.500</t>
        </is>
      </c>
      <c r="K1008" t="n">
        <v>1</v>
      </c>
      <c r="L1008" t="n">
        <v>20</v>
      </c>
      <c r="M1008" t="n">
        <v>0.64</v>
      </c>
      <c r="N1008">
        <f>_xlfn.DISPIMG("ID_24828EECA9E348B8AF285FECCC0E5732",1)</f>
        <v/>
      </c>
      <c r="O1008" t="inlineStr">
        <is>
          <t>N</t>
        </is>
      </c>
      <c r="P1008" t="inlineStr">
        <is>
          <t>不报关</t>
        </is>
      </c>
      <c r="Q1008" t="inlineStr">
        <is>
          <t>/</t>
        </is>
      </c>
    </row>
    <row r="1009">
      <c r="A1009" t="inlineStr">
        <is>
          <t>230731CZ4SEA52</t>
        </is>
      </c>
      <c r="B1009" t="inlineStr">
        <is>
          <t>1</t>
        </is>
      </c>
      <c r="C1009" t="inlineStr">
        <is>
          <t>Tent Pole</t>
        </is>
      </c>
      <c r="D1009" t="inlineStr">
        <is>
          <t>帐篷杆</t>
        </is>
      </c>
      <c r="E1009" t="inlineStr">
        <is>
          <t>7616999099</t>
        </is>
      </c>
      <c r="F1009" t="inlineStr">
        <is>
          <t>无</t>
        </is>
      </c>
      <c r="G1009" t="inlineStr">
        <is>
          <t>无</t>
        </is>
      </c>
      <c r="H1009" t="inlineStr">
        <is>
          <t>Aluminum alloy（铝合金）</t>
        </is>
      </c>
      <c r="I1009" t="inlineStr">
        <is>
          <t>工具 tool</t>
        </is>
      </c>
      <c r="J1009" t="inlineStr">
        <is>
          <t>11.400</t>
        </is>
      </c>
      <c r="K1009" t="n">
        <v>1</v>
      </c>
      <c r="L1009" t="n">
        <v>10</v>
      </c>
      <c r="M1009" t="n">
        <v>14</v>
      </c>
      <c r="N1009" t="inlineStr">
        <is>
          <t>/</t>
        </is>
      </c>
      <c r="O1009" t="inlineStr">
        <is>
          <t>N</t>
        </is>
      </c>
      <c r="P1009" t="inlineStr">
        <is>
          <t>不报关</t>
        </is>
      </c>
      <c r="Q1009" t="inlineStr">
        <is>
          <t>/</t>
        </is>
      </c>
    </row>
    <row r="1010">
      <c r="A1010" t="inlineStr">
        <is>
          <t>230731CZ4SEA52</t>
        </is>
      </c>
      <c r="B1010" t="inlineStr">
        <is>
          <t>2</t>
        </is>
      </c>
      <c r="C1010" t="inlineStr">
        <is>
          <t>Tent Pole</t>
        </is>
      </c>
      <c r="D1010" t="inlineStr">
        <is>
          <t>帐篷杆</t>
        </is>
      </c>
      <c r="E1010" t="inlineStr">
        <is>
          <t>7616999099</t>
        </is>
      </c>
      <c r="F1010" t="inlineStr">
        <is>
          <t>无</t>
        </is>
      </c>
      <c r="G1010" t="inlineStr">
        <is>
          <t>无</t>
        </is>
      </c>
      <c r="H1010" t="inlineStr">
        <is>
          <t>Aluminum alloy（铝合金）</t>
        </is>
      </c>
      <c r="I1010" t="inlineStr">
        <is>
          <t>工具 tool</t>
        </is>
      </c>
      <c r="J1010" t="inlineStr">
        <is>
          <t>11.400</t>
        </is>
      </c>
      <c r="K1010" t="n">
        <v>1</v>
      </c>
      <c r="L1010" t="n">
        <v>10</v>
      </c>
      <c r="M1010" t="n">
        <v>14</v>
      </c>
      <c r="N1010" t="inlineStr">
        <is>
          <t>/</t>
        </is>
      </c>
      <c r="O1010" t="inlineStr">
        <is>
          <t>N</t>
        </is>
      </c>
      <c r="P1010" t="inlineStr">
        <is>
          <t>不报关</t>
        </is>
      </c>
      <c r="Q1010" t="inlineStr">
        <is>
          <t>/</t>
        </is>
      </c>
    </row>
    <row r="1011">
      <c r="A1011" t="inlineStr">
        <is>
          <t>230731CZ4SEA52</t>
        </is>
      </c>
      <c r="B1011" t="inlineStr">
        <is>
          <t>3</t>
        </is>
      </c>
      <c r="C1011" t="inlineStr">
        <is>
          <t>Tent Pole</t>
        </is>
      </c>
      <c r="D1011" t="inlineStr">
        <is>
          <t>帐篷杆</t>
        </is>
      </c>
      <c r="E1011" t="inlineStr">
        <is>
          <t>7616999099</t>
        </is>
      </c>
      <c r="F1011" t="inlineStr">
        <is>
          <t>无</t>
        </is>
      </c>
      <c r="G1011" t="inlineStr">
        <is>
          <t>无</t>
        </is>
      </c>
      <c r="H1011" t="inlineStr">
        <is>
          <t>Aluminum alloy（铝合金）</t>
        </is>
      </c>
      <c r="I1011" t="inlineStr">
        <is>
          <t>工具 tool</t>
        </is>
      </c>
      <c r="J1011" t="inlineStr">
        <is>
          <t>11.400</t>
        </is>
      </c>
      <c r="K1011" t="n">
        <v>1</v>
      </c>
      <c r="L1011" t="n">
        <v>10</v>
      </c>
      <c r="M1011" t="n">
        <v>14</v>
      </c>
      <c r="N1011" t="inlineStr">
        <is>
          <t>/</t>
        </is>
      </c>
      <c r="O1011" t="inlineStr">
        <is>
          <t>N</t>
        </is>
      </c>
      <c r="P1011" t="inlineStr">
        <is>
          <t>不报关</t>
        </is>
      </c>
      <c r="Q1011" t="inlineStr">
        <is>
          <t>/</t>
        </is>
      </c>
    </row>
    <row r="1012">
      <c r="A1012" t="inlineStr">
        <is>
          <t>230731CZ4SEA52</t>
        </is>
      </c>
      <c r="B1012" t="inlineStr">
        <is>
          <t>4</t>
        </is>
      </c>
      <c r="C1012" t="inlineStr">
        <is>
          <t>Tent Pole</t>
        </is>
      </c>
      <c r="D1012" t="inlineStr">
        <is>
          <t>帐篷杆</t>
        </is>
      </c>
      <c r="E1012" t="inlineStr">
        <is>
          <t>7616999099</t>
        </is>
      </c>
      <c r="F1012" t="inlineStr">
        <is>
          <t>无</t>
        </is>
      </c>
      <c r="G1012" t="inlineStr">
        <is>
          <t>无</t>
        </is>
      </c>
      <c r="H1012" t="inlineStr">
        <is>
          <t>Aluminum alloy（铝合金）</t>
        </is>
      </c>
      <c r="I1012" t="inlineStr">
        <is>
          <t>工具 tool</t>
        </is>
      </c>
      <c r="J1012" t="inlineStr">
        <is>
          <t>11.400</t>
        </is>
      </c>
      <c r="K1012" t="n">
        <v>1</v>
      </c>
      <c r="L1012" t="n">
        <v>10</v>
      </c>
      <c r="M1012" t="n">
        <v>14</v>
      </c>
      <c r="N1012" t="inlineStr">
        <is>
          <t>/</t>
        </is>
      </c>
      <c r="O1012" t="inlineStr">
        <is>
          <t>N</t>
        </is>
      </c>
      <c r="P1012" t="inlineStr">
        <is>
          <t>不报关</t>
        </is>
      </c>
      <c r="Q1012" t="inlineStr">
        <is>
          <t>/</t>
        </is>
      </c>
    </row>
    <row r="1013">
      <c r="A1013" t="inlineStr">
        <is>
          <t>230731CZ4SEA52</t>
        </is>
      </c>
      <c r="B1013" t="inlineStr">
        <is>
          <t>5</t>
        </is>
      </c>
      <c r="C1013" t="inlineStr">
        <is>
          <t>Remote intelligent device</t>
        </is>
      </c>
      <c r="D1013" t="inlineStr">
        <is>
          <t>遥控智能器</t>
        </is>
      </c>
      <c r="E1013" t="inlineStr">
        <is>
          <t>9503007590</t>
        </is>
      </c>
      <c r="F1013" t="inlineStr">
        <is>
          <t>Wltoys</t>
        </is>
      </c>
      <c r="G1013" t="inlineStr">
        <is>
          <t>无</t>
        </is>
      </c>
      <c r="H1013" t="inlineStr">
        <is>
          <t>Foam - 泡沫</t>
        </is>
      </c>
      <c r="I1013" t="inlineStr">
        <is>
          <t>控制 control</t>
        </is>
      </c>
      <c r="J1013" t="inlineStr">
        <is>
          <t>74.800</t>
        </is>
      </c>
      <c r="K1013" t="n">
        <v>1</v>
      </c>
      <c r="L1013" t="n">
        <v>4</v>
      </c>
      <c r="M1013" t="n">
        <v>7.28</v>
      </c>
      <c r="N1013" t="inlineStr">
        <is>
          <t>/</t>
        </is>
      </c>
      <c r="O1013" t="inlineStr">
        <is>
          <t>N</t>
        </is>
      </c>
      <c r="P1013" t="inlineStr">
        <is>
          <t>不报关</t>
        </is>
      </c>
      <c r="Q1013" t="inlineStr">
        <is>
          <t>/</t>
        </is>
      </c>
    </row>
    <row r="1014">
      <c r="A1014" t="inlineStr">
        <is>
          <t>230731CZ4SEA52</t>
        </is>
      </c>
      <c r="B1014" t="inlineStr">
        <is>
          <t>6</t>
        </is>
      </c>
      <c r="C1014" t="inlineStr">
        <is>
          <t>Remote intelligent device</t>
        </is>
      </c>
      <c r="D1014" t="inlineStr">
        <is>
          <t>遥控智能器</t>
        </is>
      </c>
      <c r="E1014" t="inlineStr">
        <is>
          <t>9503007590</t>
        </is>
      </c>
      <c r="F1014" t="inlineStr">
        <is>
          <t>Wltoys</t>
        </is>
      </c>
      <c r="G1014" t="inlineStr">
        <is>
          <t>无</t>
        </is>
      </c>
      <c r="H1014" t="inlineStr">
        <is>
          <t>Foam - 泡沫</t>
        </is>
      </c>
      <c r="I1014" t="inlineStr">
        <is>
          <t>控制 control</t>
        </is>
      </c>
      <c r="J1014" t="inlineStr">
        <is>
          <t>74.800</t>
        </is>
      </c>
      <c r="K1014" t="n">
        <v>1</v>
      </c>
      <c r="L1014" t="n">
        <v>4</v>
      </c>
      <c r="M1014" t="n">
        <v>7.57</v>
      </c>
      <c r="N1014" t="inlineStr">
        <is>
          <t>/</t>
        </is>
      </c>
      <c r="O1014" t="inlineStr">
        <is>
          <t>N</t>
        </is>
      </c>
      <c r="P1014" t="inlineStr">
        <is>
          <t>不报关</t>
        </is>
      </c>
      <c r="Q1014" t="inlineStr">
        <is>
          <t>/</t>
        </is>
      </c>
    </row>
    <row r="1015">
      <c r="A1015" t="inlineStr">
        <is>
          <t>230731CZ4SEA52</t>
        </is>
      </c>
      <c r="B1015" t="inlineStr">
        <is>
          <t>7</t>
        </is>
      </c>
      <c r="C1015" t="inlineStr">
        <is>
          <t>Remote intelligent device</t>
        </is>
      </c>
      <c r="D1015" t="inlineStr">
        <is>
          <t>遥控智能器</t>
        </is>
      </c>
      <c r="E1015" t="inlineStr">
        <is>
          <t>9503007590</t>
        </is>
      </c>
      <c r="F1015" t="inlineStr">
        <is>
          <t>Wltoys</t>
        </is>
      </c>
      <c r="G1015" t="inlineStr">
        <is>
          <t>无</t>
        </is>
      </c>
      <c r="H1015" t="inlineStr">
        <is>
          <t>Foam - 泡沫</t>
        </is>
      </c>
      <c r="I1015" t="inlineStr">
        <is>
          <t>控制 control</t>
        </is>
      </c>
      <c r="J1015" t="inlineStr">
        <is>
          <t>74.800</t>
        </is>
      </c>
      <c r="K1015" t="n">
        <v>1</v>
      </c>
      <c r="L1015" t="n">
        <v>4</v>
      </c>
      <c r="M1015" t="n">
        <v>7.58</v>
      </c>
      <c r="N1015" t="inlineStr">
        <is>
          <t>/</t>
        </is>
      </c>
      <c r="O1015" t="inlineStr">
        <is>
          <t>N</t>
        </is>
      </c>
      <c r="P1015" t="inlineStr">
        <is>
          <t>不报关</t>
        </is>
      </c>
      <c r="Q1015" t="inlineStr">
        <is>
          <t>/</t>
        </is>
      </c>
    </row>
    <row r="1016">
      <c r="A1016" t="inlineStr">
        <is>
          <t>230731CZ4SEA52</t>
        </is>
      </c>
      <c r="B1016" t="inlineStr">
        <is>
          <t>8</t>
        </is>
      </c>
      <c r="C1016" t="inlineStr">
        <is>
          <t>Remote intelligent device</t>
        </is>
      </c>
      <c r="D1016" t="inlineStr">
        <is>
          <t>遥控智能器</t>
        </is>
      </c>
      <c r="E1016" t="inlineStr">
        <is>
          <t>9503007590</t>
        </is>
      </c>
      <c r="F1016" t="inlineStr">
        <is>
          <t>Wltoys</t>
        </is>
      </c>
      <c r="G1016" t="inlineStr">
        <is>
          <t>无</t>
        </is>
      </c>
      <c r="H1016" t="inlineStr">
        <is>
          <t>Foam - 泡沫</t>
        </is>
      </c>
      <c r="I1016" t="inlineStr">
        <is>
          <t>控制 control</t>
        </is>
      </c>
      <c r="J1016" t="inlineStr">
        <is>
          <t>74.800</t>
        </is>
      </c>
      <c r="K1016" t="n">
        <v>1</v>
      </c>
      <c r="L1016" t="n">
        <v>4</v>
      </c>
      <c r="M1016" t="n">
        <v>7.55</v>
      </c>
      <c r="N1016" t="inlineStr">
        <is>
          <t>/</t>
        </is>
      </c>
      <c r="O1016" t="inlineStr">
        <is>
          <t>N</t>
        </is>
      </c>
      <c r="P1016" t="inlineStr">
        <is>
          <t>不报关</t>
        </is>
      </c>
      <c r="Q1016" t="inlineStr">
        <is>
          <t>/</t>
        </is>
      </c>
    </row>
    <row r="1017">
      <c r="A1017" t="inlineStr">
        <is>
          <t>230731CZ4SEA52</t>
        </is>
      </c>
      <c r="B1017" t="inlineStr">
        <is>
          <t>9</t>
        </is>
      </c>
      <c r="C1017" t="inlineStr">
        <is>
          <t>Remote intelligent device</t>
        </is>
      </c>
      <c r="D1017" t="inlineStr">
        <is>
          <t>遥控智能器</t>
        </is>
      </c>
      <c r="E1017" t="inlineStr">
        <is>
          <t>9503007590</t>
        </is>
      </c>
      <c r="F1017" t="inlineStr">
        <is>
          <t>Wltoys</t>
        </is>
      </c>
      <c r="G1017" t="inlineStr">
        <is>
          <t>无</t>
        </is>
      </c>
      <c r="H1017" t="inlineStr">
        <is>
          <t>Foam - 泡沫</t>
        </is>
      </c>
      <c r="I1017" t="inlineStr">
        <is>
          <t>控制 control</t>
        </is>
      </c>
      <c r="J1017" t="inlineStr">
        <is>
          <t>74.800</t>
        </is>
      </c>
      <c r="K1017" t="n">
        <v>1</v>
      </c>
      <c r="L1017" t="n">
        <v>4</v>
      </c>
      <c r="M1017" t="n">
        <v>7.55</v>
      </c>
      <c r="N1017" t="inlineStr">
        <is>
          <t>/</t>
        </is>
      </c>
      <c r="O1017" t="inlineStr">
        <is>
          <t>N</t>
        </is>
      </c>
      <c r="P1017" t="inlineStr">
        <is>
          <t>不报关</t>
        </is>
      </c>
      <c r="Q1017" t="inlineStr">
        <is>
          <t>/</t>
        </is>
      </c>
    </row>
    <row r="1018">
      <c r="A1018" t="inlineStr">
        <is>
          <t>230731CZ4SEA52</t>
        </is>
      </c>
      <c r="B1018" t="inlineStr">
        <is>
          <t>10</t>
        </is>
      </c>
      <c r="C1018" t="inlineStr">
        <is>
          <t>Signal Finder</t>
        </is>
      </c>
      <c r="D1018" t="inlineStr">
        <is>
          <t>寻星仪</t>
        </is>
      </c>
      <c r="E1018" t="inlineStr">
        <is>
          <t>8525600000</t>
        </is>
      </c>
      <c r="F1018" t="inlineStr">
        <is>
          <t>GTMEDIA</t>
        </is>
      </c>
      <c r="G1018" t="inlineStr">
        <is>
          <t>无</t>
        </is>
      </c>
      <c r="H1018" t="inlineStr">
        <is>
          <t>ABS（丙烯腈-丁二烯-苯乙烯）</t>
        </is>
      </c>
      <c r="I1018" t="inlineStr">
        <is>
          <t>观察 observe</t>
        </is>
      </c>
      <c r="J1018" t="inlineStr">
        <is>
          <t>32.400</t>
        </is>
      </c>
      <c r="K1018" t="n">
        <v>1</v>
      </c>
      <c r="L1018" t="n">
        <v>20</v>
      </c>
      <c r="M1018" t="n">
        <v>12.48</v>
      </c>
      <c r="N1018" t="inlineStr">
        <is>
          <t>/</t>
        </is>
      </c>
      <c r="O1018" t="inlineStr">
        <is>
          <t>N</t>
        </is>
      </c>
      <c r="P1018" t="inlineStr">
        <is>
          <t>不报关</t>
        </is>
      </c>
      <c r="Q1018" t="inlineStr">
        <is>
          <t>/</t>
        </is>
      </c>
    </row>
    <row r="1019">
      <c r="A1019" t="inlineStr">
        <is>
          <t>230731CZ4SEA52</t>
        </is>
      </c>
      <c r="B1019" t="inlineStr">
        <is>
          <t>11</t>
        </is>
      </c>
      <c r="C1019" t="inlineStr">
        <is>
          <t>Signal Finder</t>
        </is>
      </c>
      <c r="D1019" t="inlineStr">
        <is>
          <t>寻星仪</t>
        </is>
      </c>
      <c r="E1019" t="inlineStr">
        <is>
          <t>8525600000</t>
        </is>
      </c>
      <c r="F1019" t="inlineStr">
        <is>
          <t>GTMEDIA</t>
        </is>
      </c>
      <c r="G1019" t="inlineStr">
        <is>
          <t>无</t>
        </is>
      </c>
      <c r="H1019" t="inlineStr">
        <is>
          <t>ABS（丙烯腈-丁二烯-苯乙烯）</t>
        </is>
      </c>
      <c r="I1019" t="inlineStr">
        <is>
          <t>观察 observe</t>
        </is>
      </c>
      <c r="J1019" t="inlineStr">
        <is>
          <t>32.400</t>
        </is>
      </c>
      <c r="K1019" t="n">
        <v>1</v>
      </c>
      <c r="L1019" t="n">
        <v>20</v>
      </c>
      <c r="M1019" t="n">
        <v>12.5</v>
      </c>
      <c r="N1019" t="inlineStr">
        <is>
          <t>/</t>
        </is>
      </c>
      <c r="O1019" t="inlineStr">
        <is>
          <t>N</t>
        </is>
      </c>
      <c r="P1019" t="inlineStr">
        <is>
          <t>不报关</t>
        </is>
      </c>
      <c r="Q1019" t="inlineStr">
        <is>
          <t>/</t>
        </is>
      </c>
    </row>
    <row r="1020">
      <c r="A1020" t="inlineStr">
        <is>
          <t>230731CZ4SEA52</t>
        </is>
      </c>
      <c r="B1020" t="inlineStr">
        <is>
          <t>12</t>
        </is>
      </c>
      <c r="C1020" t="inlineStr">
        <is>
          <t>Signal Finder</t>
        </is>
      </c>
      <c r="D1020" t="inlineStr">
        <is>
          <t>寻星仪</t>
        </is>
      </c>
      <c r="E1020" t="inlineStr">
        <is>
          <t>8525600000</t>
        </is>
      </c>
      <c r="F1020" t="inlineStr">
        <is>
          <t>GTMEDIA</t>
        </is>
      </c>
      <c r="G1020" t="inlineStr">
        <is>
          <t>无</t>
        </is>
      </c>
      <c r="H1020" t="inlineStr">
        <is>
          <t>ABS（丙烯腈-丁二烯-苯乙烯）</t>
        </is>
      </c>
      <c r="I1020" t="inlineStr">
        <is>
          <t>观察 observe</t>
        </is>
      </c>
      <c r="J1020" t="inlineStr">
        <is>
          <t>32.400</t>
        </is>
      </c>
      <c r="K1020" t="n">
        <v>1</v>
      </c>
      <c r="L1020" t="n">
        <v>20</v>
      </c>
      <c r="M1020" t="n">
        <v>12.48</v>
      </c>
      <c r="N1020" t="inlineStr">
        <is>
          <t>/</t>
        </is>
      </c>
      <c r="O1020" t="inlineStr">
        <is>
          <t>N</t>
        </is>
      </c>
      <c r="P1020" t="inlineStr">
        <is>
          <t>不报关</t>
        </is>
      </c>
      <c r="Q1020" t="inlineStr">
        <is>
          <t>/</t>
        </is>
      </c>
    </row>
    <row r="1021">
      <c r="A1021" t="inlineStr">
        <is>
          <t>230731CZ4SEA52</t>
        </is>
      </c>
      <c r="B1021" t="inlineStr">
        <is>
          <t>13</t>
        </is>
      </c>
      <c r="C1021" t="inlineStr">
        <is>
          <t>Signal Finder</t>
        </is>
      </c>
      <c r="D1021" t="inlineStr">
        <is>
          <t>寻星仪</t>
        </is>
      </c>
      <c r="E1021" t="inlineStr">
        <is>
          <t>8525600000</t>
        </is>
      </c>
      <c r="F1021" t="inlineStr">
        <is>
          <t>GTMEDIA</t>
        </is>
      </c>
      <c r="G1021" t="inlineStr">
        <is>
          <t>无</t>
        </is>
      </c>
      <c r="H1021" t="inlineStr">
        <is>
          <t>ABS（丙烯腈-丁二烯-苯乙烯）</t>
        </is>
      </c>
      <c r="I1021" t="inlineStr">
        <is>
          <t>观察 observe</t>
        </is>
      </c>
      <c r="J1021" t="inlineStr">
        <is>
          <t>32.400</t>
        </is>
      </c>
      <c r="K1021" t="n">
        <v>1</v>
      </c>
      <c r="L1021" t="n">
        <v>20</v>
      </c>
      <c r="M1021" t="n">
        <v>12.49</v>
      </c>
      <c r="N1021" t="inlineStr">
        <is>
          <t>/</t>
        </is>
      </c>
      <c r="O1021" t="inlineStr">
        <is>
          <t>N</t>
        </is>
      </c>
      <c r="P1021" t="inlineStr">
        <is>
          <t>不报关</t>
        </is>
      </c>
      <c r="Q1021" t="inlineStr">
        <is>
          <t>/</t>
        </is>
      </c>
    </row>
    <row r="1022">
      <c r="A1022" t="inlineStr">
        <is>
          <t>230731CZ4SEA52</t>
        </is>
      </c>
      <c r="B1022" t="inlineStr">
        <is>
          <t>14</t>
        </is>
      </c>
      <c r="C1022" t="inlineStr">
        <is>
          <t>Signal Finder</t>
        </is>
      </c>
      <c r="D1022" t="inlineStr">
        <is>
          <t>寻星仪</t>
        </is>
      </c>
      <c r="E1022" t="inlineStr">
        <is>
          <t>8525600000</t>
        </is>
      </c>
      <c r="F1022" t="inlineStr">
        <is>
          <t>GTMEDIA</t>
        </is>
      </c>
      <c r="G1022" t="inlineStr">
        <is>
          <t>无</t>
        </is>
      </c>
      <c r="H1022" t="inlineStr">
        <is>
          <t>ABS（丙烯腈-丁二烯-苯乙烯）</t>
        </is>
      </c>
      <c r="I1022" t="inlineStr">
        <is>
          <t>观察 observe</t>
        </is>
      </c>
      <c r="J1022" t="inlineStr">
        <is>
          <t>32.400</t>
        </is>
      </c>
      <c r="K1022" t="n">
        <v>1</v>
      </c>
      <c r="L1022" t="n">
        <v>20</v>
      </c>
      <c r="M1022" t="n">
        <v>12.47</v>
      </c>
      <c r="N1022" t="inlineStr">
        <is>
          <t>/</t>
        </is>
      </c>
      <c r="O1022" t="inlineStr">
        <is>
          <t>N</t>
        </is>
      </c>
      <c r="P1022" t="inlineStr">
        <is>
          <t>不报关</t>
        </is>
      </c>
      <c r="Q1022" t="inlineStr">
        <is>
          <t>/</t>
        </is>
      </c>
    </row>
    <row r="1023">
      <c r="A1023" t="inlineStr">
        <is>
          <t>230731CZ4SEA52</t>
        </is>
      </c>
      <c r="B1023" t="inlineStr">
        <is>
          <t>15</t>
        </is>
      </c>
      <c r="C1023" t="inlineStr">
        <is>
          <t>Signal Finder</t>
        </is>
      </c>
      <c r="D1023" t="inlineStr">
        <is>
          <t>寻星仪</t>
        </is>
      </c>
      <c r="E1023" t="inlineStr">
        <is>
          <t>8525600000</t>
        </is>
      </c>
      <c r="F1023" t="inlineStr">
        <is>
          <t>GTMEDIA</t>
        </is>
      </c>
      <c r="G1023" t="inlineStr">
        <is>
          <t>无</t>
        </is>
      </c>
      <c r="H1023" t="inlineStr">
        <is>
          <t>ABS（丙烯腈-丁二烯-苯乙烯）</t>
        </is>
      </c>
      <c r="I1023" t="inlineStr">
        <is>
          <t>观察 observe</t>
        </is>
      </c>
      <c r="J1023" t="inlineStr">
        <is>
          <t>32.400</t>
        </is>
      </c>
      <c r="K1023" t="n">
        <v>1</v>
      </c>
      <c r="L1023" t="n">
        <v>20</v>
      </c>
      <c r="M1023" t="n">
        <v>12.48</v>
      </c>
      <c r="N1023" t="inlineStr">
        <is>
          <t>/</t>
        </is>
      </c>
      <c r="O1023" t="inlineStr">
        <is>
          <t>N</t>
        </is>
      </c>
      <c r="P1023" t="inlineStr">
        <is>
          <t>不报关</t>
        </is>
      </c>
      <c r="Q1023" t="inlineStr">
        <is>
          <t>/</t>
        </is>
      </c>
    </row>
    <row r="1024">
      <c r="A1024" t="inlineStr">
        <is>
          <t>230731CZ4SEA52</t>
        </is>
      </c>
      <c r="B1024" t="inlineStr">
        <is>
          <t>16</t>
        </is>
      </c>
      <c r="C1024" t="inlineStr">
        <is>
          <t>Finger cover</t>
        </is>
      </c>
      <c r="D1024" t="inlineStr">
        <is>
          <t>指套</t>
        </is>
      </c>
      <c r="E1024" t="inlineStr">
        <is>
          <t>6116930000</t>
        </is>
      </c>
      <c r="F1024" t="inlineStr">
        <is>
          <t>无</t>
        </is>
      </c>
      <c r="G1024" t="inlineStr">
        <is>
          <t>无</t>
        </is>
      </c>
      <c r="H1024" t="inlineStr">
        <is>
          <t>other - 其他</t>
        </is>
      </c>
      <c r="I1024" t="inlineStr">
        <is>
          <t>工具 tool</t>
        </is>
      </c>
      <c r="J1024" t="inlineStr">
        <is>
          <t>4.000</t>
        </is>
      </c>
      <c r="K1024" t="n">
        <v>1</v>
      </c>
      <c r="L1024" t="n">
        <v>30</v>
      </c>
      <c r="M1024" t="n">
        <v>14.98</v>
      </c>
      <c r="N1024" t="inlineStr">
        <is>
          <t>/</t>
        </is>
      </c>
      <c r="O1024" t="inlineStr">
        <is>
          <t>N</t>
        </is>
      </c>
      <c r="P1024" t="inlineStr">
        <is>
          <t>不报关</t>
        </is>
      </c>
      <c r="Q1024" t="inlineStr">
        <is>
          <t>/</t>
        </is>
      </c>
    </row>
    <row r="1025">
      <c r="A1025" t="inlineStr">
        <is>
          <t>230731CZ4SEA52</t>
        </is>
      </c>
      <c r="B1025" t="inlineStr">
        <is>
          <t>17</t>
        </is>
      </c>
      <c r="C1025" t="inlineStr">
        <is>
          <t>Finger cover</t>
        </is>
      </c>
      <c r="D1025" t="inlineStr">
        <is>
          <t>指套</t>
        </is>
      </c>
      <c r="E1025" t="inlineStr">
        <is>
          <t>6116930000</t>
        </is>
      </c>
      <c r="F1025" t="inlineStr">
        <is>
          <t>无</t>
        </is>
      </c>
      <c r="G1025" t="inlineStr">
        <is>
          <t>无</t>
        </is>
      </c>
      <c r="H1025" t="inlineStr">
        <is>
          <t>other - 其他</t>
        </is>
      </c>
      <c r="I1025" t="inlineStr">
        <is>
          <t>工具 tool</t>
        </is>
      </c>
      <c r="J1025" t="inlineStr">
        <is>
          <t>4.000</t>
        </is>
      </c>
      <c r="K1025" t="n">
        <v>1</v>
      </c>
      <c r="L1025" t="n">
        <v>20</v>
      </c>
      <c r="M1025" t="n">
        <v>9.67</v>
      </c>
      <c r="N1025" t="inlineStr">
        <is>
          <t>/</t>
        </is>
      </c>
      <c r="O1025" t="inlineStr">
        <is>
          <t>N</t>
        </is>
      </c>
      <c r="P1025" t="inlineStr">
        <is>
          <t>不报关</t>
        </is>
      </c>
      <c r="Q1025" t="inlineStr">
        <is>
          <t>/</t>
        </is>
      </c>
    </row>
    <row r="1026">
      <c r="A1026" t="inlineStr">
        <is>
          <t>230731CZ4SEA52</t>
        </is>
      </c>
      <c r="B1026" t="inlineStr">
        <is>
          <t>18</t>
        </is>
      </c>
      <c r="C1026" t="inlineStr">
        <is>
          <t>Finger cover</t>
        </is>
      </c>
      <c r="D1026" t="inlineStr">
        <is>
          <t>指套</t>
        </is>
      </c>
      <c r="E1026" t="inlineStr">
        <is>
          <t>6116930000</t>
        </is>
      </c>
      <c r="F1026" t="inlineStr">
        <is>
          <t>Lixada</t>
        </is>
      </c>
      <c r="G1026" t="inlineStr">
        <is>
          <t>无</t>
        </is>
      </c>
      <c r="H1026" t="inlineStr">
        <is>
          <t>other - 其他</t>
        </is>
      </c>
      <c r="I1026" t="inlineStr">
        <is>
          <t>工具 tool</t>
        </is>
      </c>
      <c r="J1026" t="inlineStr">
        <is>
          <t>4.000</t>
        </is>
      </c>
      <c r="K1026" t="n">
        <v>1</v>
      </c>
      <c r="L1026" t="n">
        <v>20</v>
      </c>
      <c r="M1026" t="n">
        <v>9.74</v>
      </c>
      <c r="N1026" t="inlineStr">
        <is>
          <t>/</t>
        </is>
      </c>
      <c r="O1026" t="inlineStr">
        <is>
          <t>N</t>
        </is>
      </c>
      <c r="P1026" t="inlineStr">
        <is>
          <t>不报关</t>
        </is>
      </c>
      <c r="Q1026" t="inlineStr">
        <is>
          <t>/</t>
        </is>
      </c>
    </row>
    <row r="1027">
      <c r="A1027" t="inlineStr">
        <is>
          <t>230731CZ4SEA52</t>
        </is>
      </c>
      <c r="B1027" t="inlineStr">
        <is>
          <t>19</t>
        </is>
      </c>
      <c r="C1027" t="inlineStr">
        <is>
          <t>Monitor</t>
        </is>
      </c>
      <c r="D1027" t="inlineStr">
        <is>
          <t>监视器</t>
        </is>
      </c>
      <c r="E1027" t="inlineStr">
        <is>
          <t>8528590090</t>
        </is>
      </c>
      <c r="F1027" t="inlineStr">
        <is>
          <t>无</t>
        </is>
      </c>
      <c r="G1027" t="inlineStr">
        <is>
          <t>无</t>
        </is>
      </c>
      <c r="H1027" t="inlineStr">
        <is>
          <t>ABS（丙烯腈-丁二烯-苯乙烯）</t>
        </is>
      </c>
      <c r="I1027" t="inlineStr">
        <is>
          <t>观察 observe</t>
        </is>
      </c>
      <c r="J1027" t="inlineStr">
        <is>
          <t>9.000</t>
        </is>
      </c>
      <c r="K1027" t="n">
        <v>1</v>
      </c>
      <c r="L1027" t="n">
        <v>42</v>
      </c>
      <c r="M1027" t="n">
        <v>14.01</v>
      </c>
      <c r="N1027" t="inlineStr">
        <is>
          <t>/</t>
        </is>
      </c>
      <c r="O1027" t="inlineStr">
        <is>
          <t>N</t>
        </is>
      </c>
      <c r="P1027" t="inlineStr">
        <is>
          <t>不报关</t>
        </is>
      </c>
      <c r="Q1027" t="inlineStr">
        <is>
          <t>/</t>
        </is>
      </c>
    </row>
    <row r="1028">
      <c r="A1028" t="inlineStr">
        <is>
          <t>230731CZ4SEA52</t>
        </is>
      </c>
      <c r="B1028" t="inlineStr">
        <is>
          <t>20</t>
        </is>
      </c>
      <c r="C1028" t="inlineStr">
        <is>
          <t>RC Helicopter</t>
        </is>
      </c>
      <c r="D1028" t="inlineStr">
        <is>
          <t>直升机</t>
        </is>
      </c>
      <c r="E1028" t="inlineStr">
        <is>
          <t>9503007590</t>
        </is>
      </c>
      <c r="F1028" t="inlineStr">
        <is>
          <t>Aoresac</t>
        </is>
      </c>
      <c r="G1028" t="inlineStr">
        <is>
          <t>无</t>
        </is>
      </c>
      <c r="H1028" t="inlineStr">
        <is>
          <t>other - 其他</t>
        </is>
      </c>
      <c r="I1028" t="inlineStr">
        <is>
          <t>工具 tool</t>
        </is>
      </c>
      <c r="J1028" t="inlineStr">
        <is>
          <t>49.700</t>
        </is>
      </c>
      <c r="K1028" t="n">
        <v>1</v>
      </c>
      <c r="L1028" t="n">
        <v>10</v>
      </c>
      <c r="M1028" t="n">
        <v>8.59</v>
      </c>
      <c r="N1028" t="inlineStr">
        <is>
          <t>/</t>
        </is>
      </c>
      <c r="O1028" t="inlineStr">
        <is>
          <t>N</t>
        </is>
      </c>
      <c r="P1028" t="inlineStr">
        <is>
          <t>不报关</t>
        </is>
      </c>
      <c r="Q1028" t="inlineStr">
        <is>
          <t>/</t>
        </is>
      </c>
    </row>
    <row r="1029">
      <c r="A1029" t="inlineStr">
        <is>
          <t>230731CZ4SEA52</t>
        </is>
      </c>
      <c r="B1029" t="inlineStr">
        <is>
          <t>21</t>
        </is>
      </c>
      <c r="C1029" t="inlineStr">
        <is>
          <t>Milling Machine</t>
        </is>
      </c>
      <c r="D1029" t="inlineStr">
        <is>
          <t>台式钻床</t>
        </is>
      </c>
      <c r="E1029" t="inlineStr">
        <is>
          <t>8205100000</t>
        </is>
      </c>
      <c r="F1029" t="inlineStr">
        <is>
          <t>Aoresac</t>
        </is>
      </c>
      <c r="G1029" t="inlineStr">
        <is>
          <t>无</t>
        </is>
      </c>
      <c r="H1029" t="inlineStr">
        <is>
          <t>Aluminum alloy（铝合金）</t>
        </is>
      </c>
      <c r="I1029" t="inlineStr">
        <is>
          <t>工具 tool</t>
        </is>
      </c>
      <c r="J1029" t="inlineStr">
        <is>
          <t>13.500</t>
        </is>
      </c>
      <c r="K1029" t="n">
        <v>1</v>
      </c>
      <c r="L1029" t="n">
        <v>10</v>
      </c>
      <c r="M1029" t="n">
        <v>16.54</v>
      </c>
      <c r="N1029" t="inlineStr">
        <is>
          <t>/</t>
        </is>
      </c>
      <c r="O1029" t="inlineStr">
        <is>
          <t>N</t>
        </is>
      </c>
      <c r="P1029" t="inlineStr">
        <is>
          <t>不报关</t>
        </is>
      </c>
      <c r="Q1029" t="inlineStr">
        <is>
          <t>/</t>
        </is>
      </c>
    </row>
    <row r="1030">
      <c r="A1030" t="inlineStr">
        <is>
          <t>230731CZ4SEA52</t>
        </is>
      </c>
      <c r="B1030" t="inlineStr">
        <is>
          <t>22</t>
        </is>
      </c>
      <c r="C1030" t="inlineStr">
        <is>
          <t>Milling Machine</t>
        </is>
      </c>
      <c r="D1030" t="inlineStr">
        <is>
          <t>台式钻床</t>
        </is>
      </c>
      <c r="E1030" t="inlineStr">
        <is>
          <t>8205100000</t>
        </is>
      </c>
      <c r="F1030" t="inlineStr">
        <is>
          <t>Aoresac</t>
        </is>
      </c>
      <c r="G1030" t="inlineStr">
        <is>
          <t>无</t>
        </is>
      </c>
      <c r="H1030" t="inlineStr">
        <is>
          <t>Aluminum alloy（铝合金）</t>
        </is>
      </c>
      <c r="I1030" t="inlineStr">
        <is>
          <t>工具 tool</t>
        </is>
      </c>
      <c r="J1030" t="inlineStr">
        <is>
          <t>13.500</t>
        </is>
      </c>
      <c r="K1030" t="n">
        <v>1</v>
      </c>
      <c r="L1030" t="n">
        <v>10</v>
      </c>
      <c r="M1030" t="n">
        <v>16.22</v>
      </c>
      <c r="N1030" t="inlineStr">
        <is>
          <t>/</t>
        </is>
      </c>
      <c r="O1030" t="inlineStr">
        <is>
          <t>N</t>
        </is>
      </c>
      <c r="P1030" t="inlineStr">
        <is>
          <t>不报关</t>
        </is>
      </c>
      <c r="Q1030" t="inlineStr">
        <is>
          <t>/</t>
        </is>
      </c>
    </row>
    <row r="1031">
      <c r="A1031" t="inlineStr">
        <is>
          <t>230731CZ4SEA52</t>
        </is>
      </c>
      <c r="B1031" t="inlineStr">
        <is>
          <t>23</t>
        </is>
      </c>
      <c r="C1031" t="inlineStr">
        <is>
          <t>Milling Machine</t>
        </is>
      </c>
      <c r="D1031" t="inlineStr">
        <is>
          <t>台式钻床</t>
        </is>
      </c>
      <c r="E1031" t="inlineStr">
        <is>
          <t>8205100000</t>
        </is>
      </c>
      <c r="F1031" t="inlineStr">
        <is>
          <t>无</t>
        </is>
      </c>
      <c r="G1031" t="inlineStr">
        <is>
          <t>无</t>
        </is>
      </c>
      <c r="H1031" t="inlineStr">
        <is>
          <t>Aluminum alloy（铝合金）</t>
        </is>
      </c>
      <c r="I1031" t="inlineStr">
        <is>
          <t>工具 tool</t>
        </is>
      </c>
      <c r="J1031" t="inlineStr">
        <is>
          <t>13.500</t>
        </is>
      </c>
      <c r="K1031" t="n">
        <v>1</v>
      </c>
      <c r="L1031" t="n">
        <v>10</v>
      </c>
      <c r="M1031" t="n">
        <v>16.3</v>
      </c>
      <c r="N1031" t="inlineStr">
        <is>
          <t>/</t>
        </is>
      </c>
      <c r="O1031" t="inlineStr">
        <is>
          <t>N</t>
        </is>
      </c>
      <c r="P1031" t="inlineStr">
        <is>
          <t>不报关</t>
        </is>
      </c>
      <c r="Q1031" t="inlineStr">
        <is>
          <t>/</t>
        </is>
      </c>
    </row>
    <row r="1032">
      <c r="A1032" t="inlineStr">
        <is>
          <t>230731CZ4SEA52</t>
        </is>
      </c>
      <c r="B1032" t="inlineStr">
        <is>
          <t>24</t>
        </is>
      </c>
      <c r="C1032" t="inlineStr">
        <is>
          <t>Milling Machine</t>
        </is>
      </c>
      <c r="D1032" t="inlineStr">
        <is>
          <t>台式钻床</t>
        </is>
      </c>
      <c r="E1032" t="inlineStr">
        <is>
          <t>8205100000</t>
        </is>
      </c>
      <c r="F1032" t="inlineStr">
        <is>
          <t>无</t>
        </is>
      </c>
      <c r="G1032" t="inlineStr">
        <is>
          <t>无</t>
        </is>
      </c>
      <c r="H1032" t="inlineStr">
        <is>
          <t>Aluminum alloy（铝合金）</t>
        </is>
      </c>
      <c r="I1032" t="inlineStr">
        <is>
          <t>工具 tool</t>
        </is>
      </c>
      <c r="J1032" t="inlineStr">
        <is>
          <t>13.500</t>
        </is>
      </c>
      <c r="K1032" t="n">
        <v>1</v>
      </c>
      <c r="L1032" t="n">
        <v>10</v>
      </c>
      <c r="M1032" t="n">
        <v>16.65</v>
      </c>
      <c r="N1032" t="inlineStr">
        <is>
          <t>/</t>
        </is>
      </c>
      <c r="O1032" t="inlineStr">
        <is>
          <t>N</t>
        </is>
      </c>
      <c r="P1032" t="inlineStr">
        <is>
          <t>不报关</t>
        </is>
      </c>
      <c r="Q1032" t="inlineStr">
        <is>
          <t>/</t>
        </is>
      </c>
    </row>
    <row r="1033">
      <c r="A1033" t="inlineStr">
        <is>
          <t>230731CZ4SEA52</t>
        </is>
      </c>
      <c r="B1033" t="inlineStr">
        <is>
          <t>25</t>
        </is>
      </c>
      <c r="C1033" t="inlineStr">
        <is>
          <t>Level bracket</t>
        </is>
      </c>
      <c r="D1033" t="inlineStr">
        <is>
          <t>水平仪支架</t>
        </is>
      </c>
      <c r="E1033" t="inlineStr">
        <is>
          <t>9620001000</t>
        </is>
      </c>
      <c r="F1033" t="inlineStr">
        <is>
          <t>TOMSHOO</t>
        </is>
      </c>
      <c r="G1033" t="inlineStr">
        <is>
          <t>无</t>
        </is>
      </c>
      <c r="H1033" t="inlineStr">
        <is>
          <t>Metal - 金属</t>
        </is>
      </c>
      <c r="I1033" t="inlineStr">
        <is>
          <t>工具 tool</t>
        </is>
      </c>
      <c r="J1033" t="inlineStr">
        <is>
          <t>3.800</t>
        </is>
      </c>
      <c r="K1033" t="n">
        <v>1</v>
      </c>
      <c r="L1033" t="n">
        <v>10</v>
      </c>
      <c r="M1033" t="n">
        <v>12.68</v>
      </c>
      <c r="N1033" t="inlineStr">
        <is>
          <t>/</t>
        </is>
      </c>
      <c r="O1033" t="inlineStr">
        <is>
          <t>N</t>
        </is>
      </c>
      <c r="P1033" t="inlineStr">
        <is>
          <t>不报关</t>
        </is>
      </c>
      <c r="Q1033" t="inlineStr">
        <is>
          <t>/</t>
        </is>
      </c>
    </row>
    <row r="1034">
      <c r="A1034" t="inlineStr">
        <is>
          <t>230731CZ4SEA52</t>
        </is>
      </c>
      <c r="B1034" t="inlineStr">
        <is>
          <t>26</t>
        </is>
      </c>
      <c r="C1034" t="inlineStr">
        <is>
          <t>Level bracket</t>
        </is>
      </c>
      <c r="D1034" t="inlineStr">
        <is>
          <t>水平仪支架</t>
        </is>
      </c>
      <c r="E1034" t="inlineStr">
        <is>
          <t>9620001000</t>
        </is>
      </c>
      <c r="F1034" t="inlineStr">
        <is>
          <t>TOMSHOO</t>
        </is>
      </c>
      <c r="G1034" t="inlineStr">
        <is>
          <t>无</t>
        </is>
      </c>
      <c r="H1034" t="inlineStr">
        <is>
          <t>Metal - 金属</t>
        </is>
      </c>
      <c r="I1034" t="inlineStr">
        <is>
          <t>工具 tool</t>
        </is>
      </c>
      <c r="J1034" t="inlineStr">
        <is>
          <t>3.800</t>
        </is>
      </c>
      <c r="K1034" t="n">
        <v>1</v>
      </c>
      <c r="L1034" t="n">
        <v>20</v>
      </c>
      <c r="M1034" t="n">
        <v>24.67</v>
      </c>
      <c r="N1034" t="inlineStr">
        <is>
          <t>/</t>
        </is>
      </c>
      <c r="O1034" t="inlineStr">
        <is>
          <t>N</t>
        </is>
      </c>
      <c r="P1034" t="inlineStr">
        <is>
          <t>不报关</t>
        </is>
      </c>
      <c r="Q1034" t="inlineStr">
        <is>
          <t>/</t>
        </is>
      </c>
    </row>
    <row r="1035">
      <c r="A1035" t="inlineStr">
        <is>
          <t>230731CZ4SEA52</t>
        </is>
      </c>
      <c r="B1035" t="inlineStr">
        <is>
          <t>27</t>
        </is>
      </c>
      <c r="C1035" t="inlineStr">
        <is>
          <t>Level bracket</t>
        </is>
      </c>
      <c r="D1035" t="inlineStr">
        <is>
          <t>水平仪支架</t>
        </is>
      </c>
      <c r="E1035" t="inlineStr">
        <is>
          <t>9620001000</t>
        </is>
      </c>
      <c r="F1035" t="inlineStr">
        <is>
          <t>TOMSHOO</t>
        </is>
      </c>
      <c r="G1035" t="inlineStr">
        <is>
          <t>无</t>
        </is>
      </c>
      <c r="H1035" t="inlineStr">
        <is>
          <t>Metal - 金属</t>
        </is>
      </c>
      <c r="I1035" t="inlineStr">
        <is>
          <t>工具 tool</t>
        </is>
      </c>
      <c r="J1035" t="inlineStr">
        <is>
          <t>3.800</t>
        </is>
      </c>
      <c r="K1035" t="n">
        <v>1</v>
      </c>
      <c r="L1035" t="n">
        <v>20</v>
      </c>
      <c r="M1035" t="n">
        <v>24.83</v>
      </c>
      <c r="N1035" t="inlineStr">
        <is>
          <t>/</t>
        </is>
      </c>
      <c r="O1035" t="inlineStr">
        <is>
          <t>N</t>
        </is>
      </c>
      <c r="P1035" t="inlineStr">
        <is>
          <t>不报关</t>
        </is>
      </c>
      <c r="Q1035" t="inlineStr">
        <is>
          <t>/</t>
        </is>
      </c>
    </row>
    <row r="1036">
      <c r="A1036" t="inlineStr">
        <is>
          <t>230731CZ4SEA52</t>
        </is>
      </c>
      <c r="B1036" t="inlineStr">
        <is>
          <t>28</t>
        </is>
      </c>
      <c r="C1036" t="inlineStr">
        <is>
          <t>Electric stirrer</t>
        </is>
      </c>
      <c r="D1036" t="inlineStr">
        <is>
          <t>电动搅拌器</t>
        </is>
      </c>
      <c r="E1036" t="inlineStr">
        <is>
          <t>8509400000</t>
        </is>
      </c>
      <c r="F1036" t="inlineStr">
        <is>
          <t>无</t>
        </is>
      </c>
      <c r="G1036" t="inlineStr">
        <is>
          <t>无</t>
        </is>
      </c>
      <c r="H1036" t="inlineStr">
        <is>
          <t>Metal - 金属</t>
        </is>
      </c>
      <c r="I1036" t="inlineStr">
        <is>
          <t>搅拌 stir</t>
        </is>
      </c>
      <c r="J1036" t="inlineStr">
        <is>
          <t>18.000</t>
        </is>
      </c>
      <c r="K1036" t="n">
        <v>1</v>
      </c>
      <c r="L1036" t="n">
        <v>4</v>
      </c>
      <c r="M1036" t="n">
        <v>17.6</v>
      </c>
      <c r="N1036" t="inlineStr">
        <is>
          <t>/</t>
        </is>
      </c>
      <c r="O1036" t="inlineStr">
        <is>
          <t>N</t>
        </is>
      </c>
      <c r="P1036" t="inlineStr">
        <is>
          <t>不报关</t>
        </is>
      </c>
      <c r="Q1036" t="inlineStr">
        <is>
          <t>/</t>
        </is>
      </c>
    </row>
    <row r="1037">
      <c r="A1037" t="inlineStr">
        <is>
          <t>230731CZ4SEA52</t>
        </is>
      </c>
      <c r="B1037" t="inlineStr">
        <is>
          <t>29</t>
        </is>
      </c>
      <c r="C1037" t="inlineStr">
        <is>
          <t>Electric stirrer</t>
        </is>
      </c>
      <c r="D1037" t="inlineStr">
        <is>
          <t>电动搅拌器</t>
        </is>
      </c>
      <c r="E1037" t="inlineStr">
        <is>
          <t>8509400000</t>
        </is>
      </c>
      <c r="F1037" t="inlineStr">
        <is>
          <t>无</t>
        </is>
      </c>
      <c r="G1037" t="inlineStr">
        <is>
          <t>无</t>
        </is>
      </c>
      <c r="H1037" t="inlineStr">
        <is>
          <t>Metal - 金属</t>
        </is>
      </c>
      <c r="I1037" t="inlineStr">
        <is>
          <t>搅拌 stir</t>
        </is>
      </c>
      <c r="J1037" t="inlineStr">
        <is>
          <t>18.000</t>
        </is>
      </c>
      <c r="K1037" t="n">
        <v>1</v>
      </c>
      <c r="L1037" t="n">
        <v>4</v>
      </c>
      <c r="M1037" t="n">
        <v>17.62</v>
      </c>
      <c r="N1037" t="inlineStr">
        <is>
          <t>/</t>
        </is>
      </c>
      <c r="O1037" t="inlineStr">
        <is>
          <t>N</t>
        </is>
      </c>
      <c r="P1037" t="inlineStr">
        <is>
          <t>不报关</t>
        </is>
      </c>
      <c r="Q1037" t="inlineStr">
        <is>
          <t>/</t>
        </is>
      </c>
    </row>
    <row r="1038">
      <c r="A1038" t="inlineStr">
        <is>
          <t>230731CZ4SEA52</t>
        </is>
      </c>
      <c r="B1038" t="inlineStr">
        <is>
          <t>30</t>
        </is>
      </c>
      <c r="C1038" t="inlineStr">
        <is>
          <t>Wire stripping tool</t>
        </is>
      </c>
      <c r="D1038" t="inlineStr">
        <is>
          <t>剥线工具</t>
        </is>
      </c>
      <c r="E1038" t="inlineStr">
        <is>
          <t>8205598000</t>
        </is>
      </c>
      <c r="F1038" t="inlineStr">
        <is>
          <t>无</t>
        </is>
      </c>
      <c r="G1038" t="inlineStr">
        <is>
          <t>无</t>
        </is>
      </c>
      <c r="H1038" t="inlineStr">
        <is>
          <t>Steel - 钢</t>
        </is>
      </c>
      <c r="I1038" t="inlineStr">
        <is>
          <t>工具 tool</t>
        </is>
      </c>
      <c r="J1038" t="inlineStr">
        <is>
          <t>9.800</t>
        </is>
      </c>
      <c r="K1038" t="n">
        <v>1</v>
      </c>
      <c r="L1038" t="n">
        <v>15</v>
      </c>
      <c r="M1038" t="n">
        <v>22.47</v>
      </c>
      <c r="N1038" t="inlineStr">
        <is>
          <t>/</t>
        </is>
      </c>
      <c r="O1038" t="inlineStr">
        <is>
          <t>N</t>
        </is>
      </c>
      <c r="P1038" t="inlineStr">
        <is>
          <t>不报关</t>
        </is>
      </c>
      <c r="Q1038" t="inlineStr">
        <is>
          <t>/</t>
        </is>
      </c>
    </row>
    <row r="1039">
      <c r="A1039" t="inlineStr">
        <is>
          <t>230731CZ4SEA52</t>
        </is>
      </c>
      <c r="B1039" t="inlineStr">
        <is>
          <t>31</t>
        </is>
      </c>
      <c r="C1039" t="inlineStr">
        <is>
          <t>Electric Purifier</t>
        </is>
      </c>
      <c r="D1039" t="inlineStr">
        <is>
          <t>净化器</t>
        </is>
      </c>
      <c r="E1039" t="inlineStr">
        <is>
          <t>8419600000</t>
        </is>
      </c>
      <c r="F1039" t="inlineStr">
        <is>
          <t>无</t>
        </is>
      </c>
      <c r="G1039" t="inlineStr">
        <is>
          <t>无</t>
        </is>
      </c>
      <c r="H1039" t="inlineStr">
        <is>
          <t>Metal - 金属</t>
        </is>
      </c>
      <c r="I1039" t="inlineStr">
        <is>
          <t>净化 purification</t>
        </is>
      </c>
      <c r="J1039" t="inlineStr">
        <is>
          <t>12.300</t>
        </is>
      </c>
      <c r="K1039" t="n">
        <v>1</v>
      </c>
      <c r="L1039" t="n">
        <v>12</v>
      </c>
      <c r="M1039" t="n">
        <v>17.09</v>
      </c>
      <c r="N1039" t="inlineStr">
        <is>
          <t>/</t>
        </is>
      </c>
      <c r="O1039" t="inlineStr">
        <is>
          <t>N</t>
        </is>
      </c>
      <c r="P1039" t="inlineStr">
        <is>
          <t>不报关</t>
        </is>
      </c>
      <c r="Q1039" t="inlineStr">
        <is>
          <t>/</t>
        </is>
      </c>
    </row>
    <row r="1040">
      <c r="A1040" t="inlineStr">
        <is>
          <t>230731CZ4SEA52</t>
        </is>
      </c>
      <c r="B1040" t="inlineStr">
        <is>
          <t>32</t>
        </is>
      </c>
      <c r="C1040" t="inlineStr">
        <is>
          <t>Electric Purifier</t>
        </is>
      </c>
      <c r="D1040" t="inlineStr">
        <is>
          <t>净化器</t>
        </is>
      </c>
      <c r="E1040" t="inlineStr">
        <is>
          <t>8419600000</t>
        </is>
      </c>
      <c r="F1040" t="inlineStr">
        <is>
          <t>无</t>
        </is>
      </c>
      <c r="G1040" t="inlineStr">
        <is>
          <t>无</t>
        </is>
      </c>
      <c r="H1040" t="inlineStr">
        <is>
          <t>Metal - 金属</t>
        </is>
      </c>
      <c r="I1040" t="inlineStr">
        <is>
          <t>净化 purification</t>
        </is>
      </c>
      <c r="J1040" t="inlineStr">
        <is>
          <t>12.300</t>
        </is>
      </c>
      <c r="K1040" t="n">
        <v>1</v>
      </c>
      <c r="L1040" t="n">
        <v>12</v>
      </c>
      <c r="M1040" t="n">
        <v>17.11</v>
      </c>
      <c r="N1040" t="inlineStr">
        <is>
          <t>/</t>
        </is>
      </c>
      <c r="O1040" t="inlineStr">
        <is>
          <t>N</t>
        </is>
      </c>
      <c r="P1040" t="inlineStr">
        <is>
          <t>不报关</t>
        </is>
      </c>
      <c r="Q1040" t="inlineStr">
        <is>
          <t>/</t>
        </is>
      </c>
    </row>
    <row r="1041">
      <c r="A1041" t="inlineStr">
        <is>
          <t>230731CZ4SEA52</t>
        </is>
      </c>
      <c r="B1041" t="inlineStr">
        <is>
          <t>33</t>
        </is>
      </c>
      <c r="C1041" t="inlineStr">
        <is>
          <t>Electric Purifier</t>
        </is>
      </c>
      <c r="D1041" t="inlineStr">
        <is>
          <t>净化器</t>
        </is>
      </c>
      <c r="E1041" t="inlineStr">
        <is>
          <t>8419600000</t>
        </is>
      </c>
      <c r="F1041" t="inlineStr">
        <is>
          <t>Aoresac</t>
        </is>
      </c>
      <c r="G1041" t="inlineStr">
        <is>
          <t>无</t>
        </is>
      </c>
      <c r="H1041" t="inlineStr">
        <is>
          <t>Metal - 金属</t>
        </is>
      </c>
      <c r="I1041" t="inlineStr">
        <is>
          <t>净化 purification</t>
        </is>
      </c>
      <c r="J1041" t="inlineStr">
        <is>
          <t>12.300</t>
        </is>
      </c>
      <c r="K1041" t="n">
        <v>1</v>
      </c>
      <c r="L1041" t="n">
        <v>12</v>
      </c>
      <c r="M1041" t="n">
        <v>17.09</v>
      </c>
      <c r="N1041" t="inlineStr">
        <is>
          <t>/</t>
        </is>
      </c>
      <c r="O1041" t="inlineStr">
        <is>
          <t>N</t>
        </is>
      </c>
      <c r="P1041" t="inlineStr">
        <is>
          <t>不报关</t>
        </is>
      </c>
      <c r="Q1041" t="inlineStr">
        <is>
          <t>/</t>
        </is>
      </c>
    </row>
    <row r="1042">
      <c r="A1042" t="inlineStr">
        <is>
          <t>230731CZ4SEA52</t>
        </is>
      </c>
      <c r="B1042" t="inlineStr">
        <is>
          <t>34</t>
        </is>
      </c>
      <c r="C1042" t="inlineStr">
        <is>
          <t>Bike Pedal</t>
        </is>
      </c>
      <c r="D1042" t="inlineStr">
        <is>
          <t>脚踏板</t>
        </is>
      </c>
      <c r="E1042" t="inlineStr">
        <is>
          <t>8714999089</t>
        </is>
      </c>
      <c r="F1042" t="inlineStr">
        <is>
          <t>Aoresac</t>
        </is>
      </c>
      <c r="G1042" t="inlineStr">
        <is>
          <t>无</t>
        </is>
      </c>
      <c r="H1042" t="inlineStr">
        <is>
          <t>Aluminum alloy（铝合金）</t>
        </is>
      </c>
      <c r="I1042" t="inlineStr">
        <is>
          <t>工具 tool</t>
        </is>
      </c>
      <c r="J1042" t="inlineStr">
        <is>
          <t>11.400</t>
        </is>
      </c>
      <c r="K1042" t="n">
        <v>1</v>
      </c>
      <c r="L1042" t="n">
        <v>30</v>
      </c>
      <c r="M1042" t="n">
        <v>14.8</v>
      </c>
      <c r="N1042" t="inlineStr">
        <is>
          <t>/</t>
        </is>
      </c>
      <c r="O1042" t="inlineStr">
        <is>
          <t>N</t>
        </is>
      </c>
      <c r="P1042" t="inlineStr">
        <is>
          <t>不报关</t>
        </is>
      </c>
      <c r="Q1042" t="inlineStr">
        <is>
          <t>/</t>
        </is>
      </c>
    </row>
    <row r="1043">
      <c r="A1043" t="inlineStr">
        <is>
          <t>230731CZ4SEA52</t>
        </is>
      </c>
      <c r="B1043" t="inlineStr">
        <is>
          <t>35</t>
        </is>
      </c>
      <c r="C1043" t="inlineStr">
        <is>
          <t>Electric water heater</t>
        </is>
      </c>
      <c r="D1043" t="inlineStr">
        <is>
          <t>电热水器</t>
        </is>
      </c>
      <c r="E1043" t="inlineStr">
        <is>
          <t>8516101100</t>
        </is>
      </c>
      <c r="F1043" t="inlineStr">
        <is>
          <t>无</t>
        </is>
      </c>
      <c r="G1043" t="inlineStr">
        <is>
          <t>无</t>
        </is>
      </c>
      <c r="H1043" t="inlineStr">
        <is>
          <t>Aluminum alloy（铝合金）</t>
        </is>
      </c>
      <c r="I1043" t="inlineStr">
        <is>
          <t>加热 heat</t>
        </is>
      </c>
      <c r="J1043" t="inlineStr">
        <is>
          <t>27.500</t>
        </is>
      </c>
      <c r="K1043" t="n">
        <v>1</v>
      </c>
      <c r="L1043" t="n">
        <v>10</v>
      </c>
      <c r="M1043" t="n">
        <v>18.69</v>
      </c>
      <c r="N1043" t="inlineStr">
        <is>
          <t>/</t>
        </is>
      </c>
      <c r="O1043" t="inlineStr">
        <is>
          <t>N</t>
        </is>
      </c>
      <c r="P1043" t="inlineStr">
        <is>
          <t>不报关</t>
        </is>
      </c>
      <c r="Q1043" t="inlineStr">
        <is>
          <t>/</t>
        </is>
      </c>
    </row>
    <row r="1044">
      <c r="A1044" t="inlineStr">
        <is>
          <t>230731CZ4SEA52</t>
        </is>
      </c>
      <c r="B1044" t="inlineStr">
        <is>
          <t>36</t>
        </is>
      </c>
      <c r="C1044" t="inlineStr">
        <is>
          <t>Electric water heater</t>
        </is>
      </c>
      <c r="D1044" t="inlineStr">
        <is>
          <t>电热水器</t>
        </is>
      </c>
      <c r="E1044" t="inlineStr">
        <is>
          <t>8516101100</t>
        </is>
      </c>
      <c r="F1044" t="inlineStr">
        <is>
          <t>Aoresac</t>
        </is>
      </c>
      <c r="G1044" t="inlineStr">
        <is>
          <t>无</t>
        </is>
      </c>
      <c r="H1044" t="inlineStr">
        <is>
          <t>Aluminum alloy（铝合金）</t>
        </is>
      </c>
      <c r="I1044" t="inlineStr">
        <is>
          <t>加热 heat</t>
        </is>
      </c>
      <c r="J1044" t="inlineStr">
        <is>
          <t>27.500</t>
        </is>
      </c>
      <c r="K1044" t="n">
        <v>1</v>
      </c>
      <c r="L1044" t="n">
        <v>10</v>
      </c>
      <c r="M1044" t="n">
        <v>18.69</v>
      </c>
      <c r="N1044" t="inlineStr">
        <is>
          <t>/</t>
        </is>
      </c>
      <c r="O1044" t="inlineStr">
        <is>
          <t>N</t>
        </is>
      </c>
      <c r="P1044" t="inlineStr">
        <is>
          <t>不报关</t>
        </is>
      </c>
      <c r="Q1044" t="inlineStr">
        <is>
          <t>/</t>
        </is>
      </c>
    </row>
    <row r="1045">
      <c r="A1045" t="inlineStr">
        <is>
          <t>230731CZ4SEA52</t>
        </is>
      </c>
      <c r="B1045" t="inlineStr">
        <is>
          <t>37</t>
        </is>
      </c>
      <c r="C1045" t="inlineStr">
        <is>
          <t>Bicycle maintenance stand</t>
        </is>
      </c>
      <c r="D1045" t="inlineStr">
        <is>
          <t>自行车维修台</t>
        </is>
      </c>
      <c r="E1045" t="inlineStr">
        <is>
          <t>8205909000</t>
        </is>
      </c>
      <c r="F1045" t="inlineStr">
        <is>
          <t>WEST BIKING</t>
        </is>
      </c>
      <c r="G1045" t="inlineStr">
        <is>
          <t>无</t>
        </is>
      </c>
      <c r="H1045" t="inlineStr">
        <is>
          <t>High Carbon Steel - 高碳钢</t>
        </is>
      </c>
      <c r="I1045" t="inlineStr">
        <is>
          <t>工具 tool</t>
        </is>
      </c>
      <c r="J1045" t="inlineStr">
        <is>
          <t>18.800</t>
        </is>
      </c>
      <c r="K1045" t="n">
        <v>1</v>
      </c>
      <c r="L1045" t="n">
        <v>4</v>
      </c>
      <c r="M1045" t="n">
        <v>14.43</v>
      </c>
      <c r="N1045" t="inlineStr">
        <is>
          <t>/</t>
        </is>
      </c>
      <c r="O1045" t="inlineStr">
        <is>
          <t>N</t>
        </is>
      </c>
      <c r="P1045" t="inlineStr">
        <is>
          <t>不报关</t>
        </is>
      </c>
      <c r="Q1045" t="inlineStr">
        <is>
          <t>/</t>
        </is>
      </c>
    </row>
    <row r="1046">
      <c r="A1046" t="inlineStr">
        <is>
          <t>230731CZ4SEA52</t>
        </is>
      </c>
      <c r="B1046" t="inlineStr">
        <is>
          <t>38</t>
        </is>
      </c>
      <c r="C1046" t="inlineStr">
        <is>
          <t>Bicycle maintenance stand</t>
        </is>
      </c>
      <c r="D1046" t="inlineStr">
        <is>
          <t>自行车维修台</t>
        </is>
      </c>
      <c r="E1046" t="inlineStr">
        <is>
          <t>8205909000</t>
        </is>
      </c>
      <c r="F1046" t="inlineStr">
        <is>
          <t>WEST BIKING</t>
        </is>
      </c>
      <c r="G1046" t="inlineStr">
        <is>
          <t>无</t>
        </is>
      </c>
      <c r="H1046" t="inlineStr">
        <is>
          <t>High Carbon Steel - 高碳钢</t>
        </is>
      </c>
      <c r="I1046" t="inlineStr">
        <is>
          <t>工具 tool</t>
        </is>
      </c>
      <c r="J1046" t="inlineStr">
        <is>
          <t>18.800</t>
        </is>
      </c>
      <c r="K1046" t="n">
        <v>1</v>
      </c>
      <c r="L1046" t="n">
        <v>8</v>
      </c>
      <c r="M1046" t="n">
        <v>28</v>
      </c>
      <c r="N1046" t="inlineStr">
        <is>
          <t>/</t>
        </is>
      </c>
      <c r="O1046" t="inlineStr">
        <is>
          <t>N</t>
        </is>
      </c>
      <c r="P1046" t="inlineStr">
        <is>
          <t>不报关</t>
        </is>
      </c>
      <c r="Q1046" t="inlineStr">
        <is>
          <t>/</t>
        </is>
      </c>
    </row>
    <row r="1047">
      <c r="A1047" t="inlineStr">
        <is>
          <t>230731CZ4SEA52</t>
        </is>
      </c>
      <c r="B1047" t="inlineStr">
        <is>
          <t>39</t>
        </is>
      </c>
      <c r="C1047" t="inlineStr">
        <is>
          <t>Bicycle maintenance stand</t>
        </is>
      </c>
      <c r="D1047" t="inlineStr">
        <is>
          <t>自行车维修台</t>
        </is>
      </c>
      <c r="E1047" t="inlineStr">
        <is>
          <t>8205909000</t>
        </is>
      </c>
      <c r="F1047" t="inlineStr">
        <is>
          <t>WEST BIKING</t>
        </is>
      </c>
      <c r="G1047" t="inlineStr">
        <is>
          <t>无</t>
        </is>
      </c>
      <c r="H1047" t="inlineStr">
        <is>
          <t>High Carbon Steel - 高碳钢</t>
        </is>
      </c>
      <c r="I1047" t="inlineStr">
        <is>
          <t>工具 tool</t>
        </is>
      </c>
      <c r="J1047" t="inlineStr">
        <is>
          <t>18.800</t>
        </is>
      </c>
      <c r="K1047" t="n">
        <v>1</v>
      </c>
      <c r="L1047" t="n">
        <v>8</v>
      </c>
      <c r="M1047" t="n">
        <v>28.05</v>
      </c>
      <c r="N1047" t="inlineStr">
        <is>
          <t>/</t>
        </is>
      </c>
      <c r="O1047" t="inlineStr">
        <is>
          <t>N</t>
        </is>
      </c>
      <c r="P1047" t="inlineStr">
        <is>
          <t>不报关</t>
        </is>
      </c>
      <c r="Q1047" t="inlineStr">
        <is>
          <t>/</t>
        </is>
      </c>
    </row>
    <row r="1048">
      <c r="A1048" t="inlineStr">
        <is>
          <t>230731CZ4SEA52</t>
        </is>
      </c>
      <c r="B1048" t="inlineStr">
        <is>
          <t>40</t>
        </is>
      </c>
      <c r="C1048" t="inlineStr">
        <is>
          <t>Cup Holder</t>
        </is>
      </c>
      <c r="D1048" t="inlineStr">
        <is>
          <t>杯台</t>
        </is>
      </c>
      <c r="E1048" t="inlineStr">
        <is>
          <t>4421999999</t>
        </is>
      </c>
      <c r="F1048" t="inlineStr">
        <is>
          <t>无</t>
        </is>
      </c>
      <c r="G1048" t="inlineStr">
        <is>
          <t>无</t>
        </is>
      </c>
      <c r="H1048" t="inlineStr">
        <is>
          <t>Wood(木头)</t>
        </is>
      </c>
      <c r="I1048" t="inlineStr">
        <is>
          <t>工具 tool</t>
        </is>
      </c>
      <c r="J1048" t="inlineStr">
        <is>
          <t>2.100</t>
        </is>
      </c>
      <c r="K1048" t="n">
        <v>1</v>
      </c>
      <c r="L1048" t="n">
        <v>30</v>
      </c>
      <c r="M1048" t="n">
        <v>9.25</v>
      </c>
      <c r="N1048" t="inlineStr">
        <is>
          <t>/</t>
        </is>
      </c>
      <c r="O1048" t="inlineStr">
        <is>
          <t>N</t>
        </is>
      </c>
      <c r="P1048" t="inlineStr">
        <is>
          <t>不报关</t>
        </is>
      </c>
      <c r="Q1048" t="inlineStr">
        <is>
          <t>/</t>
        </is>
      </c>
    </row>
    <row r="1049">
      <c r="A1049" t="inlineStr">
        <is>
          <t>230731CZ4SEA52</t>
        </is>
      </c>
      <c r="B1049" t="inlineStr">
        <is>
          <t>41</t>
        </is>
      </c>
      <c r="C1049" t="inlineStr">
        <is>
          <t>TV Remote</t>
        </is>
      </c>
      <c r="D1049" t="inlineStr">
        <is>
          <t>遥控器</t>
        </is>
      </c>
      <c r="E1049" t="inlineStr">
        <is>
          <t>8526920090</t>
        </is>
      </c>
      <c r="F1049" t="inlineStr">
        <is>
          <t>Niimbot</t>
        </is>
      </c>
      <c r="G1049" t="inlineStr">
        <is>
          <t>无</t>
        </is>
      </c>
      <c r="H1049" t="inlineStr">
        <is>
          <t>ABS（丙烯腈-丁二烯-苯乙烯）</t>
        </is>
      </c>
      <c r="I1049" t="inlineStr">
        <is>
          <t>控制 control</t>
        </is>
      </c>
      <c r="J1049" t="inlineStr">
        <is>
          <t>2.000</t>
        </is>
      </c>
      <c r="K1049" t="n">
        <v>1</v>
      </c>
      <c r="L1049" t="n">
        <v>100</v>
      </c>
      <c r="M1049" t="n">
        <v>9.57</v>
      </c>
      <c r="N1049" t="inlineStr">
        <is>
          <t>/</t>
        </is>
      </c>
      <c r="O1049" t="inlineStr">
        <is>
          <t>N</t>
        </is>
      </c>
      <c r="P1049" t="inlineStr">
        <is>
          <t>不报关</t>
        </is>
      </c>
      <c r="Q1049" t="inlineStr">
        <is>
          <t>/</t>
        </is>
      </c>
    </row>
    <row r="1050">
      <c r="A1050" t="inlineStr">
        <is>
          <t>230731CZ4SEA52</t>
        </is>
      </c>
      <c r="B1050" t="inlineStr">
        <is>
          <t>42</t>
        </is>
      </c>
      <c r="C1050" t="inlineStr">
        <is>
          <t>Tent lamp</t>
        </is>
      </c>
      <c r="D1050" t="inlineStr">
        <is>
          <t>帐篷灯</t>
        </is>
      </c>
      <c r="E1050" t="inlineStr">
        <is>
          <t>8513100000</t>
        </is>
      </c>
      <c r="F1050" t="inlineStr">
        <is>
          <t>无</t>
        </is>
      </c>
      <c r="G1050" t="inlineStr">
        <is>
          <t>无</t>
        </is>
      </c>
      <c r="H1050" t="inlineStr">
        <is>
          <t>Plastic（塑料）</t>
        </is>
      </c>
      <c r="I1050" t="inlineStr">
        <is>
          <t>照明 light</t>
        </is>
      </c>
      <c r="J1050" t="inlineStr">
        <is>
          <t>2.900</t>
        </is>
      </c>
      <c r="K1050" t="n">
        <v>1</v>
      </c>
      <c r="L1050" t="n">
        <v>20</v>
      </c>
      <c r="M1050" t="n">
        <v>8.74</v>
      </c>
      <c r="N1050" t="inlineStr">
        <is>
          <t>/</t>
        </is>
      </c>
      <c r="O1050" t="inlineStr">
        <is>
          <t>N</t>
        </is>
      </c>
      <c r="P1050" t="inlineStr">
        <is>
          <t>不报关</t>
        </is>
      </c>
      <c r="Q1050" t="inlineStr">
        <is>
          <t>/</t>
        </is>
      </c>
    </row>
    <row r="1051">
      <c r="A1051" t="inlineStr">
        <is>
          <t>230731CZ4SEA52</t>
        </is>
      </c>
      <c r="B1051" t="inlineStr">
        <is>
          <t>43</t>
        </is>
      </c>
      <c r="C1051" t="inlineStr">
        <is>
          <t>Electric stirrer</t>
        </is>
      </c>
      <c r="D1051" t="inlineStr">
        <is>
          <t>电动搅拌器</t>
        </is>
      </c>
      <c r="E1051" t="inlineStr">
        <is>
          <t>8509400000</t>
        </is>
      </c>
      <c r="F1051" t="inlineStr">
        <is>
          <t>TOMSHOO</t>
        </is>
      </c>
      <c r="G1051" t="inlineStr">
        <is>
          <t>无</t>
        </is>
      </c>
      <c r="H1051" t="inlineStr">
        <is>
          <t>Metal - 金属</t>
        </is>
      </c>
      <c r="I1051" t="inlineStr">
        <is>
          <t>搅拌 stir</t>
        </is>
      </c>
      <c r="J1051" t="inlineStr">
        <is>
          <t>18.000</t>
        </is>
      </c>
      <c r="K1051" t="n">
        <v>1</v>
      </c>
      <c r="L1051" t="n">
        <v>2</v>
      </c>
      <c r="M1051" t="n">
        <v>5.43</v>
      </c>
      <c r="N1051" t="inlineStr">
        <is>
          <t>/</t>
        </is>
      </c>
      <c r="O1051" t="inlineStr">
        <is>
          <t>N</t>
        </is>
      </c>
      <c r="P1051" t="inlineStr">
        <is>
          <t>不报关</t>
        </is>
      </c>
      <c r="Q1051" t="inlineStr">
        <is>
          <t>/</t>
        </is>
      </c>
    </row>
    <row r="1052">
      <c r="A1052" t="inlineStr">
        <is>
          <t>230731CZ4SEA52</t>
        </is>
      </c>
      <c r="B1052" t="inlineStr">
        <is>
          <t>43</t>
        </is>
      </c>
      <c r="C1052" t="inlineStr">
        <is>
          <t>Electric Purifier</t>
        </is>
      </c>
      <c r="D1052" t="inlineStr">
        <is>
          <t>净化器</t>
        </is>
      </c>
      <c r="E1052" t="inlineStr">
        <is>
          <t>8419600000</t>
        </is>
      </c>
      <c r="F1052" t="inlineStr">
        <is>
          <t>无</t>
        </is>
      </c>
      <c r="G1052" t="inlineStr">
        <is>
          <t>无</t>
        </is>
      </c>
      <c r="H1052" t="inlineStr">
        <is>
          <t>Metal - 金属</t>
        </is>
      </c>
      <c r="I1052" t="inlineStr">
        <is>
          <t>净化 purification</t>
        </is>
      </c>
      <c r="J1052" t="inlineStr">
        <is>
          <t>12.300</t>
        </is>
      </c>
      <c r="K1052" t="n">
        <v>1</v>
      </c>
      <c r="L1052" t="n">
        <v>4</v>
      </c>
      <c r="M1052" t="n">
        <v>10.87</v>
      </c>
      <c r="N1052" t="inlineStr">
        <is>
          <t>/</t>
        </is>
      </c>
      <c r="O1052" t="inlineStr">
        <is>
          <t>N</t>
        </is>
      </c>
      <c r="P1052" t="inlineStr">
        <is>
          <t>不报关</t>
        </is>
      </c>
      <c r="Q1052" t="inlineStr">
        <is>
          <t>/</t>
        </is>
      </c>
    </row>
    <row r="1053">
      <c r="A1053" t="inlineStr">
        <is>
          <t>230731CZ4SEA52</t>
        </is>
      </c>
      <c r="B1053" t="inlineStr">
        <is>
          <t>44</t>
        </is>
      </c>
      <c r="C1053" t="inlineStr">
        <is>
          <t>Monitor</t>
        </is>
      </c>
      <c r="D1053" t="inlineStr">
        <is>
          <t>监视器</t>
        </is>
      </c>
      <c r="E1053" t="inlineStr">
        <is>
          <t>8528590090</t>
        </is>
      </c>
      <c r="F1053" t="inlineStr">
        <is>
          <t>无</t>
        </is>
      </c>
      <c r="G1053" t="inlineStr">
        <is>
          <t>无</t>
        </is>
      </c>
      <c r="H1053" t="inlineStr">
        <is>
          <t>ABS（丙烯腈-丁二烯-苯乙烯）</t>
        </is>
      </c>
      <c r="I1053" t="inlineStr">
        <is>
          <t>观察 observe</t>
        </is>
      </c>
      <c r="J1053" t="inlineStr">
        <is>
          <t>9.000</t>
        </is>
      </c>
      <c r="K1053" t="n">
        <v>1</v>
      </c>
      <c r="L1053" t="n">
        <v>18</v>
      </c>
      <c r="M1053" t="n">
        <v>5.33</v>
      </c>
      <c r="N1053" t="inlineStr">
        <is>
          <t>/</t>
        </is>
      </c>
      <c r="O1053" t="inlineStr">
        <is>
          <t>N</t>
        </is>
      </c>
      <c r="P1053" t="inlineStr">
        <is>
          <t>不报关</t>
        </is>
      </c>
      <c r="Q1053" t="inlineStr">
        <is>
          <t>/</t>
        </is>
      </c>
    </row>
    <row r="1054">
      <c r="A1054" t="inlineStr">
        <is>
          <t>230731CZ4SEA52</t>
        </is>
      </c>
      <c r="B1054" t="inlineStr">
        <is>
          <t>44</t>
        </is>
      </c>
      <c r="C1054" t="inlineStr">
        <is>
          <t>Strainer</t>
        </is>
      </c>
      <c r="D1054" t="inlineStr">
        <is>
          <t>滤勺</t>
        </is>
      </c>
      <c r="E1054" t="inlineStr">
        <is>
          <t>8205510000</t>
        </is>
      </c>
      <c r="F1054" t="inlineStr">
        <is>
          <t>无</t>
        </is>
      </c>
      <c r="G1054" t="inlineStr">
        <is>
          <t>无</t>
        </is>
      </c>
      <c r="H1054" t="inlineStr">
        <is>
          <t>Wood(木头)</t>
        </is>
      </c>
      <c r="I1054" t="inlineStr">
        <is>
          <t>工具 tool</t>
        </is>
      </c>
      <c r="J1054" t="inlineStr">
        <is>
          <t>8.000</t>
        </is>
      </c>
      <c r="K1054" t="n">
        <v>1</v>
      </c>
      <c r="L1054" t="n">
        <v>10</v>
      </c>
      <c r="M1054" t="n">
        <v>2.96</v>
      </c>
      <c r="N1054" t="inlineStr">
        <is>
          <t>/</t>
        </is>
      </c>
      <c r="O1054" t="inlineStr">
        <is>
          <t>N</t>
        </is>
      </c>
      <c r="P1054" t="inlineStr">
        <is>
          <t>不报关</t>
        </is>
      </c>
      <c r="Q1054" t="inlineStr">
        <is>
          <t>/</t>
        </is>
      </c>
    </row>
    <row r="1055">
      <c r="A1055" t="inlineStr">
        <is>
          <t>230731CZ4SEA52</t>
        </is>
      </c>
      <c r="B1055" t="inlineStr">
        <is>
          <t>44</t>
        </is>
      </c>
      <c r="C1055" t="inlineStr">
        <is>
          <t>Thermal Paper</t>
        </is>
      </c>
      <c r="D1055" t="inlineStr">
        <is>
          <t>热敏打印纸</t>
        </is>
      </c>
      <c r="E1055" t="inlineStr">
        <is>
          <t>4816900010</t>
        </is>
      </c>
      <c r="F1055" t="inlineStr">
        <is>
          <t>SCULPFUN</t>
        </is>
      </c>
      <c r="G1055" t="inlineStr">
        <is>
          <t>无</t>
        </is>
      </c>
      <c r="H1055" t="inlineStr">
        <is>
          <t>Paper - 纸</t>
        </is>
      </c>
      <c r="I1055" t="inlineStr">
        <is>
          <t>工具 tool</t>
        </is>
      </c>
      <c r="J1055" t="inlineStr">
        <is>
          <t>1.700</t>
        </is>
      </c>
      <c r="K1055" t="n">
        <v>1</v>
      </c>
      <c r="L1055" t="n">
        <v>20</v>
      </c>
      <c r="M1055" t="n">
        <v>5.92</v>
      </c>
      <c r="N1055" t="inlineStr">
        <is>
          <t>/</t>
        </is>
      </c>
      <c r="O1055" t="inlineStr">
        <is>
          <t>N</t>
        </is>
      </c>
      <c r="P1055" t="inlineStr">
        <is>
          <t>不报关</t>
        </is>
      </c>
      <c r="Q1055" t="inlineStr">
        <is>
          <t>/</t>
        </is>
      </c>
    </row>
    <row r="1056">
      <c r="A1056" t="inlineStr">
        <is>
          <t>230731CZ4SEA52</t>
        </is>
      </c>
      <c r="B1056" t="inlineStr">
        <is>
          <t>45</t>
        </is>
      </c>
      <c r="C1056" t="inlineStr">
        <is>
          <t>Signal Finder</t>
        </is>
      </c>
      <c r="D1056" t="inlineStr">
        <is>
          <t>寻星仪</t>
        </is>
      </c>
      <c r="E1056" t="inlineStr">
        <is>
          <t>8525600000</t>
        </is>
      </c>
      <c r="F1056" t="inlineStr">
        <is>
          <t>GTMEDIA</t>
        </is>
      </c>
      <c r="G1056" t="inlineStr">
        <is>
          <t>无</t>
        </is>
      </c>
      <c r="H1056" t="inlineStr">
        <is>
          <t>ABS（丙烯腈-丁二烯-苯乙烯）</t>
        </is>
      </c>
      <c r="I1056" t="inlineStr">
        <is>
          <t>观察 observe</t>
        </is>
      </c>
      <c r="J1056" t="inlineStr">
        <is>
          <t>32.400</t>
        </is>
      </c>
      <c r="K1056" t="n">
        <v>1</v>
      </c>
      <c r="L1056" t="n">
        <v>10</v>
      </c>
      <c r="M1056" t="n">
        <v>3.04</v>
      </c>
      <c r="N1056" t="inlineStr">
        <is>
          <t>/</t>
        </is>
      </c>
      <c r="O1056" t="inlineStr">
        <is>
          <t>N</t>
        </is>
      </c>
      <c r="P1056" t="inlineStr">
        <is>
          <t>不报关</t>
        </is>
      </c>
      <c r="Q1056" t="inlineStr">
        <is>
          <t>/</t>
        </is>
      </c>
    </row>
    <row r="1057">
      <c r="A1057" t="inlineStr">
        <is>
          <t>230731CZ4SEA52</t>
        </is>
      </c>
      <c r="B1057" t="inlineStr">
        <is>
          <t>45</t>
        </is>
      </c>
      <c r="C1057" t="inlineStr">
        <is>
          <t>Automobile instrument</t>
        </is>
      </c>
      <c r="D1057" t="inlineStr">
        <is>
          <t>空燃比仪表</t>
        </is>
      </c>
      <c r="E1057" t="inlineStr">
        <is>
          <t>9031808000</t>
        </is>
      </c>
      <c r="F1057" t="inlineStr">
        <is>
          <t>Aoresac</t>
        </is>
      </c>
      <c r="G1057" t="inlineStr">
        <is>
          <t>无</t>
        </is>
      </c>
      <c r="H1057" t="inlineStr">
        <is>
          <t>Plastic（塑料）</t>
        </is>
      </c>
      <c r="I1057" t="inlineStr">
        <is>
          <t>工具 tool</t>
        </is>
      </c>
      <c r="J1057" t="inlineStr">
        <is>
          <t>16.800</t>
        </is>
      </c>
      <c r="K1057" t="n">
        <v>1</v>
      </c>
      <c r="L1057" t="n">
        <v>20</v>
      </c>
      <c r="M1057" t="n">
        <v>6.09</v>
      </c>
      <c r="N1057" t="inlineStr">
        <is>
          <t>/</t>
        </is>
      </c>
      <c r="O1057" t="inlineStr">
        <is>
          <t>N</t>
        </is>
      </c>
      <c r="P1057" t="inlineStr">
        <is>
          <t>不报关</t>
        </is>
      </c>
      <c r="Q1057" t="inlineStr">
        <is>
          <t>/</t>
        </is>
      </c>
    </row>
    <row r="1058">
      <c r="A1058" t="inlineStr">
        <is>
          <t>230731CZ4SEA52</t>
        </is>
      </c>
      <c r="B1058" t="inlineStr">
        <is>
          <t>45</t>
        </is>
      </c>
      <c r="C1058" t="inlineStr">
        <is>
          <t>Thermal Paper</t>
        </is>
      </c>
      <c r="D1058" t="inlineStr">
        <is>
          <t>热敏打印纸</t>
        </is>
      </c>
      <c r="E1058" t="inlineStr">
        <is>
          <t>4816900010</t>
        </is>
      </c>
      <c r="F1058" t="inlineStr">
        <is>
          <t>无</t>
        </is>
      </c>
      <c r="G1058" t="inlineStr">
        <is>
          <t>无</t>
        </is>
      </c>
      <c r="H1058" t="inlineStr">
        <is>
          <t>Paper - 纸</t>
        </is>
      </c>
      <c r="I1058" t="inlineStr">
        <is>
          <t>工具 tool</t>
        </is>
      </c>
      <c r="J1058" t="inlineStr">
        <is>
          <t>1.700</t>
        </is>
      </c>
      <c r="K1058" t="n">
        <v>1</v>
      </c>
      <c r="L1058" t="n">
        <v>15</v>
      </c>
      <c r="M1058" t="n">
        <v>4.57</v>
      </c>
      <c r="N1058" t="inlineStr">
        <is>
          <t>/</t>
        </is>
      </c>
      <c r="O1058" t="inlineStr">
        <is>
          <t>N</t>
        </is>
      </c>
      <c r="P1058" t="inlineStr">
        <is>
          <t>不报关</t>
        </is>
      </c>
      <c r="Q1058" t="inlineStr">
        <is>
          <t>/</t>
        </is>
      </c>
    </row>
    <row r="1059">
      <c r="A1059" t="inlineStr">
        <is>
          <t>230731CZ4SEA52</t>
        </is>
      </c>
      <c r="B1059" t="inlineStr">
        <is>
          <t>46</t>
        </is>
      </c>
      <c r="C1059" t="inlineStr">
        <is>
          <t>Laptop Cooler</t>
        </is>
      </c>
      <c r="D1059" t="inlineStr">
        <is>
          <t>散热器</t>
        </is>
      </c>
      <c r="E1059" t="inlineStr">
        <is>
          <t>8473308000</t>
        </is>
      </c>
      <c r="F1059" t="inlineStr">
        <is>
          <t>无</t>
        </is>
      </c>
      <c r="G1059" t="inlineStr">
        <is>
          <t>无</t>
        </is>
      </c>
      <c r="H1059" t="inlineStr">
        <is>
          <t>ABS（丙烯腈-丁二烯-苯乙烯）</t>
        </is>
      </c>
      <c r="I1059" t="inlineStr">
        <is>
          <t>工具 tool</t>
        </is>
      </c>
      <c r="J1059" t="inlineStr">
        <is>
          <t>0.900</t>
        </is>
      </c>
      <c r="K1059" t="n">
        <v>1</v>
      </c>
      <c r="L1059" t="n">
        <v>30</v>
      </c>
      <c r="M1059" t="n">
        <v>4.2</v>
      </c>
      <c r="N1059" t="inlineStr">
        <is>
          <t>/</t>
        </is>
      </c>
      <c r="O1059" t="inlineStr">
        <is>
          <t>N</t>
        </is>
      </c>
      <c r="P1059" t="inlineStr">
        <is>
          <t>不报关</t>
        </is>
      </c>
      <c r="Q1059" t="inlineStr">
        <is>
          <t>/</t>
        </is>
      </c>
    </row>
    <row r="1060">
      <c r="A1060" t="inlineStr">
        <is>
          <t>230731CZ4SEA52</t>
        </is>
      </c>
      <c r="B1060" t="inlineStr">
        <is>
          <t>46</t>
        </is>
      </c>
      <c r="C1060" t="inlineStr">
        <is>
          <t>Power Adapter</t>
        </is>
      </c>
      <c r="D1060" t="inlineStr">
        <is>
          <t>电源适配器</t>
        </is>
      </c>
      <c r="E1060" t="inlineStr">
        <is>
          <t>8473302000</t>
        </is>
      </c>
      <c r="F1060" t="inlineStr">
        <is>
          <t>无</t>
        </is>
      </c>
      <c r="G1060" t="inlineStr">
        <is>
          <t>无</t>
        </is>
      </c>
      <c r="H1060" t="inlineStr">
        <is>
          <t>Plastic（塑料）</t>
        </is>
      </c>
      <c r="I1060" t="inlineStr">
        <is>
          <t>工具 tool</t>
        </is>
      </c>
      <c r="J1060" t="inlineStr">
        <is>
          <t>3.300</t>
        </is>
      </c>
      <c r="K1060" t="n">
        <v>1</v>
      </c>
      <c r="L1060" t="n">
        <v>20</v>
      </c>
      <c r="M1060" t="n">
        <v>2.8</v>
      </c>
      <c r="N1060" t="inlineStr">
        <is>
          <t>/</t>
        </is>
      </c>
      <c r="O1060" t="inlineStr">
        <is>
          <t>N</t>
        </is>
      </c>
      <c r="P1060" t="inlineStr">
        <is>
          <t>不报关</t>
        </is>
      </c>
      <c r="Q1060" t="inlineStr">
        <is>
          <t>/</t>
        </is>
      </c>
    </row>
    <row r="1061">
      <c r="A1061" t="inlineStr">
        <is>
          <t>230731CZ4SEA52</t>
        </is>
      </c>
      <c r="B1061" t="inlineStr">
        <is>
          <t>46</t>
        </is>
      </c>
      <c r="C1061" t="inlineStr">
        <is>
          <t>Front Panel</t>
        </is>
      </c>
      <c r="D1061" t="inlineStr">
        <is>
          <t>前置面板</t>
        </is>
      </c>
      <c r="E1061" t="inlineStr">
        <is>
          <t>8473302000</t>
        </is>
      </c>
      <c r="F1061" t="inlineStr">
        <is>
          <t>无</t>
        </is>
      </c>
      <c r="G1061" t="inlineStr">
        <is>
          <t>无</t>
        </is>
      </c>
      <c r="H1061" t="inlineStr">
        <is>
          <t>ABS（丙烯腈-丁二烯-苯乙烯）</t>
        </is>
      </c>
      <c r="I1061" t="inlineStr">
        <is>
          <t>工具 tool</t>
        </is>
      </c>
      <c r="J1061" t="inlineStr">
        <is>
          <t>2.900</t>
        </is>
      </c>
      <c r="K1061" t="n">
        <v>1</v>
      </c>
      <c r="L1061" t="n">
        <v>20</v>
      </c>
      <c r="M1061" t="n">
        <v>2.8</v>
      </c>
      <c r="N1061" t="inlineStr">
        <is>
          <t>/</t>
        </is>
      </c>
      <c r="O1061" t="inlineStr">
        <is>
          <t>N</t>
        </is>
      </c>
      <c r="P1061" t="inlineStr">
        <is>
          <t>不报关</t>
        </is>
      </c>
      <c r="Q1061" t="inlineStr">
        <is>
          <t>/</t>
        </is>
      </c>
    </row>
    <row r="1062">
      <c r="A1062" t="inlineStr">
        <is>
          <t>230731CZ4SEA52</t>
        </is>
      </c>
      <c r="B1062" t="inlineStr">
        <is>
          <t>46</t>
        </is>
      </c>
      <c r="C1062" t="inlineStr">
        <is>
          <t>Limit Switch</t>
        </is>
      </c>
      <c r="D1062" t="inlineStr">
        <is>
          <t>限位开关</t>
        </is>
      </c>
      <c r="E1062" t="inlineStr">
        <is>
          <t>8466928000</t>
        </is>
      </c>
      <c r="F1062" t="inlineStr">
        <is>
          <t>Aoresac</t>
        </is>
      </c>
      <c r="G1062" t="inlineStr">
        <is>
          <t>无</t>
        </is>
      </c>
      <c r="H1062" t="inlineStr">
        <is>
          <t>other - 其他</t>
        </is>
      </c>
      <c r="I1062" t="inlineStr">
        <is>
          <t>工具 tool</t>
        </is>
      </c>
      <c r="J1062" t="inlineStr">
        <is>
          <t>12.300</t>
        </is>
      </c>
      <c r="K1062" t="n">
        <v>1</v>
      </c>
      <c r="L1062" t="n">
        <v>20</v>
      </c>
      <c r="M1062" t="n">
        <v>2.8</v>
      </c>
      <c r="N1062" t="inlineStr">
        <is>
          <t>/</t>
        </is>
      </c>
      <c r="O1062" t="inlineStr">
        <is>
          <t>N</t>
        </is>
      </c>
      <c r="P1062" t="inlineStr">
        <is>
          <t>不报关</t>
        </is>
      </c>
      <c r="Q1062" t="inlineStr">
        <is>
          <t>/</t>
        </is>
      </c>
    </row>
    <row r="1063">
      <c r="A1063" t="inlineStr">
        <is>
          <t>1801322884</t>
        </is>
      </c>
      <c r="B1063" t="inlineStr">
        <is>
          <t>1</t>
        </is>
      </c>
      <c r="C1063" t="inlineStr">
        <is>
          <t>massager</t>
        </is>
      </c>
      <c r="D1063" t="inlineStr">
        <is>
          <t>按摩器</t>
        </is>
      </c>
      <c r="E1063" t="inlineStr">
        <is>
          <t>9019101000</t>
        </is>
      </c>
      <c r="F1063" t="inlineStr">
        <is>
          <t>无</t>
        </is>
      </c>
      <c r="G1063" t="inlineStr">
        <is>
          <t>无</t>
        </is>
      </c>
      <c r="H1063" t="inlineStr">
        <is>
          <t>ABS+TPE</t>
        </is>
      </c>
      <c r="I1063" t="inlineStr">
        <is>
          <t>massage</t>
        </is>
      </c>
      <c r="J1063" t="inlineStr">
        <is>
          <t>16.800</t>
        </is>
      </c>
      <c r="K1063" t="n">
        <v>1</v>
      </c>
      <c r="L1063" t="n">
        <v>30</v>
      </c>
      <c r="M1063" t="n">
        <v>28.35</v>
      </c>
      <c r="N1063">
        <f>_xlfn.DISPIMG("ID_BF65742D2CFA4010A3E5E9ECDF54E81A",1)</f>
        <v/>
      </c>
      <c r="O1063" t="inlineStr">
        <is>
          <t>Y</t>
        </is>
      </c>
      <c r="P1063" t="inlineStr">
        <is>
          <t>不报关</t>
        </is>
      </c>
      <c r="Q1063" t="inlineStr">
        <is>
          <t>https://www.alibaba.com/product-detail/Hot-sex-toys-for-men-masturbation_1600710234724.html?spm=a2700.galleryofferlist.normal_offer.d_title.ae913e69L6ZBn5</t>
        </is>
      </c>
    </row>
    <row r="1064">
      <c r="A1064" t="inlineStr">
        <is>
          <t>1801322884</t>
        </is>
      </c>
      <c r="B1064" t="inlineStr">
        <is>
          <t>2</t>
        </is>
      </c>
      <c r="C1064" t="inlineStr">
        <is>
          <t>massager</t>
        </is>
      </c>
      <c r="D1064" t="inlineStr">
        <is>
          <t>按摩器</t>
        </is>
      </c>
      <c r="E1064" t="inlineStr">
        <is>
          <t>9019101000</t>
        </is>
      </c>
      <c r="F1064" t="inlineStr">
        <is>
          <t>无</t>
        </is>
      </c>
      <c r="G1064" t="inlineStr">
        <is>
          <t>无</t>
        </is>
      </c>
      <c r="H1064" t="inlineStr">
        <is>
          <t>ABS+TPE</t>
        </is>
      </c>
      <c r="I1064" t="inlineStr">
        <is>
          <t>massage</t>
        </is>
      </c>
      <c r="J1064" t="inlineStr">
        <is>
          <t>16.800</t>
        </is>
      </c>
      <c r="K1064" t="n">
        <v>1</v>
      </c>
      <c r="L1064" t="n">
        <v>30</v>
      </c>
      <c r="M1064" t="n">
        <v>28.35</v>
      </c>
      <c r="N1064">
        <f>_xlfn.DISPIMG("ID_BF65742D2CFA4010A3E5E9ECDF54E81A",1)</f>
        <v/>
      </c>
      <c r="O1064" t="inlineStr">
        <is>
          <t>Y</t>
        </is>
      </c>
      <c r="P1064" t="inlineStr">
        <is>
          <t>不报关</t>
        </is>
      </c>
      <c r="Q1064" t="inlineStr">
        <is>
          <t>https://www.alibaba.com/product-detail/Hot-sex-toys-for-men-masturbation_1600710234724.html?spm=a2700.galleryofferlist.normal_offer.d_title.ae913e69L6ZBn5</t>
        </is>
      </c>
    </row>
    <row r="1065">
      <c r="A1065" t="inlineStr">
        <is>
          <t>1801322884</t>
        </is>
      </c>
      <c r="B1065" t="inlineStr">
        <is>
          <t>3</t>
        </is>
      </c>
      <c r="C1065" t="inlineStr">
        <is>
          <t>massager</t>
        </is>
      </c>
      <c r="D1065" t="inlineStr">
        <is>
          <t>按摩器</t>
        </is>
      </c>
      <c r="E1065" t="inlineStr">
        <is>
          <t>9019101000</t>
        </is>
      </c>
      <c r="F1065" t="inlineStr">
        <is>
          <t>无</t>
        </is>
      </c>
      <c r="G1065" t="inlineStr">
        <is>
          <t>无</t>
        </is>
      </c>
      <c r="H1065" t="inlineStr">
        <is>
          <t>ABS+TPE</t>
        </is>
      </c>
      <c r="I1065" t="inlineStr">
        <is>
          <t>massage</t>
        </is>
      </c>
      <c r="J1065" t="inlineStr">
        <is>
          <t>16.800</t>
        </is>
      </c>
      <c r="K1065" t="n">
        <v>1</v>
      </c>
      <c r="L1065" t="n">
        <v>30</v>
      </c>
      <c r="M1065" t="n">
        <v>28.35</v>
      </c>
      <c r="N1065">
        <f>_xlfn.DISPIMG("ID_BF65742D2CFA4010A3E5E9ECDF54E81A",1)</f>
        <v/>
      </c>
      <c r="O1065" t="inlineStr">
        <is>
          <t>Y</t>
        </is>
      </c>
      <c r="P1065" t="inlineStr">
        <is>
          <t>不报关</t>
        </is>
      </c>
      <c r="Q1065" t="inlineStr">
        <is>
          <t>https://www.alibaba.com/product-detail/Hot-sex-toys-for-men-masturbation_1600710234724.html?spm=a2700.galleryofferlist.normal_offer.d_title.ae913e69L6ZBn5</t>
        </is>
      </c>
    </row>
    <row r="1066">
      <c r="A1066" t="inlineStr">
        <is>
          <t>1801322884</t>
        </is>
      </c>
      <c r="B1066" t="inlineStr">
        <is>
          <t>4</t>
        </is>
      </c>
      <c r="C1066" t="inlineStr">
        <is>
          <t>massager</t>
        </is>
      </c>
      <c r="D1066" t="inlineStr">
        <is>
          <t>按摩器</t>
        </is>
      </c>
      <c r="E1066" t="inlineStr">
        <is>
          <t>9019101000</t>
        </is>
      </c>
      <c r="F1066" t="inlineStr">
        <is>
          <t>无</t>
        </is>
      </c>
      <c r="G1066" t="inlineStr">
        <is>
          <t>无</t>
        </is>
      </c>
      <c r="H1066" t="inlineStr">
        <is>
          <t>ABS+TPE</t>
        </is>
      </c>
      <c r="I1066" t="inlineStr">
        <is>
          <t>massage</t>
        </is>
      </c>
      <c r="J1066" t="inlineStr">
        <is>
          <t>16.800</t>
        </is>
      </c>
      <c r="K1066" t="n">
        <v>1</v>
      </c>
      <c r="L1066" t="n">
        <v>30</v>
      </c>
      <c r="M1066" t="n">
        <v>28.35</v>
      </c>
      <c r="N1066">
        <f>_xlfn.DISPIMG("ID_BF65742D2CFA4010A3E5E9ECDF54E81A",1)</f>
        <v/>
      </c>
      <c r="O1066" t="inlineStr">
        <is>
          <t>Y</t>
        </is>
      </c>
      <c r="P1066" t="inlineStr">
        <is>
          <t>不报关</t>
        </is>
      </c>
      <c r="Q1066" t="inlineStr">
        <is>
          <t>https://www.alibaba.com/product-detail/Hot-sex-toys-for-men-masturbation_1600710234724.html?spm=a2700.galleryofferlist.normal_offer.d_title.ae913e69L6ZBn5</t>
        </is>
      </c>
    </row>
    <row r="1067">
      <c r="A1067" t="inlineStr">
        <is>
          <t>1801322884</t>
        </is>
      </c>
      <c r="B1067" t="inlineStr">
        <is>
          <t>5</t>
        </is>
      </c>
      <c r="C1067" t="inlineStr">
        <is>
          <t>massager</t>
        </is>
      </c>
      <c r="D1067" t="inlineStr">
        <is>
          <t>按摩器</t>
        </is>
      </c>
      <c r="E1067" t="inlineStr">
        <is>
          <t>9019101000</t>
        </is>
      </c>
      <c r="F1067" t="inlineStr">
        <is>
          <t>无</t>
        </is>
      </c>
      <c r="G1067" t="inlineStr">
        <is>
          <t>无</t>
        </is>
      </c>
      <c r="H1067" t="inlineStr">
        <is>
          <t>ABS+TPE</t>
        </is>
      </c>
      <c r="I1067" t="inlineStr">
        <is>
          <t>massage</t>
        </is>
      </c>
      <c r="J1067" t="inlineStr">
        <is>
          <t>16.800</t>
        </is>
      </c>
      <c r="K1067" t="n">
        <v>1</v>
      </c>
      <c r="L1067" t="n">
        <v>30</v>
      </c>
      <c r="M1067" t="n">
        <v>28.35</v>
      </c>
      <c r="N1067">
        <f>_xlfn.DISPIMG("ID_BF65742D2CFA4010A3E5E9ECDF54E81A",1)</f>
        <v/>
      </c>
      <c r="O1067" t="inlineStr">
        <is>
          <t>Y</t>
        </is>
      </c>
      <c r="P1067" t="inlineStr">
        <is>
          <t>不报关</t>
        </is>
      </c>
      <c r="Q1067" t="inlineStr">
        <is>
          <t>https://www.alibaba.com/product-detail/Hot-sex-toys-for-men-masturbation_1600710234724.html?spm=a2700.galleryofferlist.normal_offer.d_title.ae913e69L6ZBn5</t>
        </is>
      </c>
    </row>
    <row r="1068">
      <c r="A1068" t="inlineStr">
        <is>
          <t>1801322884</t>
        </is>
      </c>
      <c r="B1068" t="inlineStr">
        <is>
          <t>6</t>
        </is>
      </c>
      <c r="C1068" t="inlineStr">
        <is>
          <t>massager</t>
        </is>
      </c>
      <c r="D1068" t="inlineStr">
        <is>
          <t>按摩器</t>
        </is>
      </c>
      <c r="E1068" t="inlineStr">
        <is>
          <t>9019101000</t>
        </is>
      </c>
      <c r="F1068" t="inlineStr">
        <is>
          <t>无</t>
        </is>
      </c>
      <c r="G1068" t="inlineStr">
        <is>
          <t>无</t>
        </is>
      </c>
      <c r="H1068" t="inlineStr">
        <is>
          <t>ABS+TPE</t>
        </is>
      </c>
      <c r="I1068" t="inlineStr">
        <is>
          <t>massage</t>
        </is>
      </c>
      <c r="J1068" t="inlineStr">
        <is>
          <t>16.800</t>
        </is>
      </c>
      <c r="K1068" t="n">
        <v>1</v>
      </c>
      <c r="L1068" t="n">
        <v>30</v>
      </c>
      <c r="M1068" t="n">
        <v>28.35</v>
      </c>
      <c r="N1068">
        <f>_xlfn.DISPIMG("ID_BF65742D2CFA4010A3E5E9ECDF54E81A",1)</f>
        <v/>
      </c>
      <c r="O1068" t="inlineStr">
        <is>
          <t>Y</t>
        </is>
      </c>
      <c r="P1068" t="inlineStr">
        <is>
          <t>不报关</t>
        </is>
      </c>
      <c r="Q1068" t="inlineStr">
        <is>
          <t>https://www.alibaba.com/product-detail/Hot-sex-toys-for-men-masturbation_1600710234724.html?spm=a2700.galleryofferlist.normal_offer.d_title.ae913e69L6ZBn5</t>
        </is>
      </c>
    </row>
    <row r="1069">
      <c r="A1069" t="inlineStr">
        <is>
          <t>1801322884</t>
        </is>
      </c>
      <c r="B1069" t="inlineStr">
        <is>
          <t>7</t>
        </is>
      </c>
      <c r="C1069" t="inlineStr">
        <is>
          <t>massager</t>
        </is>
      </c>
      <c r="D1069" t="inlineStr">
        <is>
          <t>按摩器</t>
        </is>
      </c>
      <c r="E1069" t="inlineStr">
        <is>
          <t>9019101000</t>
        </is>
      </c>
      <c r="F1069" t="inlineStr">
        <is>
          <t>无</t>
        </is>
      </c>
      <c r="G1069" t="inlineStr">
        <is>
          <t>无</t>
        </is>
      </c>
      <c r="H1069" t="inlineStr">
        <is>
          <t>ABS+TPE</t>
        </is>
      </c>
      <c r="I1069" t="inlineStr">
        <is>
          <t>massage</t>
        </is>
      </c>
      <c r="J1069" t="inlineStr">
        <is>
          <t>16.800</t>
        </is>
      </c>
      <c r="K1069" t="n">
        <v>1</v>
      </c>
      <c r="L1069" t="n">
        <v>30</v>
      </c>
      <c r="M1069" t="n">
        <v>28.35</v>
      </c>
      <c r="N1069">
        <f>_xlfn.DISPIMG("ID_BF65742D2CFA4010A3E5E9ECDF54E81A",1)</f>
        <v/>
      </c>
      <c r="O1069" t="inlineStr">
        <is>
          <t>Y</t>
        </is>
      </c>
      <c r="P1069" t="inlineStr">
        <is>
          <t>不报关</t>
        </is>
      </c>
      <c r="Q1069" t="inlineStr">
        <is>
          <t>https://www.alibaba.com/product-detail/Hot-sex-toys-for-men-masturbation_1600710234724.html?spm=a2700.galleryofferlist.normal_offer.d_title.ae913e69L6ZBn5</t>
        </is>
      </c>
    </row>
    <row r="1070">
      <c r="A1070" t="inlineStr">
        <is>
          <t>1801322884</t>
        </is>
      </c>
      <c r="B1070" t="inlineStr">
        <is>
          <t>8</t>
        </is>
      </c>
      <c r="C1070" t="inlineStr">
        <is>
          <t>massager</t>
        </is>
      </c>
      <c r="D1070" t="inlineStr">
        <is>
          <t>按摩器</t>
        </is>
      </c>
      <c r="E1070" t="inlineStr">
        <is>
          <t>9019101000</t>
        </is>
      </c>
      <c r="F1070" t="inlineStr">
        <is>
          <t>无</t>
        </is>
      </c>
      <c r="G1070" t="inlineStr">
        <is>
          <t>无</t>
        </is>
      </c>
      <c r="H1070" t="inlineStr">
        <is>
          <t>ABS+TPE</t>
        </is>
      </c>
      <c r="I1070" t="inlineStr">
        <is>
          <t>massage</t>
        </is>
      </c>
      <c r="J1070" t="inlineStr">
        <is>
          <t>16.800</t>
        </is>
      </c>
      <c r="K1070" t="n">
        <v>1</v>
      </c>
      <c r="L1070" t="n">
        <v>30</v>
      </c>
      <c r="M1070" t="n">
        <v>28.35</v>
      </c>
      <c r="N1070">
        <f>_xlfn.DISPIMG("ID_BF65742D2CFA4010A3E5E9ECDF54E81A",1)</f>
        <v/>
      </c>
      <c r="O1070" t="inlineStr">
        <is>
          <t>Y</t>
        </is>
      </c>
      <c r="P1070" t="inlineStr">
        <is>
          <t>不报关</t>
        </is>
      </c>
      <c r="Q1070" t="inlineStr">
        <is>
          <t>https://www.alibaba.com/product-detail/Hot-sex-toys-for-men-masturbation_1600710234724.html?spm=a2700.galleryofferlist.normal_offer.d_title.ae913e69L6ZBn5</t>
        </is>
      </c>
    </row>
    <row r="1071">
      <c r="A1071" t="inlineStr">
        <is>
          <t>1801322884</t>
        </is>
      </c>
      <c r="B1071" t="inlineStr">
        <is>
          <t>9</t>
        </is>
      </c>
      <c r="C1071" t="inlineStr">
        <is>
          <t>massager</t>
        </is>
      </c>
      <c r="D1071" t="inlineStr">
        <is>
          <t>按摩器</t>
        </is>
      </c>
      <c r="E1071" t="inlineStr">
        <is>
          <t>9019101000</t>
        </is>
      </c>
      <c r="F1071" t="inlineStr">
        <is>
          <t>无</t>
        </is>
      </c>
      <c r="G1071" t="inlineStr">
        <is>
          <t>无</t>
        </is>
      </c>
      <c r="H1071" t="inlineStr">
        <is>
          <t>ABS+TPE</t>
        </is>
      </c>
      <c r="I1071" t="inlineStr">
        <is>
          <t>massage</t>
        </is>
      </c>
      <c r="J1071" t="inlineStr">
        <is>
          <t>16.800</t>
        </is>
      </c>
      <c r="K1071" t="n">
        <v>1</v>
      </c>
      <c r="L1071" t="n">
        <v>30</v>
      </c>
      <c r="M1071" t="n">
        <v>28.35</v>
      </c>
      <c r="N1071">
        <f>_xlfn.DISPIMG("ID_BF65742D2CFA4010A3E5E9ECDF54E81A",1)</f>
        <v/>
      </c>
      <c r="O1071" t="inlineStr">
        <is>
          <t>Y</t>
        </is>
      </c>
      <c r="P1071" t="inlineStr">
        <is>
          <t>不报关</t>
        </is>
      </c>
      <c r="Q1071" t="inlineStr">
        <is>
          <t>https://www.alibaba.com/product-detail/Hot-sex-toys-for-men-masturbation_1600710234724.html?spm=a2700.galleryofferlist.normal_offer.d_title.ae913e69L6ZBn5</t>
        </is>
      </c>
    </row>
    <row r="1072">
      <c r="A1072" t="inlineStr">
        <is>
          <t>1801322884</t>
        </is>
      </c>
      <c r="B1072" t="inlineStr">
        <is>
          <t>10</t>
        </is>
      </c>
      <c r="C1072" t="inlineStr">
        <is>
          <t>massager</t>
        </is>
      </c>
      <c r="D1072" t="inlineStr">
        <is>
          <t>按摩器</t>
        </is>
      </c>
      <c r="E1072" t="inlineStr">
        <is>
          <t>9019101000</t>
        </is>
      </c>
      <c r="F1072" t="inlineStr">
        <is>
          <t>无</t>
        </is>
      </c>
      <c r="G1072" t="inlineStr">
        <is>
          <t>无</t>
        </is>
      </c>
      <c r="H1072" t="inlineStr">
        <is>
          <t>ABS+TPE</t>
        </is>
      </c>
      <c r="I1072" t="inlineStr">
        <is>
          <t>massage</t>
        </is>
      </c>
      <c r="J1072" t="inlineStr">
        <is>
          <t>16.800</t>
        </is>
      </c>
      <c r="K1072" t="n">
        <v>1</v>
      </c>
      <c r="L1072" t="n">
        <v>30</v>
      </c>
      <c r="M1072" t="n">
        <v>28.35</v>
      </c>
      <c r="N1072">
        <f>_xlfn.DISPIMG("ID_BF65742D2CFA4010A3E5E9ECDF54E81A",1)</f>
        <v/>
      </c>
      <c r="O1072" t="inlineStr">
        <is>
          <t>Y</t>
        </is>
      </c>
      <c r="P1072" t="inlineStr">
        <is>
          <t>不报关</t>
        </is>
      </c>
      <c r="Q1072" t="inlineStr">
        <is>
          <t>https://www.alibaba.com/product-detail/Hot-sex-toys-for-men-masturbation_1600710234724.html?spm=a2700.galleryofferlist.normal_offer.d_title.ae913e69L6ZBn5</t>
        </is>
      </c>
    </row>
    <row r="1073">
      <c r="A1073" t="inlineStr">
        <is>
          <t>1801322433</t>
        </is>
      </c>
      <c r="B1073" t="inlineStr">
        <is>
          <t>FBA15H4SMTFVU000001</t>
        </is>
      </c>
      <c r="C1073" t="inlineStr">
        <is>
          <t>tablet case</t>
        </is>
      </c>
      <c r="D1073" t="inlineStr">
        <is>
          <t>平板保护套</t>
        </is>
      </c>
      <c r="E1073" t="inlineStr">
        <is>
          <t>4202918090</t>
        </is>
      </c>
      <c r="F1073" t="inlineStr">
        <is>
          <t>无</t>
        </is>
      </c>
      <c r="G1073" t="inlineStr">
        <is>
          <t>无</t>
        </is>
      </c>
      <c r="H1073" t="inlineStr">
        <is>
          <t>PU</t>
        </is>
      </c>
      <c r="I1073" t="inlineStr">
        <is>
          <t>保护套</t>
        </is>
      </c>
      <c r="J1073" t="inlineStr">
        <is>
          <t>1.000</t>
        </is>
      </c>
      <c r="K1073" t="n">
        <v>1</v>
      </c>
      <c r="L1073" t="n">
        <v>125</v>
      </c>
      <c r="M1073" t="n">
        <v>17.75</v>
      </c>
      <c r="N1073">
        <f>_xlfn.DISPIMG("ID_D40669A144004698AB070A959BCC86CB",1)</f>
        <v/>
      </c>
      <c r="O1073" t="inlineStr">
        <is>
          <t>N</t>
        </is>
      </c>
      <c r="P1073" t="inlineStr">
        <is>
          <t>不报关</t>
        </is>
      </c>
      <c r="Q1073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073" t="inlineStr">
        <is>
          <t>封尾</t>
        </is>
      </c>
    </row>
    <row r="1074">
      <c r="A1074" t="inlineStr">
        <is>
          <t>1801322433</t>
        </is>
      </c>
      <c r="B1074" t="inlineStr">
        <is>
          <t>FBA15H4SMTFVU000002</t>
        </is>
      </c>
      <c r="C1074" t="inlineStr">
        <is>
          <t>tablet case</t>
        </is>
      </c>
      <c r="D1074" t="inlineStr">
        <is>
          <t>平板保护套</t>
        </is>
      </c>
      <c r="E1074" t="inlineStr">
        <is>
          <t>4202918090</t>
        </is>
      </c>
      <c r="F1074" t="inlineStr">
        <is>
          <t>无</t>
        </is>
      </c>
      <c r="G1074" t="inlineStr">
        <is>
          <t>无</t>
        </is>
      </c>
      <c r="H1074" t="inlineStr">
        <is>
          <t>PU</t>
        </is>
      </c>
      <c r="I1074" t="inlineStr">
        <is>
          <t>保护套</t>
        </is>
      </c>
      <c r="J1074" t="inlineStr">
        <is>
          <t>1.000</t>
        </is>
      </c>
      <c r="K1074" t="n">
        <v>1</v>
      </c>
      <c r="L1074" t="n">
        <v>125</v>
      </c>
      <c r="M1074" t="n">
        <v>16.45</v>
      </c>
      <c r="N1074">
        <f>_xlfn.DISPIMG("ID_D40669A144004698AB070A959BCC86CB",1)</f>
        <v/>
      </c>
      <c r="O1074" t="inlineStr">
        <is>
          <t>N</t>
        </is>
      </c>
      <c r="P1074" t="inlineStr">
        <is>
          <t>不报关</t>
        </is>
      </c>
      <c r="Q1074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074" t="inlineStr">
        <is>
          <t>封尾</t>
        </is>
      </c>
    </row>
    <row r="1075">
      <c r="A1075" t="inlineStr">
        <is>
          <t>1801322433</t>
        </is>
      </c>
      <c r="B1075" t="inlineStr">
        <is>
          <t>FBA15H4SMTFVU000003</t>
        </is>
      </c>
      <c r="C1075" t="inlineStr">
        <is>
          <t>tablet case</t>
        </is>
      </c>
      <c r="D1075" t="inlineStr">
        <is>
          <t>平板保护套</t>
        </is>
      </c>
      <c r="E1075" t="inlineStr">
        <is>
          <t>4202918090</t>
        </is>
      </c>
      <c r="F1075" t="inlineStr">
        <is>
          <t>无</t>
        </is>
      </c>
      <c r="G1075" t="inlineStr">
        <is>
          <t>无</t>
        </is>
      </c>
      <c r="H1075" t="inlineStr">
        <is>
          <t>PU</t>
        </is>
      </c>
      <c r="I1075" t="inlineStr">
        <is>
          <t>保护套</t>
        </is>
      </c>
      <c r="J1075" t="inlineStr">
        <is>
          <t>1.000</t>
        </is>
      </c>
      <c r="K1075" t="n">
        <v>1</v>
      </c>
      <c r="L1075" t="n">
        <v>125</v>
      </c>
      <c r="M1075" t="n">
        <v>13</v>
      </c>
      <c r="N1075">
        <f>_xlfn.DISPIMG("ID_D40669A144004698AB070A959BCC86CB",1)</f>
        <v/>
      </c>
      <c r="O1075" t="inlineStr">
        <is>
          <t>N</t>
        </is>
      </c>
      <c r="P1075" t="inlineStr">
        <is>
          <t>不报关</t>
        </is>
      </c>
      <c r="Q1075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075" t="inlineStr">
        <is>
          <t>封尾</t>
        </is>
      </c>
    </row>
    <row r="1076">
      <c r="A1076" t="inlineStr">
        <is>
          <t>1801322433</t>
        </is>
      </c>
      <c r="B1076" t="inlineStr">
        <is>
          <t>FBA15H4SMTFVU000004</t>
        </is>
      </c>
      <c r="C1076" t="inlineStr">
        <is>
          <t>tablet case</t>
        </is>
      </c>
      <c r="D1076" t="inlineStr">
        <is>
          <t>平板保护套</t>
        </is>
      </c>
      <c r="E1076" t="inlineStr">
        <is>
          <t>4202918090</t>
        </is>
      </c>
      <c r="F1076" t="inlineStr">
        <is>
          <t>无</t>
        </is>
      </c>
      <c r="G1076" t="inlineStr">
        <is>
          <t>无</t>
        </is>
      </c>
      <c r="H1076" t="inlineStr">
        <is>
          <t>PU</t>
        </is>
      </c>
      <c r="I1076" t="inlineStr">
        <is>
          <t>保护套</t>
        </is>
      </c>
      <c r="J1076" t="inlineStr">
        <is>
          <t>1.000</t>
        </is>
      </c>
      <c r="K1076" t="n">
        <v>1</v>
      </c>
      <c r="L1076" t="n">
        <v>125</v>
      </c>
      <c r="M1076" t="n">
        <v>13.95</v>
      </c>
      <c r="N1076">
        <f>_xlfn.DISPIMG("ID_D40669A144004698AB070A959BCC86CB",1)</f>
        <v/>
      </c>
      <c r="O1076" t="inlineStr">
        <is>
          <t>N</t>
        </is>
      </c>
      <c r="P1076" t="inlineStr">
        <is>
          <t>不报关</t>
        </is>
      </c>
      <c r="Q1076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076" t="inlineStr">
        <is>
          <t>封尾</t>
        </is>
      </c>
    </row>
    <row r="1077">
      <c r="A1077" t="inlineStr">
        <is>
          <t>1801322433</t>
        </is>
      </c>
      <c r="B1077" t="inlineStr">
        <is>
          <t>FBA15H4SMTFVU000005</t>
        </is>
      </c>
      <c r="C1077" t="inlineStr">
        <is>
          <t>tablet case</t>
        </is>
      </c>
      <c r="D1077" t="inlineStr">
        <is>
          <t>平板保护套</t>
        </is>
      </c>
      <c r="E1077" t="inlineStr">
        <is>
          <t>4202918090</t>
        </is>
      </c>
      <c r="F1077" t="inlineStr">
        <is>
          <t>无</t>
        </is>
      </c>
      <c r="G1077" t="inlineStr">
        <is>
          <t>无</t>
        </is>
      </c>
      <c r="H1077" t="inlineStr">
        <is>
          <t>PU</t>
        </is>
      </c>
      <c r="I1077" t="inlineStr">
        <is>
          <t>保护套</t>
        </is>
      </c>
      <c r="J1077" t="inlineStr">
        <is>
          <t>1.000</t>
        </is>
      </c>
      <c r="K1077" t="n">
        <v>1</v>
      </c>
      <c r="L1077" t="n">
        <v>125</v>
      </c>
      <c r="M1077" t="n">
        <v>14.5</v>
      </c>
      <c r="N1077">
        <f>_xlfn.DISPIMG("ID_D40669A144004698AB070A959BCC86CB",1)</f>
        <v/>
      </c>
      <c r="O1077" t="inlineStr">
        <is>
          <t>N</t>
        </is>
      </c>
      <c r="P1077" t="inlineStr">
        <is>
          <t>不报关</t>
        </is>
      </c>
      <c r="Q1077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077" t="inlineStr">
        <is>
          <t>封尾</t>
        </is>
      </c>
    </row>
    <row r="1078">
      <c r="A1078" t="inlineStr">
        <is>
          <t>1801322433</t>
        </is>
      </c>
      <c r="B1078" t="inlineStr">
        <is>
          <t>FBA15H4SMTFVU000006</t>
        </is>
      </c>
      <c r="C1078" t="inlineStr">
        <is>
          <t>tablet case</t>
        </is>
      </c>
      <c r="D1078" t="inlineStr">
        <is>
          <t>平板保护套</t>
        </is>
      </c>
      <c r="E1078" t="inlineStr">
        <is>
          <t>4202918090</t>
        </is>
      </c>
      <c r="F1078" t="inlineStr">
        <is>
          <t>无</t>
        </is>
      </c>
      <c r="G1078" t="inlineStr">
        <is>
          <t>无</t>
        </is>
      </c>
      <c r="H1078" t="inlineStr">
        <is>
          <t>PU</t>
        </is>
      </c>
      <c r="I1078" t="inlineStr">
        <is>
          <t>保护套</t>
        </is>
      </c>
      <c r="J1078" t="inlineStr">
        <is>
          <t>1.000</t>
        </is>
      </c>
      <c r="K1078" t="n">
        <v>1</v>
      </c>
      <c r="L1078" t="n">
        <v>125</v>
      </c>
      <c r="M1078" t="n">
        <v>17.5</v>
      </c>
      <c r="N1078">
        <f>_xlfn.DISPIMG("ID_D40669A144004698AB070A959BCC86CB",1)</f>
        <v/>
      </c>
      <c r="O1078" t="inlineStr">
        <is>
          <t>N</t>
        </is>
      </c>
      <c r="P1078" t="inlineStr">
        <is>
          <t>不报关</t>
        </is>
      </c>
      <c r="Q1078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078" t="inlineStr">
        <is>
          <t>封尾</t>
        </is>
      </c>
    </row>
    <row r="1079">
      <c r="A1079" t="inlineStr">
        <is>
          <t>1801322433</t>
        </is>
      </c>
      <c r="B1079" t="inlineStr">
        <is>
          <t>FBA15H4SMTFVU000007</t>
        </is>
      </c>
      <c r="C1079" t="inlineStr">
        <is>
          <t>tablet case</t>
        </is>
      </c>
      <c r="D1079" t="inlineStr">
        <is>
          <t>平板保护套</t>
        </is>
      </c>
      <c r="E1079" t="inlineStr">
        <is>
          <t>4202918090</t>
        </is>
      </c>
      <c r="F1079" t="inlineStr">
        <is>
          <t>无</t>
        </is>
      </c>
      <c r="G1079" t="inlineStr">
        <is>
          <t>无</t>
        </is>
      </c>
      <c r="H1079" t="inlineStr">
        <is>
          <t>PU</t>
        </is>
      </c>
      <c r="I1079" t="inlineStr">
        <is>
          <t>保护套</t>
        </is>
      </c>
      <c r="J1079" t="inlineStr">
        <is>
          <t>1.000</t>
        </is>
      </c>
      <c r="K1079" t="n">
        <v>1</v>
      </c>
      <c r="L1079" t="n">
        <v>125</v>
      </c>
      <c r="M1079" t="n">
        <v>17.8</v>
      </c>
      <c r="N1079">
        <f>_xlfn.DISPIMG("ID_D40669A144004698AB070A959BCC86CB",1)</f>
        <v/>
      </c>
      <c r="O1079" t="inlineStr">
        <is>
          <t>N</t>
        </is>
      </c>
      <c r="P1079" t="inlineStr">
        <is>
          <t>不报关</t>
        </is>
      </c>
      <c r="Q1079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079" t="inlineStr">
        <is>
          <t>封尾</t>
        </is>
      </c>
    </row>
    <row r="1080">
      <c r="A1080" t="inlineStr">
        <is>
          <t>1801322433</t>
        </is>
      </c>
      <c r="B1080" t="inlineStr">
        <is>
          <t>FBA15H4SMTFVU000008</t>
        </is>
      </c>
      <c r="C1080" t="inlineStr">
        <is>
          <t>tablet case</t>
        </is>
      </c>
      <c r="D1080" t="inlineStr">
        <is>
          <t>平板保护套</t>
        </is>
      </c>
      <c r="E1080" t="inlineStr">
        <is>
          <t>4202918090</t>
        </is>
      </c>
      <c r="F1080" t="inlineStr">
        <is>
          <t>无</t>
        </is>
      </c>
      <c r="G1080" t="inlineStr">
        <is>
          <t>无</t>
        </is>
      </c>
      <c r="H1080" t="inlineStr">
        <is>
          <t>PU</t>
        </is>
      </c>
      <c r="I1080" t="inlineStr">
        <is>
          <t>保护套</t>
        </is>
      </c>
      <c r="J1080" t="inlineStr">
        <is>
          <t>1.000</t>
        </is>
      </c>
      <c r="K1080" t="n">
        <v>1</v>
      </c>
      <c r="L1080" t="n">
        <v>125</v>
      </c>
      <c r="M1080" t="n">
        <v>17.45</v>
      </c>
      <c r="N1080">
        <f>_xlfn.DISPIMG("ID_D40669A144004698AB070A959BCC86CB",1)</f>
        <v/>
      </c>
      <c r="O1080" t="inlineStr">
        <is>
          <t>N</t>
        </is>
      </c>
      <c r="P1080" t="inlineStr">
        <is>
          <t>不报关</t>
        </is>
      </c>
      <c r="Q1080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080" t="inlineStr">
        <is>
          <t>封尾</t>
        </is>
      </c>
    </row>
    <row r="1081">
      <c r="A1081" t="inlineStr">
        <is>
          <t>1801322433</t>
        </is>
      </c>
      <c r="B1081" t="inlineStr">
        <is>
          <t>FBA15H4SMTFVU000009</t>
        </is>
      </c>
      <c r="C1081" t="inlineStr">
        <is>
          <t>tablet case</t>
        </is>
      </c>
      <c r="D1081" t="inlineStr">
        <is>
          <t>平板保护套</t>
        </is>
      </c>
      <c r="E1081" t="inlineStr">
        <is>
          <t>4202918090</t>
        </is>
      </c>
      <c r="F1081" t="inlineStr">
        <is>
          <t>无</t>
        </is>
      </c>
      <c r="G1081" t="inlineStr">
        <is>
          <t>无</t>
        </is>
      </c>
      <c r="H1081" t="inlineStr">
        <is>
          <t>PU</t>
        </is>
      </c>
      <c r="I1081" t="inlineStr">
        <is>
          <t>保护套</t>
        </is>
      </c>
      <c r="J1081" t="inlineStr">
        <is>
          <t>1.000</t>
        </is>
      </c>
      <c r="K1081" t="n">
        <v>1</v>
      </c>
      <c r="L1081" t="n">
        <v>125</v>
      </c>
      <c r="M1081" t="n">
        <v>17.75</v>
      </c>
      <c r="N1081">
        <f>_xlfn.DISPIMG("ID_D40669A144004698AB070A959BCC86CB",1)</f>
        <v/>
      </c>
      <c r="O1081" t="inlineStr">
        <is>
          <t>N</t>
        </is>
      </c>
      <c r="P1081" t="inlineStr">
        <is>
          <t>不报关</t>
        </is>
      </c>
      <c r="Q1081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081" t="inlineStr">
        <is>
          <t>封尾</t>
        </is>
      </c>
    </row>
    <row r="1082">
      <c r="A1082" t="inlineStr">
        <is>
          <t>1801322433</t>
        </is>
      </c>
      <c r="B1082" t="inlineStr">
        <is>
          <t>FBA15H4SMTFVU000010</t>
        </is>
      </c>
      <c r="C1082" t="inlineStr">
        <is>
          <t>tablet case</t>
        </is>
      </c>
      <c r="D1082" t="inlineStr">
        <is>
          <t>平板保护套</t>
        </is>
      </c>
      <c r="E1082" t="inlineStr">
        <is>
          <t>4202918090</t>
        </is>
      </c>
      <c r="F1082" t="inlineStr">
        <is>
          <t>无</t>
        </is>
      </c>
      <c r="G1082" t="inlineStr">
        <is>
          <t>无</t>
        </is>
      </c>
      <c r="H1082" t="inlineStr">
        <is>
          <t>PU</t>
        </is>
      </c>
      <c r="I1082" t="inlineStr">
        <is>
          <t>保护套</t>
        </is>
      </c>
      <c r="J1082" t="inlineStr">
        <is>
          <t>1.000</t>
        </is>
      </c>
      <c r="K1082" t="n">
        <v>1</v>
      </c>
      <c r="L1082" t="n">
        <v>125</v>
      </c>
      <c r="M1082" t="n">
        <v>17.8</v>
      </c>
      <c r="N1082">
        <f>_xlfn.DISPIMG("ID_D40669A144004698AB070A959BCC86CB",1)</f>
        <v/>
      </c>
      <c r="O1082" t="inlineStr">
        <is>
          <t>N</t>
        </is>
      </c>
      <c r="P1082" t="inlineStr">
        <is>
          <t>不报关</t>
        </is>
      </c>
      <c r="Q1082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082" t="inlineStr">
        <is>
          <t>封尾</t>
        </is>
      </c>
    </row>
    <row r="1083">
      <c r="A1083" t="inlineStr">
        <is>
          <t>1801322433</t>
        </is>
      </c>
      <c r="B1083" t="inlineStr">
        <is>
          <t>FBA15H4SMTFVU000011</t>
        </is>
      </c>
      <c r="C1083" t="inlineStr">
        <is>
          <t>tablet case</t>
        </is>
      </c>
      <c r="D1083" t="inlineStr">
        <is>
          <t>平板保护套</t>
        </is>
      </c>
      <c r="E1083" t="inlineStr">
        <is>
          <t>4202918090</t>
        </is>
      </c>
      <c r="F1083" t="inlineStr">
        <is>
          <t>无</t>
        </is>
      </c>
      <c r="G1083" t="inlineStr">
        <is>
          <t>无</t>
        </is>
      </c>
      <c r="H1083" t="inlineStr">
        <is>
          <t>PU</t>
        </is>
      </c>
      <c r="I1083" t="inlineStr">
        <is>
          <t>保护套</t>
        </is>
      </c>
      <c r="J1083" t="inlineStr">
        <is>
          <t>1.000</t>
        </is>
      </c>
      <c r="K1083" t="n">
        <v>1</v>
      </c>
      <c r="L1083" t="n">
        <v>125</v>
      </c>
      <c r="M1083" t="n">
        <v>15.2</v>
      </c>
      <c r="N1083">
        <f>_xlfn.DISPIMG("ID_D40669A144004698AB070A959BCC86CB",1)</f>
        <v/>
      </c>
      <c r="O1083" t="inlineStr">
        <is>
          <t>N</t>
        </is>
      </c>
      <c r="P1083" t="inlineStr">
        <is>
          <t>不报关</t>
        </is>
      </c>
      <c r="Q1083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083" t="inlineStr">
        <is>
          <t>封尾</t>
        </is>
      </c>
    </row>
    <row r="1084">
      <c r="A1084" t="inlineStr">
        <is>
          <t>1801322433</t>
        </is>
      </c>
      <c r="B1084" t="inlineStr">
        <is>
          <t>FBA15H4SMTFVU000012</t>
        </is>
      </c>
      <c r="C1084" t="inlineStr">
        <is>
          <t>tablet case</t>
        </is>
      </c>
      <c r="D1084" t="inlineStr">
        <is>
          <t>平板保护套</t>
        </is>
      </c>
      <c r="E1084" t="inlineStr">
        <is>
          <t>4202918090</t>
        </is>
      </c>
      <c r="F1084" t="inlineStr">
        <is>
          <t>无</t>
        </is>
      </c>
      <c r="G1084" t="inlineStr">
        <is>
          <t>无</t>
        </is>
      </c>
      <c r="H1084" t="inlineStr">
        <is>
          <t>PU</t>
        </is>
      </c>
      <c r="I1084" t="inlineStr">
        <is>
          <t>保护套</t>
        </is>
      </c>
      <c r="J1084" t="inlineStr">
        <is>
          <t>1.000</t>
        </is>
      </c>
      <c r="K1084" t="n">
        <v>1</v>
      </c>
      <c r="L1084" t="n">
        <v>125</v>
      </c>
      <c r="M1084" t="n">
        <v>14.45</v>
      </c>
      <c r="N1084">
        <f>_xlfn.DISPIMG("ID_D40669A144004698AB070A959BCC86CB",1)</f>
        <v/>
      </c>
      <c r="O1084" t="inlineStr">
        <is>
          <t>N</t>
        </is>
      </c>
      <c r="P1084" t="inlineStr">
        <is>
          <t>不报关</t>
        </is>
      </c>
      <c r="Q1084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084" t="inlineStr">
        <is>
          <t>封尾</t>
        </is>
      </c>
    </row>
    <row r="1085">
      <c r="A1085" t="inlineStr">
        <is>
          <t>1801322433</t>
        </is>
      </c>
      <c r="B1085" t="inlineStr">
        <is>
          <t>FBA15H4SMTFVU000013</t>
        </is>
      </c>
      <c r="C1085" t="inlineStr">
        <is>
          <t>tablet case</t>
        </is>
      </c>
      <c r="D1085" t="inlineStr">
        <is>
          <t>平板保护套</t>
        </is>
      </c>
      <c r="E1085" t="inlineStr">
        <is>
          <t>4202918090</t>
        </is>
      </c>
      <c r="F1085" t="inlineStr">
        <is>
          <t>无</t>
        </is>
      </c>
      <c r="G1085" t="inlineStr">
        <is>
          <t>无</t>
        </is>
      </c>
      <c r="H1085" t="inlineStr">
        <is>
          <t>PU</t>
        </is>
      </c>
      <c r="I1085" t="inlineStr">
        <is>
          <t>保护套</t>
        </is>
      </c>
      <c r="J1085" t="inlineStr">
        <is>
          <t>1.000</t>
        </is>
      </c>
      <c r="K1085" t="n">
        <v>1</v>
      </c>
      <c r="L1085" t="n">
        <v>125</v>
      </c>
      <c r="M1085" t="n">
        <v>15.95</v>
      </c>
      <c r="N1085">
        <f>_xlfn.DISPIMG("ID_D40669A144004698AB070A959BCC86CB",1)</f>
        <v/>
      </c>
      <c r="O1085" t="inlineStr">
        <is>
          <t>N</t>
        </is>
      </c>
      <c r="P1085" t="inlineStr">
        <is>
          <t>不报关</t>
        </is>
      </c>
      <c r="Q1085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085" t="inlineStr">
        <is>
          <t>封尾</t>
        </is>
      </c>
    </row>
    <row r="1086">
      <c r="A1086" t="inlineStr">
        <is>
          <t>1801322433</t>
        </is>
      </c>
      <c r="B1086" t="inlineStr">
        <is>
          <t>FBA15H4SMTFVU000014</t>
        </is>
      </c>
      <c r="C1086" t="inlineStr">
        <is>
          <t>tablet case</t>
        </is>
      </c>
      <c r="D1086" t="inlineStr">
        <is>
          <t>平板保护套</t>
        </is>
      </c>
      <c r="E1086" t="inlineStr">
        <is>
          <t>4202918090</t>
        </is>
      </c>
      <c r="F1086" t="inlineStr">
        <is>
          <t>无</t>
        </is>
      </c>
      <c r="G1086" t="inlineStr">
        <is>
          <t>无</t>
        </is>
      </c>
      <c r="H1086" t="inlineStr">
        <is>
          <t>PU</t>
        </is>
      </c>
      <c r="I1086" t="inlineStr">
        <is>
          <t>保护套</t>
        </is>
      </c>
      <c r="J1086" t="inlineStr">
        <is>
          <t>1.000</t>
        </is>
      </c>
      <c r="K1086" t="n">
        <v>1</v>
      </c>
      <c r="L1086" t="n">
        <v>125</v>
      </c>
      <c r="M1086" t="n">
        <v>18.15</v>
      </c>
      <c r="N1086">
        <f>_xlfn.DISPIMG("ID_D40669A144004698AB070A959BCC86CB",1)</f>
        <v/>
      </c>
      <c r="O1086" t="inlineStr">
        <is>
          <t>N</t>
        </is>
      </c>
      <c r="P1086" t="inlineStr">
        <is>
          <t>不报关</t>
        </is>
      </c>
      <c r="Q1086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086" t="inlineStr">
        <is>
          <t>封尾</t>
        </is>
      </c>
    </row>
    <row r="1087">
      <c r="A1087" t="inlineStr">
        <is>
          <t>1801322433</t>
        </is>
      </c>
      <c r="B1087" t="inlineStr">
        <is>
          <t>FBA15H4SMTFVU000015</t>
        </is>
      </c>
      <c r="C1087" t="inlineStr">
        <is>
          <t>tablet case</t>
        </is>
      </c>
      <c r="D1087" t="inlineStr">
        <is>
          <t>平板保护套</t>
        </is>
      </c>
      <c r="E1087" t="inlineStr">
        <is>
          <t>4202918090</t>
        </is>
      </c>
      <c r="F1087" t="inlineStr">
        <is>
          <t>无</t>
        </is>
      </c>
      <c r="G1087" t="inlineStr">
        <is>
          <t>无</t>
        </is>
      </c>
      <c r="H1087" t="inlineStr">
        <is>
          <t>PU</t>
        </is>
      </c>
      <c r="I1087" t="inlineStr">
        <is>
          <t>保护套</t>
        </is>
      </c>
      <c r="J1087" t="inlineStr">
        <is>
          <t>1.000</t>
        </is>
      </c>
      <c r="K1087" t="n">
        <v>1</v>
      </c>
      <c r="L1087" t="n">
        <v>125</v>
      </c>
      <c r="M1087" t="n">
        <v>15.05</v>
      </c>
      <c r="N1087">
        <f>_xlfn.DISPIMG("ID_D40669A144004698AB070A959BCC86CB",1)</f>
        <v/>
      </c>
      <c r="O1087" t="inlineStr">
        <is>
          <t>N</t>
        </is>
      </c>
      <c r="P1087" t="inlineStr">
        <is>
          <t>不报关</t>
        </is>
      </c>
      <c r="Q1087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087" t="inlineStr">
        <is>
          <t>封尾</t>
        </is>
      </c>
    </row>
    <row r="1088">
      <c r="A1088" t="inlineStr">
        <is>
          <t>1801322433</t>
        </is>
      </c>
      <c r="B1088" t="inlineStr">
        <is>
          <t>FBA15H4SMTFVU000016</t>
        </is>
      </c>
      <c r="C1088" t="inlineStr">
        <is>
          <t>tablet case</t>
        </is>
      </c>
      <c r="D1088" t="inlineStr">
        <is>
          <t>平板保护套</t>
        </is>
      </c>
      <c r="E1088" t="inlineStr">
        <is>
          <t>4202918090</t>
        </is>
      </c>
      <c r="F1088" t="inlineStr">
        <is>
          <t>无</t>
        </is>
      </c>
      <c r="G1088" t="inlineStr">
        <is>
          <t>无</t>
        </is>
      </c>
      <c r="H1088" t="inlineStr">
        <is>
          <t>PU</t>
        </is>
      </c>
      <c r="I1088" t="inlineStr">
        <is>
          <t>保护套</t>
        </is>
      </c>
      <c r="J1088" t="inlineStr">
        <is>
          <t>1.000</t>
        </is>
      </c>
      <c r="K1088" t="n">
        <v>1</v>
      </c>
      <c r="L1088" t="n">
        <v>125</v>
      </c>
      <c r="M1088" t="n">
        <v>15.8</v>
      </c>
      <c r="N1088">
        <f>_xlfn.DISPIMG("ID_D40669A144004698AB070A959BCC86CB",1)</f>
        <v/>
      </c>
      <c r="O1088" t="inlineStr">
        <is>
          <t>N</t>
        </is>
      </c>
      <c r="P1088" t="inlineStr">
        <is>
          <t>不报关</t>
        </is>
      </c>
      <c r="Q1088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088" t="inlineStr">
        <is>
          <t>封尾</t>
        </is>
      </c>
    </row>
    <row r="1089">
      <c r="A1089" t="inlineStr">
        <is>
          <t>1801322433</t>
        </is>
      </c>
      <c r="B1089" t="inlineStr">
        <is>
          <t>FBA15H4SMTFVU000017</t>
        </is>
      </c>
      <c r="C1089" t="inlineStr">
        <is>
          <t>tablet case</t>
        </is>
      </c>
      <c r="D1089" t="inlineStr">
        <is>
          <t>平板保护套</t>
        </is>
      </c>
      <c r="E1089" t="inlineStr">
        <is>
          <t>4202918090</t>
        </is>
      </c>
      <c r="F1089" t="inlineStr">
        <is>
          <t>无</t>
        </is>
      </c>
      <c r="G1089" t="inlineStr">
        <is>
          <t>无</t>
        </is>
      </c>
      <c r="H1089" t="inlineStr">
        <is>
          <t>PU</t>
        </is>
      </c>
      <c r="I1089" t="inlineStr">
        <is>
          <t>保护套</t>
        </is>
      </c>
      <c r="J1089" t="inlineStr">
        <is>
          <t>1.000</t>
        </is>
      </c>
      <c r="K1089" t="n">
        <v>1</v>
      </c>
      <c r="L1089" t="n">
        <v>125</v>
      </c>
      <c r="M1089" t="n">
        <v>16.25</v>
      </c>
      <c r="N1089">
        <f>_xlfn.DISPIMG("ID_D40669A144004698AB070A959BCC86CB",1)</f>
        <v/>
      </c>
      <c r="O1089" t="inlineStr">
        <is>
          <t>N</t>
        </is>
      </c>
      <c r="P1089" t="inlineStr">
        <is>
          <t>不报关</t>
        </is>
      </c>
      <c r="Q1089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089" t="inlineStr">
        <is>
          <t>封尾</t>
        </is>
      </c>
    </row>
    <row r="1090">
      <c r="A1090" t="inlineStr">
        <is>
          <t>1801322433</t>
        </is>
      </c>
      <c r="B1090" t="inlineStr">
        <is>
          <t>FBA15H4SMTFVU000018</t>
        </is>
      </c>
      <c r="C1090" t="inlineStr">
        <is>
          <t>tablet case</t>
        </is>
      </c>
      <c r="D1090" t="inlineStr">
        <is>
          <t>平板保护套</t>
        </is>
      </c>
      <c r="E1090" t="inlineStr">
        <is>
          <t>4202918090</t>
        </is>
      </c>
      <c r="F1090" t="inlineStr">
        <is>
          <t>无</t>
        </is>
      </c>
      <c r="G1090" t="inlineStr">
        <is>
          <t>无</t>
        </is>
      </c>
      <c r="H1090" t="inlineStr">
        <is>
          <t>PU</t>
        </is>
      </c>
      <c r="I1090" t="inlineStr">
        <is>
          <t>保护套</t>
        </is>
      </c>
      <c r="J1090" t="inlineStr">
        <is>
          <t>1.000</t>
        </is>
      </c>
      <c r="K1090" t="n">
        <v>1</v>
      </c>
      <c r="L1090" t="n">
        <v>125</v>
      </c>
      <c r="M1090" t="n">
        <v>15.35</v>
      </c>
      <c r="N1090">
        <f>_xlfn.DISPIMG("ID_D40669A144004698AB070A959BCC86CB",1)</f>
        <v/>
      </c>
      <c r="O1090" t="inlineStr">
        <is>
          <t>N</t>
        </is>
      </c>
      <c r="P1090" t="inlineStr">
        <is>
          <t>不报关</t>
        </is>
      </c>
      <c r="Q1090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090" t="inlineStr">
        <is>
          <t>封尾</t>
        </is>
      </c>
    </row>
    <row r="1091">
      <c r="A1091" t="inlineStr">
        <is>
          <t>1801322433</t>
        </is>
      </c>
      <c r="B1091" t="inlineStr">
        <is>
          <t>FBA15H4SMTFVU000019</t>
        </is>
      </c>
      <c r="C1091" t="inlineStr">
        <is>
          <t>tablet case</t>
        </is>
      </c>
      <c r="D1091" t="inlineStr">
        <is>
          <t>平板保护套</t>
        </is>
      </c>
      <c r="E1091" t="inlineStr">
        <is>
          <t>4202918090</t>
        </is>
      </c>
      <c r="F1091" t="inlineStr">
        <is>
          <t>无</t>
        </is>
      </c>
      <c r="G1091" t="inlineStr">
        <is>
          <t>无</t>
        </is>
      </c>
      <c r="H1091" t="inlineStr">
        <is>
          <t>PU</t>
        </is>
      </c>
      <c r="I1091" t="inlineStr">
        <is>
          <t>保护套</t>
        </is>
      </c>
      <c r="J1091" t="inlineStr">
        <is>
          <t>1.000</t>
        </is>
      </c>
      <c r="K1091" t="n">
        <v>1</v>
      </c>
      <c r="L1091" t="n">
        <v>125</v>
      </c>
      <c r="M1091" t="n">
        <v>15.05</v>
      </c>
      <c r="N1091">
        <f>_xlfn.DISPIMG("ID_D40669A144004698AB070A959BCC86CB",1)</f>
        <v/>
      </c>
      <c r="O1091" t="inlineStr">
        <is>
          <t>N</t>
        </is>
      </c>
      <c r="P1091" t="inlineStr">
        <is>
          <t>不报关</t>
        </is>
      </c>
      <c r="Q1091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091" t="inlineStr">
        <is>
          <t>封尾</t>
        </is>
      </c>
    </row>
    <row r="1092">
      <c r="A1092" t="inlineStr">
        <is>
          <t>1801322433</t>
        </is>
      </c>
      <c r="B1092" t="inlineStr">
        <is>
          <t>FBA15H4SMTFVU000020</t>
        </is>
      </c>
      <c r="C1092" t="inlineStr">
        <is>
          <t>tablet case</t>
        </is>
      </c>
      <c r="D1092" t="inlineStr">
        <is>
          <t>平板保护套</t>
        </is>
      </c>
      <c r="E1092" t="inlineStr">
        <is>
          <t>4202918090</t>
        </is>
      </c>
      <c r="F1092" t="inlineStr">
        <is>
          <t>无</t>
        </is>
      </c>
      <c r="G1092" t="inlineStr">
        <is>
          <t>无</t>
        </is>
      </c>
      <c r="H1092" t="inlineStr">
        <is>
          <t>PU</t>
        </is>
      </c>
      <c r="I1092" t="inlineStr">
        <is>
          <t>保护套</t>
        </is>
      </c>
      <c r="J1092" t="inlineStr">
        <is>
          <t>1.000</t>
        </is>
      </c>
      <c r="K1092" t="n">
        <v>1</v>
      </c>
      <c r="L1092" t="n">
        <v>125</v>
      </c>
      <c r="M1092" t="n">
        <v>12</v>
      </c>
      <c r="N1092">
        <f>_xlfn.DISPIMG("ID_D40669A144004698AB070A959BCC86CB",1)</f>
        <v/>
      </c>
      <c r="O1092" t="inlineStr">
        <is>
          <t>N</t>
        </is>
      </c>
      <c r="P1092" t="inlineStr">
        <is>
          <t>不报关</t>
        </is>
      </c>
      <c r="Q1092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092" t="inlineStr">
        <is>
          <t>封尾</t>
        </is>
      </c>
    </row>
    <row r="1093">
      <c r="A1093" t="inlineStr">
        <is>
          <t>1801322433</t>
        </is>
      </c>
      <c r="B1093" t="inlineStr">
        <is>
          <t>FBA15H4SMTFVU000021</t>
        </is>
      </c>
      <c r="C1093" t="inlineStr">
        <is>
          <t>tablet case</t>
        </is>
      </c>
      <c r="D1093" t="inlineStr">
        <is>
          <t>平板保护套</t>
        </is>
      </c>
      <c r="E1093" t="inlineStr">
        <is>
          <t>4202918090</t>
        </is>
      </c>
      <c r="F1093" t="inlineStr">
        <is>
          <t>无</t>
        </is>
      </c>
      <c r="G1093" t="inlineStr">
        <is>
          <t>无</t>
        </is>
      </c>
      <c r="H1093" t="inlineStr">
        <is>
          <t>PU</t>
        </is>
      </c>
      <c r="I1093" t="inlineStr">
        <is>
          <t>保护套</t>
        </is>
      </c>
      <c r="J1093" t="inlineStr">
        <is>
          <t>1.000</t>
        </is>
      </c>
      <c r="K1093" t="n">
        <v>1</v>
      </c>
      <c r="L1093" t="n">
        <v>125</v>
      </c>
      <c r="M1093" t="n">
        <v>12.5</v>
      </c>
      <c r="N1093">
        <f>_xlfn.DISPIMG("ID_D40669A144004698AB070A959BCC86CB",1)</f>
        <v/>
      </c>
      <c r="O1093" t="inlineStr">
        <is>
          <t>N</t>
        </is>
      </c>
      <c r="P1093" t="inlineStr">
        <is>
          <t>不报关</t>
        </is>
      </c>
      <c r="Q1093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093" t="inlineStr">
        <is>
          <t>封尾</t>
        </is>
      </c>
    </row>
    <row r="1094">
      <c r="A1094" t="inlineStr">
        <is>
          <t>1801322433</t>
        </is>
      </c>
      <c r="B1094" t="inlineStr">
        <is>
          <t>FBA15H4SMTFVU000022</t>
        </is>
      </c>
      <c r="C1094" t="inlineStr">
        <is>
          <t>tablet case</t>
        </is>
      </c>
      <c r="D1094" t="inlineStr">
        <is>
          <t>平板保护套</t>
        </is>
      </c>
      <c r="E1094" t="inlineStr">
        <is>
          <t>4202918090</t>
        </is>
      </c>
      <c r="F1094" t="inlineStr">
        <is>
          <t>无</t>
        </is>
      </c>
      <c r="G1094" t="inlineStr">
        <is>
          <t>无</t>
        </is>
      </c>
      <c r="H1094" t="inlineStr">
        <is>
          <t>PU</t>
        </is>
      </c>
      <c r="I1094" t="inlineStr">
        <is>
          <t>保护套</t>
        </is>
      </c>
      <c r="J1094" t="inlineStr">
        <is>
          <t>1.000</t>
        </is>
      </c>
      <c r="K1094" t="n">
        <v>1</v>
      </c>
      <c r="L1094" t="n">
        <v>125</v>
      </c>
      <c r="M1094" t="n">
        <v>12</v>
      </c>
      <c r="N1094">
        <f>_xlfn.DISPIMG("ID_D40669A144004698AB070A959BCC86CB",1)</f>
        <v/>
      </c>
      <c r="O1094" t="inlineStr">
        <is>
          <t>N</t>
        </is>
      </c>
      <c r="P1094" t="inlineStr">
        <is>
          <t>不报关</t>
        </is>
      </c>
      <c r="Q1094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094" t="inlineStr">
        <is>
          <t>封尾</t>
        </is>
      </c>
    </row>
    <row r="1095">
      <c r="A1095" t="inlineStr">
        <is>
          <t>1801322433</t>
        </is>
      </c>
      <c r="B1095" t="inlineStr">
        <is>
          <t>FBA15H4SMTFVU000023</t>
        </is>
      </c>
      <c r="C1095" t="inlineStr">
        <is>
          <t>tablet case</t>
        </is>
      </c>
      <c r="D1095" t="inlineStr">
        <is>
          <t>平板保护套</t>
        </is>
      </c>
      <c r="E1095" t="inlineStr">
        <is>
          <t>4202918090</t>
        </is>
      </c>
      <c r="F1095" t="inlineStr">
        <is>
          <t>无</t>
        </is>
      </c>
      <c r="G1095" t="inlineStr">
        <is>
          <t>无</t>
        </is>
      </c>
      <c r="H1095" t="inlineStr">
        <is>
          <t>PU</t>
        </is>
      </c>
      <c r="I1095" t="inlineStr">
        <is>
          <t>保护套</t>
        </is>
      </c>
      <c r="J1095" t="inlineStr">
        <is>
          <t>1.000</t>
        </is>
      </c>
      <c r="K1095" t="n">
        <v>1</v>
      </c>
      <c r="L1095" t="n">
        <v>125</v>
      </c>
      <c r="M1095" t="n">
        <v>12</v>
      </c>
      <c r="N1095">
        <f>_xlfn.DISPIMG("ID_D40669A144004698AB070A959BCC86CB",1)</f>
        <v/>
      </c>
      <c r="O1095" t="inlineStr">
        <is>
          <t>N</t>
        </is>
      </c>
      <c r="P1095" t="inlineStr">
        <is>
          <t>不报关</t>
        </is>
      </c>
      <c r="Q1095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095" t="inlineStr">
        <is>
          <t>封尾</t>
        </is>
      </c>
    </row>
    <row r="1096">
      <c r="A1096" t="inlineStr">
        <is>
          <t>1801322433</t>
        </is>
      </c>
      <c r="B1096" t="inlineStr">
        <is>
          <t>FBA15H4SMTFVU000024</t>
        </is>
      </c>
      <c r="C1096" t="inlineStr">
        <is>
          <t>tablet case</t>
        </is>
      </c>
      <c r="D1096" t="inlineStr">
        <is>
          <t>平板保护套</t>
        </is>
      </c>
      <c r="E1096" t="inlineStr">
        <is>
          <t>4202918090</t>
        </is>
      </c>
      <c r="F1096" t="inlineStr">
        <is>
          <t>无</t>
        </is>
      </c>
      <c r="G1096" t="inlineStr">
        <is>
          <t>无</t>
        </is>
      </c>
      <c r="H1096" t="inlineStr">
        <is>
          <t>PU</t>
        </is>
      </c>
      <c r="I1096" t="inlineStr">
        <is>
          <t>保护套</t>
        </is>
      </c>
      <c r="J1096" t="inlineStr">
        <is>
          <t>1.000</t>
        </is>
      </c>
      <c r="K1096" t="n">
        <v>1</v>
      </c>
      <c r="L1096" t="n">
        <v>125</v>
      </c>
      <c r="M1096" t="n">
        <v>15.35</v>
      </c>
      <c r="N1096">
        <f>_xlfn.DISPIMG("ID_D40669A144004698AB070A959BCC86CB",1)</f>
        <v/>
      </c>
      <c r="O1096" t="inlineStr">
        <is>
          <t>N</t>
        </is>
      </c>
      <c r="P1096" t="inlineStr">
        <is>
          <t>不报关</t>
        </is>
      </c>
      <c r="Q1096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096" t="inlineStr">
        <is>
          <t>封尾</t>
        </is>
      </c>
    </row>
    <row r="1097">
      <c r="A1097" t="inlineStr">
        <is>
          <t>1801322433</t>
        </is>
      </c>
      <c r="B1097" t="inlineStr">
        <is>
          <t>FBA15H4SMTFVU000025</t>
        </is>
      </c>
      <c r="C1097" t="inlineStr">
        <is>
          <t>tablet case</t>
        </is>
      </c>
      <c r="D1097" t="inlineStr">
        <is>
          <t>平板保护套</t>
        </is>
      </c>
      <c r="E1097" t="inlineStr">
        <is>
          <t>4202918090</t>
        </is>
      </c>
      <c r="F1097" t="inlineStr">
        <is>
          <t>无</t>
        </is>
      </c>
      <c r="G1097" t="inlineStr">
        <is>
          <t>无</t>
        </is>
      </c>
      <c r="H1097" t="inlineStr">
        <is>
          <t>PU</t>
        </is>
      </c>
      <c r="I1097" t="inlineStr">
        <is>
          <t>保护套</t>
        </is>
      </c>
      <c r="J1097" t="inlineStr">
        <is>
          <t>1.000</t>
        </is>
      </c>
      <c r="K1097" t="n">
        <v>1</v>
      </c>
      <c r="L1097" t="n">
        <v>125</v>
      </c>
      <c r="M1097" t="n">
        <v>16.05</v>
      </c>
      <c r="N1097">
        <f>_xlfn.DISPIMG("ID_D40669A144004698AB070A959BCC86CB",1)</f>
        <v/>
      </c>
      <c r="O1097" t="inlineStr">
        <is>
          <t>N</t>
        </is>
      </c>
      <c r="P1097" t="inlineStr">
        <is>
          <t>不报关</t>
        </is>
      </c>
      <c r="Q1097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097" t="inlineStr">
        <is>
          <t>封尾</t>
        </is>
      </c>
    </row>
    <row r="1098">
      <c r="A1098" t="inlineStr">
        <is>
          <t>1801322433</t>
        </is>
      </c>
      <c r="B1098" t="inlineStr">
        <is>
          <t>FBA15H4SMTFVU000026</t>
        </is>
      </c>
      <c r="C1098" t="inlineStr">
        <is>
          <t>tablet case</t>
        </is>
      </c>
      <c r="D1098" t="inlineStr">
        <is>
          <t>平板保护套</t>
        </is>
      </c>
      <c r="E1098" t="inlineStr">
        <is>
          <t>4202918090</t>
        </is>
      </c>
      <c r="F1098" t="inlineStr">
        <is>
          <t>无</t>
        </is>
      </c>
      <c r="G1098" t="inlineStr">
        <is>
          <t>无</t>
        </is>
      </c>
      <c r="H1098" t="inlineStr">
        <is>
          <t>PU</t>
        </is>
      </c>
      <c r="I1098" t="inlineStr">
        <is>
          <t>保护套</t>
        </is>
      </c>
      <c r="J1098" t="inlineStr">
        <is>
          <t>1.000</t>
        </is>
      </c>
      <c r="K1098" t="n">
        <v>1</v>
      </c>
      <c r="L1098" t="n">
        <v>125</v>
      </c>
      <c r="M1098" t="n">
        <v>12</v>
      </c>
      <c r="N1098">
        <f>_xlfn.DISPIMG("ID_D40669A144004698AB070A959BCC86CB",1)</f>
        <v/>
      </c>
      <c r="O1098" t="inlineStr">
        <is>
          <t>N</t>
        </is>
      </c>
      <c r="P1098" t="inlineStr">
        <is>
          <t>不报关</t>
        </is>
      </c>
      <c r="Q1098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098" t="inlineStr">
        <is>
          <t>封尾</t>
        </is>
      </c>
    </row>
    <row r="1099">
      <c r="A1099" t="inlineStr">
        <is>
          <t>1801322433</t>
        </is>
      </c>
      <c r="B1099" t="inlineStr">
        <is>
          <t>FBA15H4SMTFVU000027</t>
        </is>
      </c>
      <c r="C1099" t="inlineStr">
        <is>
          <t>tablet case</t>
        </is>
      </c>
      <c r="D1099" t="inlineStr">
        <is>
          <t>平板保护套</t>
        </is>
      </c>
      <c r="E1099" t="inlineStr">
        <is>
          <t>4202918090</t>
        </is>
      </c>
      <c r="F1099" t="inlineStr">
        <is>
          <t>无</t>
        </is>
      </c>
      <c r="G1099" t="inlineStr">
        <is>
          <t>无</t>
        </is>
      </c>
      <c r="H1099" t="inlineStr">
        <is>
          <t>PU</t>
        </is>
      </c>
      <c r="I1099" t="inlineStr">
        <is>
          <t>保护套</t>
        </is>
      </c>
      <c r="J1099" t="inlineStr">
        <is>
          <t>1.000</t>
        </is>
      </c>
      <c r="K1099" t="n">
        <v>1</v>
      </c>
      <c r="L1099" t="n">
        <v>125</v>
      </c>
      <c r="M1099" t="n">
        <v>14.9</v>
      </c>
      <c r="N1099">
        <f>_xlfn.DISPIMG("ID_D40669A144004698AB070A959BCC86CB",1)</f>
        <v/>
      </c>
      <c r="O1099" t="inlineStr">
        <is>
          <t>N</t>
        </is>
      </c>
      <c r="P1099" t="inlineStr">
        <is>
          <t>不报关</t>
        </is>
      </c>
      <c r="Q1099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099" t="inlineStr">
        <is>
          <t>封尾</t>
        </is>
      </c>
    </row>
    <row r="1100">
      <c r="A1100" t="inlineStr">
        <is>
          <t>1801322433</t>
        </is>
      </c>
      <c r="B1100" t="inlineStr">
        <is>
          <t>FBA15H4SMTFVU000028</t>
        </is>
      </c>
      <c r="C1100" t="inlineStr">
        <is>
          <t>tablet case</t>
        </is>
      </c>
      <c r="D1100" t="inlineStr">
        <is>
          <t>平板保护套</t>
        </is>
      </c>
      <c r="E1100" t="inlineStr">
        <is>
          <t>4202918090</t>
        </is>
      </c>
      <c r="F1100" t="inlineStr">
        <is>
          <t>无</t>
        </is>
      </c>
      <c r="G1100" t="inlineStr">
        <is>
          <t>无</t>
        </is>
      </c>
      <c r="H1100" t="inlineStr">
        <is>
          <t>PU</t>
        </is>
      </c>
      <c r="I1100" t="inlineStr">
        <is>
          <t>保护套</t>
        </is>
      </c>
      <c r="J1100" t="inlineStr">
        <is>
          <t>1.000</t>
        </is>
      </c>
      <c r="K1100" t="n">
        <v>1</v>
      </c>
      <c r="L1100" t="n">
        <v>125</v>
      </c>
      <c r="M1100" t="n">
        <v>12.5</v>
      </c>
      <c r="N1100">
        <f>_xlfn.DISPIMG("ID_D40669A144004698AB070A959BCC86CB",1)</f>
        <v/>
      </c>
      <c r="O1100" t="inlineStr">
        <is>
          <t>N</t>
        </is>
      </c>
      <c r="P1100" t="inlineStr">
        <is>
          <t>不报关</t>
        </is>
      </c>
      <c r="Q1100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100" t="inlineStr">
        <is>
          <t>封尾</t>
        </is>
      </c>
    </row>
    <row r="1101">
      <c r="A1101" t="inlineStr">
        <is>
          <t>1801322433</t>
        </is>
      </c>
      <c r="B1101" t="inlineStr">
        <is>
          <t>FBA15H4SMTFVU000029</t>
        </is>
      </c>
      <c r="C1101" t="inlineStr">
        <is>
          <t>tablet case</t>
        </is>
      </c>
      <c r="D1101" t="inlineStr">
        <is>
          <t>平板保护套</t>
        </is>
      </c>
      <c r="E1101" t="inlineStr">
        <is>
          <t>4202918090</t>
        </is>
      </c>
      <c r="F1101" t="inlineStr">
        <is>
          <t>无</t>
        </is>
      </c>
      <c r="G1101" t="inlineStr">
        <is>
          <t>无</t>
        </is>
      </c>
      <c r="H1101" t="inlineStr">
        <is>
          <t>PU</t>
        </is>
      </c>
      <c r="I1101" t="inlineStr">
        <is>
          <t>保护套</t>
        </is>
      </c>
      <c r="J1101" t="inlineStr">
        <is>
          <t>1.000</t>
        </is>
      </c>
      <c r="K1101" t="n">
        <v>1</v>
      </c>
      <c r="L1101" t="n">
        <v>125</v>
      </c>
      <c r="M1101" t="n">
        <v>12</v>
      </c>
      <c r="N1101">
        <f>_xlfn.DISPIMG("ID_D40669A144004698AB070A959BCC86CB",1)</f>
        <v/>
      </c>
      <c r="O1101" t="inlineStr">
        <is>
          <t>N</t>
        </is>
      </c>
      <c r="P1101" t="inlineStr">
        <is>
          <t>不报关</t>
        </is>
      </c>
      <c r="Q1101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101" t="inlineStr">
        <is>
          <t>封尾</t>
        </is>
      </c>
    </row>
    <row r="1102">
      <c r="A1102" t="inlineStr">
        <is>
          <t>1801322433</t>
        </is>
      </c>
      <c r="B1102" t="inlineStr">
        <is>
          <t>FBA15H4SMTFVU000030</t>
        </is>
      </c>
      <c r="C1102" t="inlineStr">
        <is>
          <t>tablet case</t>
        </is>
      </c>
      <c r="D1102" t="inlineStr">
        <is>
          <t>平板保护套</t>
        </is>
      </c>
      <c r="E1102" t="inlineStr">
        <is>
          <t>4202918090</t>
        </is>
      </c>
      <c r="F1102" t="inlineStr">
        <is>
          <t>无</t>
        </is>
      </c>
      <c r="G1102" t="inlineStr">
        <is>
          <t>无</t>
        </is>
      </c>
      <c r="H1102" t="inlineStr">
        <is>
          <t>PU</t>
        </is>
      </c>
      <c r="I1102" t="inlineStr">
        <is>
          <t>保护套</t>
        </is>
      </c>
      <c r="J1102" t="inlineStr">
        <is>
          <t>1.000</t>
        </is>
      </c>
      <c r="K1102" t="n">
        <v>1</v>
      </c>
      <c r="L1102" t="n">
        <v>125</v>
      </c>
      <c r="M1102" t="n">
        <v>13.5</v>
      </c>
      <c r="N1102">
        <f>_xlfn.DISPIMG("ID_D40669A144004698AB070A959BCC86CB",1)</f>
        <v/>
      </c>
      <c r="O1102" t="inlineStr">
        <is>
          <t>N</t>
        </is>
      </c>
      <c r="P1102" t="inlineStr">
        <is>
          <t>不报关</t>
        </is>
      </c>
      <c r="Q1102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102" t="inlineStr">
        <is>
          <t>封尾</t>
        </is>
      </c>
    </row>
    <row r="1103">
      <c r="A1103" t="inlineStr">
        <is>
          <t>1801322433</t>
        </is>
      </c>
      <c r="B1103" t="inlineStr">
        <is>
          <t>FBA15H4SMTFVU000031</t>
        </is>
      </c>
      <c r="C1103" t="inlineStr">
        <is>
          <t>tablet case</t>
        </is>
      </c>
      <c r="D1103" t="inlineStr">
        <is>
          <t>平板保护套</t>
        </is>
      </c>
      <c r="E1103" t="inlineStr">
        <is>
          <t>4202918090</t>
        </is>
      </c>
      <c r="F1103" t="inlineStr">
        <is>
          <t>无</t>
        </is>
      </c>
      <c r="G1103" t="inlineStr">
        <is>
          <t>无</t>
        </is>
      </c>
      <c r="H1103" t="inlineStr">
        <is>
          <t>PU</t>
        </is>
      </c>
      <c r="I1103" t="inlineStr">
        <is>
          <t>保护套</t>
        </is>
      </c>
      <c r="J1103" t="inlineStr">
        <is>
          <t>1.000</t>
        </is>
      </c>
      <c r="K1103" t="n">
        <v>1</v>
      </c>
      <c r="L1103" t="n">
        <v>125</v>
      </c>
      <c r="M1103" t="n">
        <v>15.8</v>
      </c>
      <c r="N1103">
        <f>_xlfn.DISPIMG("ID_D40669A144004698AB070A959BCC86CB",1)</f>
        <v/>
      </c>
      <c r="O1103" t="inlineStr">
        <is>
          <t>N</t>
        </is>
      </c>
      <c r="P1103" t="inlineStr">
        <is>
          <t>不报关</t>
        </is>
      </c>
      <c r="Q1103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103" t="inlineStr">
        <is>
          <t>封尾</t>
        </is>
      </c>
    </row>
    <row r="1104">
      <c r="A1104" t="inlineStr">
        <is>
          <t>1801322433</t>
        </is>
      </c>
      <c r="B1104" t="inlineStr">
        <is>
          <t>FBA15H4SMTFVU000032</t>
        </is>
      </c>
      <c r="C1104" t="inlineStr">
        <is>
          <t>tablet case</t>
        </is>
      </c>
      <c r="D1104" t="inlineStr">
        <is>
          <t>平板保护套</t>
        </is>
      </c>
      <c r="E1104" t="inlineStr">
        <is>
          <t>4202918090</t>
        </is>
      </c>
      <c r="F1104" t="inlineStr">
        <is>
          <t>无</t>
        </is>
      </c>
      <c r="G1104" t="inlineStr">
        <is>
          <t>无</t>
        </is>
      </c>
      <c r="H1104" t="inlineStr">
        <is>
          <t>PU</t>
        </is>
      </c>
      <c r="I1104" t="inlineStr">
        <is>
          <t>保护套</t>
        </is>
      </c>
      <c r="J1104" t="inlineStr">
        <is>
          <t>1.000</t>
        </is>
      </c>
      <c r="K1104" t="n">
        <v>1</v>
      </c>
      <c r="L1104" t="n">
        <v>125</v>
      </c>
      <c r="M1104" t="n">
        <v>17.8</v>
      </c>
      <c r="N1104">
        <f>_xlfn.DISPIMG("ID_D40669A144004698AB070A959BCC86CB",1)</f>
        <v/>
      </c>
      <c r="O1104" t="inlineStr">
        <is>
          <t>N</t>
        </is>
      </c>
      <c r="P1104" t="inlineStr">
        <is>
          <t>不报关</t>
        </is>
      </c>
      <c r="Q1104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104" t="inlineStr">
        <is>
          <t>封尾</t>
        </is>
      </c>
    </row>
    <row r="1105">
      <c r="A1105" t="inlineStr">
        <is>
          <t>1801322433</t>
        </is>
      </c>
      <c r="B1105" t="inlineStr">
        <is>
          <t>FBA15H4SMTFVU000033</t>
        </is>
      </c>
      <c r="C1105" t="inlineStr">
        <is>
          <t>tablet case</t>
        </is>
      </c>
      <c r="D1105" t="inlineStr">
        <is>
          <t>平板保护套</t>
        </is>
      </c>
      <c r="E1105" t="inlineStr">
        <is>
          <t>4202918090</t>
        </is>
      </c>
      <c r="F1105" t="inlineStr">
        <is>
          <t>无</t>
        </is>
      </c>
      <c r="G1105" t="inlineStr">
        <is>
          <t>无</t>
        </is>
      </c>
      <c r="H1105" t="inlineStr">
        <is>
          <t>PU</t>
        </is>
      </c>
      <c r="I1105" t="inlineStr">
        <is>
          <t>保护套</t>
        </is>
      </c>
      <c r="J1105" t="inlineStr">
        <is>
          <t>1.000</t>
        </is>
      </c>
      <c r="K1105" t="n">
        <v>1</v>
      </c>
      <c r="L1105" t="n">
        <v>125</v>
      </c>
      <c r="M1105" t="n">
        <v>17.75</v>
      </c>
      <c r="N1105">
        <f>_xlfn.DISPIMG("ID_D40669A144004698AB070A959BCC86CB",1)</f>
        <v/>
      </c>
      <c r="O1105" t="inlineStr">
        <is>
          <t>N</t>
        </is>
      </c>
      <c r="P1105" t="inlineStr">
        <is>
          <t>不报关</t>
        </is>
      </c>
      <c r="Q1105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105" t="inlineStr">
        <is>
          <t>封尾</t>
        </is>
      </c>
    </row>
    <row r="1106">
      <c r="A1106" t="inlineStr">
        <is>
          <t>1801322433</t>
        </is>
      </c>
      <c r="B1106" t="inlineStr">
        <is>
          <t>FBA15H4SMTFVU000034</t>
        </is>
      </c>
      <c r="C1106" t="inlineStr">
        <is>
          <t>tablet case</t>
        </is>
      </c>
      <c r="D1106" t="inlineStr">
        <is>
          <t>平板保护套</t>
        </is>
      </c>
      <c r="E1106" t="inlineStr">
        <is>
          <t>4202918090</t>
        </is>
      </c>
      <c r="F1106" t="inlineStr">
        <is>
          <t>无</t>
        </is>
      </c>
      <c r="G1106" t="inlineStr">
        <is>
          <t>无</t>
        </is>
      </c>
      <c r="H1106" t="inlineStr">
        <is>
          <t>PU</t>
        </is>
      </c>
      <c r="I1106" t="inlineStr">
        <is>
          <t>保护套</t>
        </is>
      </c>
      <c r="J1106" t="inlineStr">
        <is>
          <t>1.000</t>
        </is>
      </c>
      <c r="K1106" t="n">
        <v>1</v>
      </c>
      <c r="L1106" t="n">
        <v>125</v>
      </c>
      <c r="M1106" t="n">
        <v>14.6</v>
      </c>
      <c r="N1106">
        <f>_xlfn.DISPIMG("ID_D40669A144004698AB070A959BCC86CB",1)</f>
        <v/>
      </c>
      <c r="O1106" t="inlineStr">
        <is>
          <t>N</t>
        </is>
      </c>
      <c r="P1106" t="inlineStr">
        <is>
          <t>不报关</t>
        </is>
      </c>
      <c r="Q1106" t="inlineStr">
        <is>
          <t>https://www.amazon.com/dp/B08TM2DSJ7/ref=sr_1_23_sspa?__mk_zh_CN=%E4%BA%9A%E9%A9%AC%E9%80%8A%E7%BD%91%E7%AB%99&amp;crid=31CL7FLNLLV27&amp;keywords=Tablet+case&amp;qid=1648802696&amp;sprefix=tablet+case%2Caps%2C295&amp;sr=8-23-spons&amp;psc=1&amp;smid=A3A3E6QGUGPEMU&amp;spLa=ZW5jcnlwdGVkUXVhbGlmaWVyPUExWkw4QU1DVjdIQkxaJmVuY3J5cHRlZElkPUEwODQ0MDY5M0dFWUNOSEg4RktLVCZlbmNyeXB0ZWRBZElkPUExMDEzNjkyS0tQMFhLNjNQVkk1JndpZGdldE5hbWU9c3BfbXRmJmFjdGlvbj1jbGlja1JlZGlyZWN0JmRvTm90TG9nQ2xpY2s9dHJ1ZQ==</t>
        </is>
      </c>
      <c r="R1106" t="inlineStr">
        <is>
          <t>封尾</t>
        </is>
      </c>
    </row>
    <row r="1107">
      <c r="A1107" t="inlineStr">
        <is>
          <t>1801322587</t>
        </is>
      </c>
      <c r="B1107" t="inlineStr">
        <is>
          <t>1</t>
        </is>
      </c>
      <c r="C1107" t="inlineStr">
        <is>
          <t>paper box</t>
        </is>
      </c>
      <c r="D1107" t="inlineStr">
        <is>
          <t>纸盒</t>
        </is>
      </c>
      <c r="E1107" t="n">
        <v>4819200000</v>
      </c>
      <c r="F1107" t="inlineStr">
        <is>
          <t>无</t>
        </is>
      </c>
      <c r="G1107" t="inlineStr">
        <is>
          <t>A001</t>
        </is>
      </c>
      <c r="H1107" t="inlineStr">
        <is>
          <t>纸</t>
        </is>
      </c>
      <c r="I1107" t="inlineStr">
        <is>
          <t>礼盒包装</t>
        </is>
      </c>
      <c r="J1107" t="inlineStr">
        <is>
          <t>2.750</t>
        </is>
      </c>
      <c r="K1107" t="n">
        <v>1</v>
      </c>
      <c r="L1107" t="n">
        <v>54</v>
      </c>
      <c r="M1107" t="n">
        <v>12</v>
      </c>
      <c r="N1107">
        <f>_xlfn.DISPIMG("ID_406462DF7545426F8F823EF3A3559C6F",1)</f>
        <v/>
      </c>
      <c r="O1107" t="inlineStr">
        <is>
          <t>N</t>
        </is>
      </c>
      <c r="P1107" t="inlineStr">
        <is>
          <t>不报关</t>
        </is>
      </c>
      <c r="Q1107" t="inlineStr">
        <is>
          <t>/</t>
        </is>
      </c>
      <c r="R1107" t="inlineStr">
        <is>
          <t>封尾</t>
        </is>
      </c>
    </row>
    <row r="1108">
      <c r="A1108" t="inlineStr">
        <is>
          <t>1801322587</t>
        </is>
      </c>
      <c r="B1108" t="inlineStr">
        <is>
          <t>2</t>
        </is>
      </c>
      <c r="C1108" t="inlineStr">
        <is>
          <t>paper box</t>
        </is>
      </c>
      <c r="D1108" t="inlineStr">
        <is>
          <t>纸盒</t>
        </is>
      </c>
      <c r="E1108" t="inlineStr">
        <is>
          <t>4819200000</t>
        </is>
      </c>
      <c r="F1108" t="inlineStr">
        <is>
          <t>无</t>
        </is>
      </c>
      <c r="G1108" t="inlineStr">
        <is>
          <t>A001</t>
        </is>
      </c>
      <c r="H1108" t="inlineStr">
        <is>
          <t>纸</t>
        </is>
      </c>
      <c r="I1108" t="inlineStr">
        <is>
          <t>礼盒包装</t>
        </is>
      </c>
      <c r="J1108" t="inlineStr">
        <is>
          <t>2.750</t>
        </is>
      </c>
      <c r="K1108" t="n">
        <v>1</v>
      </c>
      <c r="L1108" t="n">
        <v>54</v>
      </c>
      <c r="M1108" t="n">
        <v>17.9</v>
      </c>
      <c r="N1108">
        <f>_xlfn.DISPIMG("ID_406462DF7545426F8F823EF3A3559C6F",1)</f>
        <v/>
      </c>
      <c r="O1108" t="inlineStr">
        <is>
          <t>N</t>
        </is>
      </c>
      <c r="P1108" t="inlineStr">
        <is>
          <t>不报关</t>
        </is>
      </c>
      <c r="Q1108" t="inlineStr">
        <is>
          <t>/</t>
        </is>
      </c>
      <c r="R1108" t="inlineStr">
        <is>
          <t>封尾</t>
        </is>
      </c>
    </row>
    <row r="1109">
      <c r="A1109" t="inlineStr">
        <is>
          <t>1801322587</t>
        </is>
      </c>
      <c r="B1109" t="inlineStr">
        <is>
          <t>3</t>
        </is>
      </c>
      <c r="C1109" t="inlineStr">
        <is>
          <t>paper box</t>
        </is>
      </c>
      <c r="D1109" t="inlineStr">
        <is>
          <t>纸盒</t>
        </is>
      </c>
      <c r="E1109" t="inlineStr">
        <is>
          <t>4819200000</t>
        </is>
      </c>
      <c r="F1109" t="inlineStr">
        <is>
          <t>无</t>
        </is>
      </c>
      <c r="G1109" t="inlineStr">
        <is>
          <t>A001</t>
        </is>
      </c>
      <c r="H1109" t="inlineStr">
        <is>
          <t>纸</t>
        </is>
      </c>
      <c r="I1109" t="inlineStr">
        <is>
          <t>礼盒包装</t>
        </is>
      </c>
      <c r="J1109" t="inlineStr">
        <is>
          <t>2.750</t>
        </is>
      </c>
      <c r="K1109" t="n">
        <v>1</v>
      </c>
      <c r="L1109" t="n">
        <v>54</v>
      </c>
      <c r="M1109" t="n">
        <v>21.5</v>
      </c>
      <c r="N1109">
        <f>_xlfn.DISPIMG("ID_406462DF7545426F8F823EF3A3559C6F",1)</f>
        <v/>
      </c>
      <c r="O1109" t="inlineStr">
        <is>
          <t>N</t>
        </is>
      </c>
      <c r="P1109" t="inlineStr">
        <is>
          <t>不报关</t>
        </is>
      </c>
      <c r="Q1109" t="inlineStr">
        <is>
          <t>/</t>
        </is>
      </c>
      <c r="R1109" t="inlineStr">
        <is>
          <t>封尾</t>
        </is>
      </c>
    </row>
    <row r="1110">
      <c r="A1110" t="inlineStr">
        <is>
          <t>1801322587</t>
        </is>
      </c>
      <c r="B1110" t="inlineStr">
        <is>
          <t>4</t>
        </is>
      </c>
      <c r="C1110" t="inlineStr">
        <is>
          <t>paper box</t>
        </is>
      </c>
      <c r="D1110" t="inlineStr">
        <is>
          <t>纸盒</t>
        </is>
      </c>
      <c r="E1110" t="inlineStr">
        <is>
          <t>4819200000</t>
        </is>
      </c>
      <c r="F1110" t="inlineStr">
        <is>
          <t>无</t>
        </is>
      </c>
      <c r="G1110" t="inlineStr">
        <is>
          <t>A001</t>
        </is>
      </c>
      <c r="H1110" t="inlineStr">
        <is>
          <t>纸</t>
        </is>
      </c>
      <c r="I1110" t="inlineStr">
        <is>
          <t>礼盒包装</t>
        </is>
      </c>
      <c r="J1110" t="inlineStr">
        <is>
          <t>2.750</t>
        </is>
      </c>
      <c r="K1110" t="n">
        <v>1</v>
      </c>
      <c r="L1110" t="n">
        <v>54</v>
      </c>
      <c r="M1110" t="n">
        <v>21.2</v>
      </c>
      <c r="N1110">
        <f>_xlfn.DISPIMG("ID_406462DF7545426F8F823EF3A3559C6F",1)</f>
        <v/>
      </c>
      <c r="O1110" t="inlineStr">
        <is>
          <t>N</t>
        </is>
      </c>
      <c r="P1110" t="inlineStr">
        <is>
          <t>不报关</t>
        </is>
      </c>
      <c r="Q1110" t="inlineStr">
        <is>
          <t>/</t>
        </is>
      </c>
      <c r="R1110" t="inlineStr">
        <is>
          <t>封尾</t>
        </is>
      </c>
    </row>
    <row r="1111">
      <c r="A1111" t="inlineStr">
        <is>
          <t>1801322587</t>
        </is>
      </c>
      <c r="B1111" t="inlineStr">
        <is>
          <t>5</t>
        </is>
      </c>
      <c r="C1111" t="inlineStr">
        <is>
          <t>paper box</t>
        </is>
      </c>
      <c r="D1111" t="inlineStr">
        <is>
          <t>纸盒</t>
        </is>
      </c>
      <c r="E1111" t="inlineStr">
        <is>
          <t>4819200000</t>
        </is>
      </c>
      <c r="F1111" t="inlineStr">
        <is>
          <t>无</t>
        </is>
      </c>
      <c r="G1111" t="inlineStr">
        <is>
          <t>A001</t>
        </is>
      </c>
      <c r="H1111" t="inlineStr">
        <is>
          <t>纸</t>
        </is>
      </c>
      <c r="I1111" t="inlineStr">
        <is>
          <t>礼盒包装</t>
        </is>
      </c>
      <c r="J1111" t="inlineStr">
        <is>
          <t>2.750</t>
        </is>
      </c>
      <c r="K1111" t="n">
        <v>1</v>
      </c>
      <c r="L1111" t="n">
        <v>54</v>
      </c>
      <c r="M1111" t="n">
        <v>21.4</v>
      </c>
      <c r="N1111">
        <f>_xlfn.DISPIMG("ID_406462DF7545426F8F823EF3A3559C6F",1)</f>
        <v/>
      </c>
      <c r="O1111" t="inlineStr">
        <is>
          <t>N</t>
        </is>
      </c>
      <c r="P1111" t="inlineStr">
        <is>
          <t>不报关</t>
        </is>
      </c>
      <c r="Q1111" t="inlineStr">
        <is>
          <t>/</t>
        </is>
      </c>
      <c r="R1111" t="inlineStr">
        <is>
          <t>封尾</t>
        </is>
      </c>
    </row>
    <row r="1112">
      <c r="A1112" t="inlineStr">
        <is>
          <t>1801322587</t>
        </is>
      </c>
      <c r="B1112" t="inlineStr">
        <is>
          <t>6</t>
        </is>
      </c>
      <c r="C1112" t="inlineStr">
        <is>
          <t>paper box</t>
        </is>
      </c>
      <c r="D1112" t="inlineStr">
        <is>
          <t>纸盒</t>
        </is>
      </c>
      <c r="E1112" t="inlineStr">
        <is>
          <t>4819200000</t>
        </is>
      </c>
      <c r="F1112" t="inlineStr">
        <is>
          <t>无</t>
        </is>
      </c>
      <c r="G1112" t="inlineStr">
        <is>
          <t>A001</t>
        </is>
      </c>
      <c r="H1112" t="inlineStr">
        <is>
          <t>纸</t>
        </is>
      </c>
      <c r="I1112" t="inlineStr">
        <is>
          <t>礼盒包装</t>
        </is>
      </c>
      <c r="J1112" t="inlineStr">
        <is>
          <t>2.750</t>
        </is>
      </c>
      <c r="K1112" t="n">
        <v>1</v>
      </c>
      <c r="L1112" t="n">
        <v>54</v>
      </c>
      <c r="M1112" t="n">
        <v>21.6</v>
      </c>
      <c r="N1112">
        <f>_xlfn.DISPIMG("ID_406462DF7545426F8F823EF3A3559C6F",1)</f>
        <v/>
      </c>
      <c r="O1112" t="inlineStr">
        <is>
          <t>N</t>
        </is>
      </c>
      <c r="P1112" t="inlineStr">
        <is>
          <t>不报关</t>
        </is>
      </c>
      <c r="Q1112" t="inlineStr">
        <is>
          <t>/</t>
        </is>
      </c>
      <c r="R1112" t="inlineStr">
        <is>
          <t>封尾</t>
        </is>
      </c>
    </row>
    <row r="1113">
      <c r="A1113" t="inlineStr">
        <is>
          <t>1801322587</t>
        </is>
      </c>
      <c r="B1113" t="inlineStr">
        <is>
          <t>7</t>
        </is>
      </c>
      <c r="C1113" t="inlineStr">
        <is>
          <t>paper box</t>
        </is>
      </c>
      <c r="D1113" t="inlineStr">
        <is>
          <t>纸盒</t>
        </is>
      </c>
      <c r="E1113" t="inlineStr">
        <is>
          <t>4819200000</t>
        </is>
      </c>
      <c r="F1113" t="inlineStr">
        <is>
          <t>无</t>
        </is>
      </c>
      <c r="G1113" t="inlineStr">
        <is>
          <t>A001</t>
        </is>
      </c>
      <c r="H1113" t="inlineStr">
        <is>
          <t>纸</t>
        </is>
      </c>
      <c r="I1113" t="inlineStr">
        <is>
          <t>礼盒包装</t>
        </is>
      </c>
      <c r="J1113" t="inlineStr">
        <is>
          <t>2.750</t>
        </is>
      </c>
      <c r="K1113" t="n">
        <v>1</v>
      </c>
      <c r="L1113" t="n">
        <v>54</v>
      </c>
      <c r="M1113" t="n">
        <v>21.3</v>
      </c>
      <c r="N1113">
        <f>_xlfn.DISPIMG("ID_406462DF7545426F8F823EF3A3559C6F",1)</f>
        <v/>
      </c>
      <c r="O1113" t="inlineStr">
        <is>
          <t>N</t>
        </is>
      </c>
      <c r="P1113" t="inlineStr">
        <is>
          <t>不报关</t>
        </is>
      </c>
      <c r="Q1113" t="inlineStr">
        <is>
          <t>/</t>
        </is>
      </c>
      <c r="R1113" t="inlineStr">
        <is>
          <t>封尾</t>
        </is>
      </c>
    </row>
    <row r="1114">
      <c r="A1114" t="inlineStr">
        <is>
          <t>1801322587</t>
        </is>
      </c>
      <c r="B1114" t="inlineStr">
        <is>
          <t>8</t>
        </is>
      </c>
      <c r="C1114" t="inlineStr">
        <is>
          <t>paper box</t>
        </is>
      </c>
      <c r="D1114" t="inlineStr">
        <is>
          <t>纸盒</t>
        </is>
      </c>
      <c r="E1114" t="inlineStr">
        <is>
          <t>4819200000</t>
        </is>
      </c>
      <c r="F1114" t="inlineStr">
        <is>
          <t>无</t>
        </is>
      </c>
      <c r="G1114" t="inlineStr">
        <is>
          <t>A001</t>
        </is>
      </c>
      <c r="H1114" t="inlineStr">
        <is>
          <t>纸</t>
        </is>
      </c>
      <c r="I1114" t="inlineStr">
        <is>
          <t>礼盒包装</t>
        </is>
      </c>
      <c r="J1114" t="inlineStr">
        <is>
          <t>2.750</t>
        </is>
      </c>
      <c r="K1114" t="n">
        <v>1</v>
      </c>
      <c r="L1114" t="n">
        <v>54</v>
      </c>
      <c r="M1114" t="n">
        <v>21.2</v>
      </c>
      <c r="N1114">
        <f>_xlfn.DISPIMG("ID_406462DF7545426F8F823EF3A3559C6F",1)</f>
        <v/>
      </c>
      <c r="O1114" t="inlineStr">
        <is>
          <t>N</t>
        </is>
      </c>
      <c r="P1114" t="inlineStr">
        <is>
          <t>不报关</t>
        </is>
      </c>
      <c r="Q1114" t="inlineStr">
        <is>
          <t>/</t>
        </is>
      </c>
      <c r="R1114" t="inlineStr">
        <is>
          <t>封尾</t>
        </is>
      </c>
    </row>
    <row r="1115">
      <c r="A1115" t="inlineStr">
        <is>
          <t>1801322587</t>
        </is>
      </c>
      <c r="B1115" t="inlineStr">
        <is>
          <t>9</t>
        </is>
      </c>
      <c r="C1115" t="inlineStr">
        <is>
          <t>paper box</t>
        </is>
      </c>
      <c r="D1115" t="inlineStr">
        <is>
          <t>纸盒</t>
        </is>
      </c>
      <c r="E1115" t="inlineStr">
        <is>
          <t>4819200000</t>
        </is>
      </c>
      <c r="F1115" t="inlineStr">
        <is>
          <t>无</t>
        </is>
      </c>
      <c r="G1115" t="inlineStr">
        <is>
          <t>A001</t>
        </is>
      </c>
      <c r="H1115" t="inlineStr">
        <is>
          <t>纸</t>
        </is>
      </c>
      <c r="I1115" t="inlineStr">
        <is>
          <t>礼盒包装</t>
        </is>
      </c>
      <c r="J1115" t="inlineStr">
        <is>
          <t>2.750</t>
        </is>
      </c>
      <c r="K1115" t="n">
        <v>1</v>
      </c>
      <c r="L1115" t="n">
        <v>54</v>
      </c>
      <c r="M1115" t="n">
        <v>21.45</v>
      </c>
      <c r="N1115">
        <f>_xlfn.DISPIMG("ID_406462DF7545426F8F823EF3A3559C6F",1)</f>
        <v/>
      </c>
      <c r="O1115" t="inlineStr">
        <is>
          <t>N</t>
        </is>
      </c>
      <c r="P1115" t="inlineStr">
        <is>
          <t>不报关</t>
        </is>
      </c>
      <c r="Q1115" t="inlineStr">
        <is>
          <t>/</t>
        </is>
      </c>
      <c r="R1115" t="inlineStr">
        <is>
          <t>封尾</t>
        </is>
      </c>
    </row>
    <row r="1116">
      <c r="A1116" t="inlineStr">
        <is>
          <t>1801322587</t>
        </is>
      </c>
      <c r="B1116" t="inlineStr">
        <is>
          <t>10</t>
        </is>
      </c>
      <c r="C1116" t="inlineStr">
        <is>
          <t>paper box</t>
        </is>
      </c>
      <c r="D1116" t="inlineStr">
        <is>
          <t>纸盒</t>
        </is>
      </c>
      <c r="E1116" t="inlineStr">
        <is>
          <t>4819200000</t>
        </is>
      </c>
      <c r="F1116" t="inlineStr">
        <is>
          <t>无</t>
        </is>
      </c>
      <c r="G1116" t="inlineStr">
        <is>
          <t>A001</t>
        </is>
      </c>
      <c r="H1116" t="inlineStr">
        <is>
          <t>纸</t>
        </is>
      </c>
      <c r="I1116" t="inlineStr">
        <is>
          <t>礼盒包装</t>
        </is>
      </c>
      <c r="J1116" t="inlineStr">
        <is>
          <t>2.750</t>
        </is>
      </c>
      <c r="K1116" t="n">
        <v>1</v>
      </c>
      <c r="L1116" t="n">
        <v>54</v>
      </c>
      <c r="M1116" t="n">
        <v>21.4</v>
      </c>
      <c r="N1116">
        <f>_xlfn.DISPIMG("ID_406462DF7545426F8F823EF3A3559C6F",1)</f>
        <v/>
      </c>
      <c r="O1116" t="inlineStr">
        <is>
          <t>N</t>
        </is>
      </c>
      <c r="P1116" t="inlineStr">
        <is>
          <t>不报关</t>
        </is>
      </c>
      <c r="Q1116" t="inlineStr">
        <is>
          <t>/</t>
        </is>
      </c>
      <c r="R1116" t="inlineStr">
        <is>
          <t>封尾</t>
        </is>
      </c>
    </row>
    <row r="1117">
      <c r="A1117" t="inlineStr">
        <is>
          <t>1801322587</t>
        </is>
      </c>
      <c r="B1117" t="inlineStr">
        <is>
          <t>11</t>
        </is>
      </c>
      <c r="C1117" t="inlineStr">
        <is>
          <t>wood cork</t>
        </is>
      </c>
      <c r="D1117" t="inlineStr">
        <is>
          <t>软木塞</t>
        </is>
      </c>
      <c r="E1117" t="inlineStr">
        <is>
          <t>4503100000</t>
        </is>
      </c>
      <c r="F1117" t="inlineStr">
        <is>
          <t>无</t>
        </is>
      </c>
      <c r="G1117" t="inlineStr">
        <is>
          <t>A003</t>
        </is>
      </c>
      <c r="H1117" t="inlineStr">
        <is>
          <t>木塞</t>
        </is>
      </c>
      <c r="I1117" t="inlineStr">
        <is>
          <t>礼盒包装</t>
        </is>
      </c>
      <c r="J1117" t="inlineStr">
        <is>
          <t>0.275</t>
        </is>
      </c>
      <c r="K1117" t="n">
        <v>1</v>
      </c>
      <c r="L1117" t="n">
        <v>3000</v>
      </c>
      <c r="M1117" t="n">
        <v>21.3</v>
      </c>
      <c r="N1117">
        <f>_xlfn.DISPIMG("ID_6EE88F5E6D984B5297D4C102FB1CD161",1)</f>
        <v/>
      </c>
      <c r="O1117" t="inlineStr">
        <is>
          <t>N</t>
        </is>
      </c>
      <c r="P1117" t="inlineStr">
        <is>
          <t>不报关</t>
        </is>
      </c>
      <c r="Q1117" t="inlineStr">
        <is>
          <t>/</t>
        </is>
      </c>
      <c r="R1117" t="inlineStr">
        <is>
          <t>封尾</t>
        </is>
      </c>
    </row>
    <row r="1118">
      <c r="A1118" t="inlineStr">
        <is>
          <t>D913386</t>
        </is>
      </c>
      <c r="B1118" t="inlineStr">
        <is>
          <t>FBA15H52SC3VU000001</t>
        </is>
      </c>
      <c r="C1118" t="inlineStr">
        <is>
          <t>Oil-proof net</t>
        </is>
      </c>
      <c r="D1118" t="inlineStr">
        <is>
          <t>防油网</t>
        </is>
      </c>
      <c r="E1118" t="n">
        <v>8205590000</v>
      </c>
      <c r="F1118" t="inlineStr">
        <is>
          <t>无</t>
        </is>
      </c>
      <c r="G1118" t="inlineStr">
        <is>
          <t>无</t>
        </is>
      </c>
      <c r="H1118" t="inlineStr">
        <is>
          <t>304不锈钢</t>
        </is>
      </c>
      <c r="I1118" t="inlineStr">
        <is>
          <t>防油溅</t>
        </is>
      </c>
      <c r="J1118" t="inlineStr">
        <is>
          <t>5.400</t>
        </is>
      </c>
      <c r="K1118" t="n">
        <v>1</v>
      </c>
      <c r="L1118" t="n">
        <v>48</v>
      </c>
      <c r="M1118" t="n">
        <v>18.2</v>
      </c>
      <c r="N1118">
        <f>_xlfn.DISPIMG("ID_78F6A03FEC91453CB899D7BA1C7E912D",1)</f>
        <v/>
      </c>
      <c r="O1118" t="inlineStr">
        <is>
          <t>N</t>
        </is>
      </c>
      <c r="P1118" t="inlineStr">
        <is>
          <t>不报关</t>
        </is>
      </c>
      <c r="Q1118" t="inlineStr">
        <is>
          <t>https://www.amazon.de/dp/B08BCQ8ZJ8/ref=sspa_dk_detail_1?psc=1&amp;pd_rd_i=B08BCQ8ZJ8&amp;pd_rd_w=QPvD7&amp;content-id=amzn1.sym.ae2317a0-2175-4285-af64-66539858231f&amp;pf_rd_p=ae2317a0-2175-4285-af64-66539858231f&amp;pf_rd_r=P14KXDW1EYXFPKE9H8ZQ&amp;pd_rd_wg=0LSbS&amp;pd_rd_r=2141e9ff-eca9-471b-b3fe-e401cb67fede&amp;s=kitchen&amp;sp_csd=d2lkZ2V0TmFtZT1zcF9kZXRhaWw</t>
        </is>
      </c>
      <c r="R1118" t="inlineStr">
        <is>
          <t>封尾</t>
        </is>
      </c>
    </row>
    <row r="1119">
      <c r="A1119" t="inlineStr">
        <is>
          <t>D913386</t>
        </is>
      </c>
      <c r="B1119" t="inlineStr">
        <is>
          <t>FBA15H52SC3VU000002</t>
        </is>
      </c>
      <c r="C1119" t="inlineStr">
        <is>
          <t>Oil-proof net</t>
        </is>
      </c>
      <c r="D1119" t="inlineStr">
        <is>
          <t>防油网</t>
        </is>
      </c>
      <c r="E1119" t="inlineStr">
        <is>
          <t>8205590000</t>
        </is>
      </c>
      <c r="F1119" t="inlineStr">
        <is>
          <t>无</t>
        </is>
      </c>
      <c r="G1119" t="inlineStr">
        <is>
          <t>无</t>
        </is>
      </c>
      <c r="H1119" t="inlineStr">
        <is>
          <t>304不锈钢</t>
        </is>
      </c>
      <c r="I1119" t="inlineStr">
        <is>
          <t>防油溅</t>
        </is>
      </c>
      <c r="J1119" t="inlineStr">
        <is>
          <t>5.400</t>
        </is>
      </c>
      <c r="K1119" t="n">
        <v>1</v>
      </c>
      <c r="L1119" t="n">
        <v>48</v>
      </c>
      <c r="M1119" t="n">
        <v>18.2</v>
      </c>
      <c r="O1119" t="inlineStr">
        <is>
          <t>N</t>
        </is>
      </c>
      <c r="P1119" t="inlineStr">
        <is>
          <t>不报关</t>
        </is>
      </c>
      <c r="Q1119" t="inlineStr">
        <is>
          <t>https://www.amazon.de/dp/B08BCQ8ZJ8/ref=sspa_dk_detail_1?psc=1&amp;pd_rd_i=B08BCQ8ZJ8&amp;pd_rd_w=QPvD7&amp;content-id=amzn1.sym.ae2317a0-2175-4285-af64-66539858231f&amp;pf_rd_p=ae2317a0-2175-4285-af64-66539858231f&amp;pf_rd_r=P14KXDW1EYXFPKE9H8ZQ&amp;pd_rd_wg=0LSbS&amp;pd_rd_r=2141e9ff-eca9-471b-b3fe-e401cb67fede&amp;s=kitchen&amp;sp_csd=d2lkZ2V0TmFtZT1zcF9kZXRhaWw</t>
        </is>
      </c>
      <c r="R1119" t="inlineStr">
        <is>
          <t>封尾</t>
        </is>
      </c>
    </row>
    <row r="1120">
      <c r="A1120" t="inlineStr">
        <is>
          <t>D913386</t>
        </is>
      </c>
      <c r="B1120" t="inlineStr">
        <is>
          <t>FBA15H52SC3VU000003</t>
        </is>
      </c>
      <c r="C1120" t="inlineStr">
        <is>
          <t>Oil-proof net</t>
        </is>
      </c>
      <c r="D1120" t="inlineStr">
        <is>
          <t>防油网</t>
        </is>
      </c>
      <c r="E1120" t="inlineStr">
        <is>
          <t>8205590000</t>
        </is>
      </c>
      <c r="F1120" t="inlineStr">
        <is>
          <t>无</t>
        </is>
      </c>
      <c r="G1120" t="inlineStr">
        <is>
          <t>无</t>
        </is>
      </c>
      <c r="H1120" t="inlineStr">
        <is>
          <t>304不锈钢</t>
        </is>
      </c>
      <c r="I1120" t="inlineStr">
        <is>
          <t>防油溅</t>
        </is>
      </c>
      <c r="J1120" t="inlineStr">
        <is>
          <t>5.400</t>
        </is>
      </c>
      <c r="K1120" t="n">
        <v>1</v>
      </c>
      <c r="L1120" t="n">
        <v>48</v>
      </c>
      <c r="M1120" t="n">
        <v>18.2</v>
      </c>
      <c r="O1120" t="inlineStr">
        <is>
          <t>N</t>
        </is>
      </c>
      <c r="P1120" t="inlineStr">
        <is>
          <t>不报关</t>
        </is>
      </c>
      <c r="Q1120" t="inlineStr">
        <is>
          <t>https://www.amazon.de/dp/B08BCQ8ZJ8/ref=sspa_dk_detail_1?psc=1&amp;pd_rd_i=B08BCQ8ZJ8&amp;pd_rd_w=QPvD7&amp;content-id=amzn1.sym.ae2317a0-2175-4285-af64-66539858231f&amp;pf_rd_p=ae2317a0-2175-4285-af64-66539858231f&amp;pf_rd_r=P14KXDW1EYXFPKE9H8ZQ&amp;pd_rd_wg=0LSbS&amp;pd_rd_r=2141e9ff-eca9-471b-b3fe-e401cb67fede&amp;s=kitchen&amp;sp_csd=d2lkZ2V0TmFtZT1zcF9kZXRhaWw</t>
        </is>
      </c>
      <c r="R1120" t="inlineStr">
        <is>
          <t>封尾</t>
        </is>
      </c>
    </row>
    <row r="1121">
      <c r="A1121" t="inlineStr">
        <is>
          <t>D913386</t>
        </is>
      </c>
      <c r="B1121" t="inlineStr">
        <is>
          <t>FBA15H52SC3VU000004</t>
        </is>
      </c>
      <c r="C1121" t="inlineStr">
        <is>
          <t>Oil-proof net</t>
        </is>
      </c>
      <c r="D1121" t="inlineStr">
        <is>
          <t>防油网</t>
        </is>
      </c>
      <c r="E1121" t="inlineStr">
        <is>
          <t>8205590000</t>
        </is>
      </c>
      <c r="F1121" t="inlineStr">
        <is>
          <t>无</t>
        </is>
      </c>
      <c r="G1121" t="inlineStr">
        <is>
          <t>无</t>
        </is>
      </c>
      <c r="H1121" t="inlineStr">
        <is>
          <t>304不锈钢</t>
        </is>
      </c>
      <c r="I1121" t="inlineStr">
        <is>
          <t>防油溅</t>
        </is>
      </c>
      <c r="J1121" t="inlineStr">
        <is>
          <t>5.400</t>
        </is>
      </c>
      <c r="K1121" t="n">
        <v>1</v>
      </c>
      <c r="L1121" t="n">
        <v>48</v>
      </c>
      <c r="M1121" t="n">
        <v>18.2</v>
      </c>
      <c r="O1121" t="inlineStr">
        <is>
          <t>N</t>
        </is>
      </c>
      <c r="P1121" t="inlineStr">
        <is>
          <t>不报关</t>
        </is>
      </c>
      <c r="Q1121" t="inlineStr">
        <is>
          <t>https://www.amazon.de/dp/B08BCQ8ZJ8/ref=sspa_dk_detail_1?psc=1&amp;pd_rd_i=B08BCQ8ZJ8&amp;pd_rd_w=QPvD7&amp;content-id=amzn1.sym.ae2317a0-2175-4285-af64-66539858231f&amp;pf_rd_p=ae2317a0-2175-4285-af64-66539858231f&amp;pf_rd_r=P14KXDW1EYXFPKE9H8ZQ&amp;pd_rd_wg=0LSbS&amp;pd_rd_r=2141e9ff-eca9-471b-b3fe-e401cb67fede&amp;s=kitchen&amp;sp_csd=d2lkZ2V0TmFtZT1zcF9kZXRhaWw</t>
        </is>
      </c>
      <c r="R1121" t="inlineStr">
        <is>
          <t>封尾</t>
        </is>
      </c>
    </row>
    <row r="1122">
      <c r="A1122" t="inlineStr">
        <is>
          <t>D913386</t>
        </is>
      </c>
      <c r="B1122" t="inlineStr">
        <is>
          <t>FBA15H52SC3VU000005</t>
        </is>
      </c>
      <c r="C1122" t="inlineStr">
        <is>
          <t>Oil-proof net</t>
        </is>
      </c>
      <c r="D1122" t="inlineStr">
        <is>
          <t>防油网</t>
        </is>
      </c>
      <c r="E1122" t="inlineStr">
        <is>
          <t>8205590000</t>
        </is>
      </c>
      <c r="F1122" t="inlineStr">
        <is>
          <t>无</t>
        </is>
      </c>
      <c r="G1122" t="inlineStr">
        <is>
          <t>无</t>
        </is>
      </c>
      <c r="H1122" t="inlineStr">
        <is>
          <t>304不锈钢</t>
        </is>
      </c>
      <c r="I1122" t="inlineStr">
        <is>
          <t>防油溅</t>
        </is>
      </c>
      <c r="J1122" t="inlineStr">
        <is>
          <t>5.400</t>
        </is>
      </c>
      <c r="K1122" t="n">
        <v>1</v>
      </c>
      <c r="L1122" t="n">
        <v>48</v>
      </c>
      <c r="M1122" t="n">
        <v>18.2</v>
      </c>
      <c r="O1122" t="inlineStr">
        <is>
          <t>N</t>
        </is>
      </c>
      <c r="P1122" t="inlineStr">
        <is>
          <t>不报关</t>
        </is>
      </c>
      <c r="Q1122" t="inlineStr">
        <is>
          <t>https://www.amazon.de/dp/B08BCQ8ZJ8/ref=sspa_dk_detail_1?psc=1&amp;pd_rd_i=B08BCQ8ZJ8&amp;pd_rd_w=QPvD7&amp;content-id=amzn1.sym.ae2317a0-2175-4285-af64-66539858231f&amp;pf_rd_p=ae2317a0-2175-4285-af64-66539858231f&amp;pf_rd_r=P14KXDW1EYXFPKE9H8ZQ&amp;pd_rd_wg=0LSbS&amp;pd_rd_r=2141e9ff-eca9-471b-b3fe-e401cb67fede&amp;s=kitchen&amp;sp_csd=d2lkZ2V0TmFtZT1zcF9kZXRhaWw</t>
        </is>
      </c>
      <c r="R1122" t="inlineStr">
        <is>
          <t>封尾</t>
        </is>
      </c>
    </row>
    <row r="1123">
      <c r="A1123" t="inlineStr">
        <is>
          <t>D913386</t>
        </is>
      </c>
      <c r="B1123" t="inlineStr">
        <is>
          <t>FBA15H52SC3VU000006</t>
        </is>
      </c>
      <c r="C1123" t="inlineStr">
        <is>
          <t>Oil-proof net</t>
        </is>
      </c>
      <c r="D1123" t="inlineStr">
        <is>
          <t>防油网</t>
        </is>
      </c>
      <c r="E1123" t="inlineStr">
        <is>
          <t>8205590000</t>
        </is>
      </c>
      <c r="F1123" t="inlineStr">
        <is>
          <t>无</t>
        </is>
      </c>
      <c r="G1123" t="inlineStr">
        <is>
          <t>无</t>
        </is>
      </c>
      <c r="H1123" t="inlineStr">
        <is>
          <t>304不锈钢</t>
        </is>
      </c>
      <c r="I1123" t="inlineStr">
        <is>
          <t>防油溅</t>
        </is>
      </c>
      <c r="J1123" t="inlineStr">
        <is>
          <t>5.400</t>
        </is>
      </c>
      <c r="K1123" t="n">
        <v>1</v>
      </c>
      <c r="L1123" t="n">
        <v>47</v>
      </c>
      <c r="M1123" t="n">
        <v>18.2</v>
      </c>
      <c r="O1123" t="inlineStr">
        <is>
          <t>N</t>
        </is>
      </c>
      <c r="P1123" t="inlineStr">
        <is>
          <t>不报关</t>
        </is>
      </c>
      <c r="Q1123" t="inlineStr">
        <is>
          <t>https://www.amazon.de/dp/B08BCQ8ZJ8/ref=sspa_dk_detail_1?psc=1&amp;pd_rd_i=B08BCQ8ZJ8&amp;pd_rd_w=QPvD7&amp;content-id=amzn1.sym.ae2317a0-2175-4285-af64-66539858231f&amp;pf_rd_p=ae2317a0-2175-4285-af64-66539858231f&amp;pf_rd_r=P14KXDW1EYXFPKE9H8ZQ&amp;pd_rd_wg=0LSbS&amp;pd_rd_r=2141e9ff-eca9-471b-b3fe-e401cb67fede&amp;s=kitchen&amp;sp_csd=d2lkZ2V0TmFtZT1zcF9kZXRhaWw</t>
        </is>
      </c>
      <c r="R1123" t="inlineStr">
        <is>
          <t>封尾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2023-08-18T22:25:20Z</dcterms:created>
  <dcterms:modified xsi:type="dcterms:W3CDTF">2023-08-18T22:25:21Z</dcterms:modified>
</cp:coreProperties>
</file>