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40" i="1"/>
  <c r="F262"/>
  <c r="F519"/>
  <c r="F254"/>
  <c r="F249"/>
  <c r="F521"/>
  <c r="E262"/>
  <c r="E519"/>
  <c r="E254"/>
  <c r="E249"/>
  <c r="E521"/>
  <c r="D262"/>
  <c r="D519"/>
  <c r="D254"/>
  <c r="D249"/>
  <c r="D521"/>
  <c r="C518"/>
  <c r="C264"/>
  <c r="C267"/>
  <c r="C262"/>
  <c r="C519"/>
  <c r="C251"/>
  <c r="C254"/>
  <c r="C249"/>
  <c r="C521"/>
  <c r="C347"/>
  <c r="C91"/>
  <c r="C348"/>
  <c r="C109"/>
  <c r="C349"/>
  <c r="C350"/>
  <c r="C116"/>
  <c r="C111"/>
  <c r="C351"/>
  <c r="C120"/>
  <c r="C352"/>
  <c r="C124"/>
  <c r="C353"/>
  <c r="C354"/>
  <c r="C11"/>
  <c r="C15"/>
  <c r="C19"/>
  <c r="C23"/>
  <c r="C28"/>
  <c r="C33"/>
  <c r="C10"/>
  <c r="C38"/>
  <c r="C42"/>
  <c r="C46"/>
  <c r="C51"/>
  <c r="C50"/>
  <c r="C55"/>
  <c r="C37"/>
  <c r="C341"/>
  <c r="C60"/>
  <c r="C66"/>
  <c r="C69"/>
  <c r="C72"/>
  <c r="C75"/>
  <c r="C65"/>
  <c r="C59"/>
  <c r="C342"/>
  <c r="C343"/>
  <c r="C345"/>
  <c r="C357"/>
  <c r="C513"/>
  <c r="C514"/>
  <c r="F347"/>
  <c r="F91"/>
  <c r="F348"/>
  <c r="F103"/>
  <c r="F349"/>
  <c r="F350"/>
  <c r="F116"/>
  <c r="F111"/>
  <c r="F351"/>
  <c r="F120"/>
  <c r="F352"/>
  <c r="F124"/>
  <c r="F353"/>
  <c r="F354"/>
  <c r="F340"/>
  <c r="F38"/>
  <c r="F42"/>
  <c r="F46"/>
  <c r="F50"/>
  <c r="F55"/>
  <c r="F37"/>
  <c r="F341"/>
  <c r="F60"/>
  <c r="F66"/>
  <c r="F69"/>
  <c r="F72"/>
  <c r="F75"/>
  <c r="F65"/>
  <c r="F59"/>
  <c r="F342"/>
  <c r="F343"/>
  <c r="F345"/>
  <c r="F357"/>
  <c r="F513"/>
  <c r="E347"/>
  <c r="E91"/>
  <c r="E348"/>
  <c r="E103"/>
  <c r="E109"/>
  <c r="E349"/>
  <c r="E350"/>
  <c r="E116"/>
  <c r="E111"/>
  <c r="E351"/>
  <c r="E120"/>
  <c r="E352"/>
  <c r="E124"/>
  <c r="E353"/>
  <c r="E354"/>
  <c r="E340"/>
  <c r="E341"/>
  <c r="E60"/>
  <c r="E66"/>
  <c r="E69"/>
  <c r="E72"/>
  <c r="E75"/>
  <c r="E65"/>
  <c r="E59"/>
  <c r="E342"/>
  <c r="E343"/>
  <c r="E345"/>
  <c r="E357"/>
  <c r="E513"/>
  <c r="D347"/>
  <c r="D91"/>
  <c r="D348"/>
  <c r="D103"/>
  <c r="D109"/>
  <c r="D349"/>
  <c r="D350"/>
  <c r="D116"/>
  <c r="D111"/>
  <c r="D351"/>
  <c r="D120"/>
  <c r="D352"/>
  <c r="D124"/>
  <c r="D353"/>
  <c r="D354"/>
  <c r="D340"/>
  <c r="D341"/>
  <c r="D60"/>
  <c r="D66"/>
  <c r="D69"/>
  <c r="D72"/>
  <c r="D75"/>
  <c r="D65"/>
  <c r="D59"/>
  <c r="D342"/>
  <c r="D343"/>
  <c r="D345"/>
  <c r="D357"/>
  <c r="D513"/>
  <c r="F510"/>
  <c r="F512"/>
  <c r="E510"/>
  <c r="E512"/>
  <c r="D510"/>
  <c r="D512"/>
  <c r="C510"/>
  <c r="C512"/>
  <c r="F511"/>
  <c r="E511"/>
  <c r="D511"/>
  <c r="C511"/>
  <c r="E504"/>
  <c r="D504"/>
  <c r="C504"/>
  <c r="F496"/>
  <c r="F502"/>
  <c r="F503"/>
  <c r="E496"/>
  <c r="E502"/>
  <c r="E503"/>
  <c r="D496"/>
  <c r="D502"/>
  <c r="D503"/>
  <c r="C496"/>
  <c r="C502"/>
  <c r="C503"/>
  <c r="F501"/>
  <c r="E501"/>
  <c r="D501"/>
  <c r="C501"/>
  <c r="F269"/>
  <c r="F257"/>
  <c r="F278"/>
  <c r="F500"/>
  <c r="E269"/>
  <c r="E257"/>
  <c r="E278"/>
  <c r="E500"/>
  <c r="D269"/>
  <c r="D257"/>
  <c r="D278"/>
  <c r="D500"/>
  <c r="C260"/>
  <c r="C269"/>
  <c r="C257"/>
  <c r="C278"/>
  <c r="C500"/>
  <c r="F259"/>
  <c r="F499"/>
  <c r="E259"/>
  <c r="E499"/>
  <c r="D259"/>
  <c r="D499"/>
  <c r="C259"/>
  <c r="C499"/>
  <c r="E367"/>
  <c r="E186"/>
  <c r="E368"/>
  <c r="E208"/>
  <c r="E369"/>
  <c r="E207"/>
  <c r="E370"/>
  <c r="E209"/>
  <c r="E371"/>
  <c r="E372"/>
  <c r="E373"/>
  <c r="F367"/>
  <c r="F186"/>
  <c r="F368"/>
  <c r="F369"/>
  <c r="F370"/>
  <c r="F209"/>
  <c r="F371"/>
  <c r="F372"/>
  <c r="F373"/>
  <c r="E497"/>
  <c r="D367"/>
  <c r="D186"/>
  <c r="D368"/>
  <c r="D369"/>
  <c r="D370"/>
  <c r="D209"/>
  <c r="D371"/>
  <c r="D372"/>
  <c r="D373"/>
  <c r="D497"/>
  <c r="C367"/>
  <c r="C186"/>
  <c r="C368"/>
  <c r="C369"/>
  <c r="C370"/>
  <c r="C209"/>
  <c r="C371"/>
  <c r="C372"/>
  <c r="C373"/>
  <c r="C497"/>
  <c r="F154"/>
  <c r="F157"/>
  <c r="F128"/>
  <c r="F359"/>
  <c r="F362"/>
  <c r="F494"/>
  <c r="E154"/>
  <c r="E157"/>
  <c r="E128"/>
  <c r="E359"/>
  <c r="E362"/>
  <c r="E494"/>
  <c r="D154"/>
  <c r="D157"/>
  <c r="D128"/>
  <c r="D359"/>
  <c r="D362"/>
  <c r="D494"/>
  <c r="C280"/>
  <c r="C285"/>
  <c r="C292"/>
  <c r="C284"/>
  <c r="C297"/>
  <c r="C279"/>
  <c r="C304"/>
  <c r="C303"/>
  <c r="C319"/>
  <c r="C317"/>
  <c r="C322"/>
  <c r="C316"/>
  <c r="C326"/>
  <c r="C327"/>
  <c r="C332"/>
  <c r="C334"/>
  <c r="C153"/>
  <c r="C154"/>
  <c r="C157"/>
  <c r="C128"/>
  <c r="C359"/>
  <c r="C362"/>
  <c r="C494"/>
  <c r="F160"/>
  <c r="F360"/>
  <c r="F361"/>
  <c r="F364"/>
  <c r="F365"/>
  <c r="F492"/>
  <c r="E160"/>
  <c r="E360"/>
  <c r="E361"/>
  <c r="E364"/>
  <c r="E365"/>
  <c r="E492"/>
  <c r="D160"/>
  <c r="D360"/>
  <c r="D361"/>
  <c r="D364"/>
  <c r="D365"/>
  <c r="D492"/>
  <c r="C160"/>
  <c r="C360"/>
  <c r="C361"/>
  <c r="C364"/>
  <c r="C365"/>
  <c r="C492"/>
  <c r="F487"/>
  <c r="F489"/>
  <c r="E487"/>
  <c r="E489"/>
  <c r="D487"/>
  <c r="D489"/>
  <c r="C487"/>
  <c r="C489"/>
  <c r="F488"/>
  <c r="E488"/>
  <c r="D488"/>
  <c r="C488"/>
  <c r="F485"/>
  <c r="F486"/>
  <c r="E485"/>
  <c r="E486"/>
  <c r="D485"/>
  <c r="D486"/>
  <c r="C485"/>
  <c r="C486"/>
  <c r="F480"/>
  <c r="F482"/>
  <c r="E480"/>
  <c r="E482"/>
  <c r="D480"/>
  <c r="D482"/>
  <c r="C480"/>
  <c r="C482"/>
  <c r="F481"/>
  <c r="E481"/>
  <c r="D481"/>
  <c r="C481"/>
  <c r="F478"/>
  <c r="F479"/>
  <c r="E478"/>
  <c r="E479"/>
  <c r="D478"/>
  <c r="D479"/>
  <c r="C478"/>
  <c r="C479"/>
  <c r="F297"/>
  <c r="F474"/>
  <c r="E297"/>
  <c r="E474"/>
  <c r="D297"/>
  <c r="D474"/>
  <c r="C474"/>
  <c r="F470"/>
  <c r="F472"/>
  <c r="E470"/>
  <c r="E472"/>
  <c r="D470"/>
  <c r="D472"/>
  <c r="C470"/>
  <c r="C472"/>
  <c r="F471"/>
  <c r="E471"/>
  <c r="D471"/>
  <c r="C471"/>
  <c r="F268"/>
  <c r="F467"/>
  <c r="F469"/>
  <c r="E268"/>
  <c r="E467"/>
  <c r="E469"/>
  <c r="D268"/>
  <c r="D467"/>
  <c r="D469"/>
  <c r="C268"/>
  <c r="C467"/>
  <c r="C469"/>
  <c r="F468"/>
  <c r="E468"/>
  <c r="D468"/>
  <c r="C468"/>
  <c r="F466"/>
  <c r="E466"/>
  <c r="D466"/>
  <c r="C466"/>
  <c r="F465"/>
  <c r="E465"/>
  <c r="D465"/>
  <c r="C465"/>
  <c r="F458"/>
  <c r="E458"/>
  <c r="D458"/>
  <c r="C458"/>
  <c r="F455"/>
  <c r="E455"/>
  <c r="D455"/>
  <c r="C455"/>
  <c r="F452"/>
  <c r="F454"/>
  <c r="E452"/>
  <c r="E454"/>
  <c r="D452"/>
  <c r="D454"/>
  <c r="C452"/>
  <c r="C454"/>
  <c r="F453"/>
  <c r="E453"/>
  <c r="D453"/>
  <c r="C453"/>
  <c r="F451"/>
  <c r="E451"/>
  <c r="D451"/>
  <c r="C451"/>
  <c r="F448"/>
  <c r="F450"/>
  <c r="E448"/>
  <c r="E450"/>
  <c r="D448"/>
  <c r="D450"/>
  <c r="C448"/>
  <c r="C450"/>
  <c r="F449"/>
  <c r="E449"/>
  <c r="D449"/>
  <c r="C449"/>
  <c r="F444"/>
  <c r="F446"/>
  <c r="E444"/>
  <c r="E446"/>
  <c r="D444"/>
  <c r="D446"/>
  <c r="C444"/>
  <c r="C446"/>
  <c r="F445"/>
  <c r="E445"/>
  <c r="D445"/>
  <c r="C445"/>
  <c r="F441"/>
  <c r="E441"/>
  <c r="D441"/>
  <c r="C441"/>
  <c r="F437"/>
  <c r="F439"/>
  <c r="E437"/>
  <c r="E439"/>
  <c r="D437"/>
  <c r="D439"/>
  <c r="C437"/>
  <c r="C439"/>
  <c r="F438"/>
  <c r="E438"/>
  <c r="D438"/>
  <c r="C438"/>
  <c r="F433"/>
  <c r="E433"/>
  <c r="D433"/>
  <c r="C433"/>
  <c r="F420"/>
  <c r="F423"/>
  <c r="F426"/>
  <c r="F429"/>
  <c r="F431"/>
  <c r="E420"/>
  <c r="E423"/>
  <c r="E426"/>
  <c r="E429"/>
  <c r="E431"/>
  <c r="D420"/>
  <c r="D423"/>
  <c r="D426"/>
  <c r="D429"/>
  <c r="D431"/>
  <c r="C420"/>
  <c r="C423"/>
  <c r="C426"/>
  <c r="C429"/>
  <c r="C431"/>
  <c r="F430"/>
  <c r="E430"/>
  <c r="D430"/>
  <c r="C430"/>
  <c r="F428"/>
  <c r="E428"/>
  <c r="D428"/>
  <c r="C428"/>
  <c r="F427"/>
  <c r="E427"/>
  <c r="D427"/>
  <c r="C427"/>
  <c r="F425"/>
  <c r="E425"/>
  <c r="D425"/>
  <c r="C425"/>
  <c r="F424"/>
  <c r="E424"/>
  <c r="D424"/>
  <c r="C424"/>
  <c r="F422"/>
  <c r="E422"/>
  <c r="D422"/>
  <c r="C422"/>
  <c r="F421"/>
  <c r="E421"/>
  <c r="D421"/>
  <c r="C421"/>
  <c r="E418"/>
  <c r="D418"/>
  <c r="C418"/>
  <c r="F414"/>
  <c r="F416"/>
  <c r="E414"/>
  <c r="E416"/>
  <c r="D414"/>
  <c r="D416"/>
  <c r="C414"/>
  <c r="C416"/>
  <c r="F415"/>
  <c r="E415"/>
  <c r="D415"/>
  <c r="C415"/>
  <c r="F409"/>
  <c r="E409"/>
  <c r="D409"/>
  <c r="C409"/>
  <c r="F408"/>
  <c r="E408"/>
  <c r="D408"/>
  <c r="C408"/>
  <c r="F407"/>
  <c r="E407"/>
  <c r="D407"/>
  <c r="C407"/>
  <c r="F403"/>
  <c r="F405"/>
  <c r="E403"/>
  <c r="E405"/>
  <c r="D403"/>
  <c r="D405"/>
  <c r="C403"/>
  <c r="C405"/>
  <c r="F404"/>
  <c r="E404"/>
  <c r="D404"/>
  <c r="C404"/>
  <c r="F398"/>
  <c r="F400"/>
  <c r="E398"/>
  <c r="E400"/>
  <c r="D398"/>
  <c r="D400"/>
  <c r="C398"/>
  <c r="C400"/>
  <c r="F399"/>
  <c r="E399"/>
  <c r="D399"/>
  <c r="C399"/>
  <c r="F393"/>
  <c r="F395"/>
  <c r="E393"/>
  <c r="E395"/>
  <c r="D393"/>
  <c r="D395"/>
  <c r="C393"/>
  <c r="C395"/>
  <c r="F394"/>
  <c r="E394"/>
  <c r="D394"/>
  <c r="C394"/>
  <c r="F390"/>
  <c r="F392"/>
  <c r="E390"/>
  <c r="E392"/>
  <c r="D390"/>
  <c r="D392"/>
  <c r="C390"/>
  <c r="C392"/>
  <c r="F391"/>
  <c r="E391"/>
  <c r="D391"/>
  <c r="C391"/>
  <c r="F280"/>
  <c r="F285"/>
  <c r="F292"/>
  <c r="F284"/>
  <c r="F279"/>
  <c r="F304"/>
  <c r="F303"/>
  <c r="F317"/>
  <c r="F322"/>
  <c r="F316"/>
  <c r="F326"/>
  <c r="F327"/>
  <c r="F332"/>
  <c r="F334"/>
  <c r="F9"/>
  <c r="F90"/>
  <c r="F93"/>
  <c r="F96"/>
  <c r="F99"/>
  <c r="F102"/>
  <c r="F105"/>
  <c r="F108"/>
  <c r="F89"/>
  <c r="F82"/>
  <c r="F5"/>
  <c r="F387"/>
  <c r="F389"/>
  <c r="E280"/>
  <c r="E285"/>
  <c r="E292"/>
  <c r="E284"/>
  <c r="E279"/>
  <c r="E304"/>
  <c r="E303"/>
  <c r="E319"/>
  <c r="E317"/>
  <c r="E322"/>
  <c r="E316"/>
  <c r="E326"/>
  <c r="E327"/>
  <c r="E332"/>
  <c r="E334"/>
  <c r="E9"/>
  <c r="E90"/>
  <c r="E93"/>
  <c r="E96"/>
  <c r="E99"/>
  <c r="E102"/>
  <c r="E105"/>
  <c r="E108"/>
  <c r="E89"/>
  <c r="E82"/>
  <c r="E5"/>
  <c r="E387"/>
  <c r="E389"/>
  <c r="D280"/>
  <c r="D285"/>
  <c r="D292"/>
  <c r="D284"/>
  <c r="D279"/>
  <c r="D304"/>
  <c r="D303"/>
  <c r="D319"/>
  <c r="D317"/>
  <c r="D322"/>
  <c r="D316"/>
  <c r="D326"/>
  <c r="D327"/>
  <c r="D332"/>
  <c r="D334"/>
  <c r="D9"/>
  <c r="D90"/>
  <c r="D93"/>
  <c r="D96"/>
  <c r="D99"/>
  <c r="D102"/>
  <c r="D105"/>
  <c r="D108"/>
  <c r="D89"/>
  <c r="D82"/>
  <c r="D5"/>
  <c r="D387"/>
  <c r="D389"/>
  <c r="C6"/>
  <c r="C9"/>
  <c r="C90"/>
  <c r="C93"/>
  <c r="C96"/>
  <c r="C99"/>
  <c r="C102"/>
  <c r="C105"/>
  <c r="C108"/>
  <c r="C89"/>
  <c r="C82"/>
  <c r="C5"/>
  <c r="C387"/>
  <c r="C389"/>
  <c r="F388"/>
  <c r="E388"/>
  <c r="D388"/>
  <c r="C388"/>
  <c r="F384"/>
  <c r="F386"/>
  <c r="E384"/>
  <c r="E386"/>
  <c r="D384"/>
  <c r="D386"/>
  <c r="C384"/>
  <c r="C386"/>
  <c r="F385"/>
  <c r="E385"/>
  <c r="D385"/>
  <c r="C385"/>
  <c r="E378"/>
  <c r="D378"/>
  <c r="C378"/>
  <c r="E377"/>
  <c r="D377"/>
  <c r="C377"/>
  <c r="E376"/>
  <c r="D376"/>
  <c r="C376"/>
  <c r="F374"/>
  <c r="E374"/>
  <c r="D374"/>
  <c r="C374"/>
  <c r="F356"/>
  <c r="E356"/>
  <c r="D356"/>
  <c r="C356"/>
  <c r="F355"/>
  <c r="E355"/>
  <c r="D355"/>
  <c r="C355"/>
  <c r="F167"/>
  <c r="F170"/>
  <c r="F173"/>
  <c r="F176"/>
  <c r="F179"/>
  <c r="F182"/>
  <c r="F185"/>
  <c r="F188"/>
  <c r="F191"/>
  <c r="F194"/>
  <c r="F197"/>
  <c r="F200"/>
  <c r="F203"/>
  <c r="F206"/>
  <c r="F166"/>
  <c r="F127"/>
  <c r="F338"/>
  <c r="E167"/>
  <c r="E170"/>
  <c r="E173"/>
  <c r="E176"/>
  <c r="E179"/>
  <c r="E182"/>
  <c r="E185"/>
  <c r="E188"/>
  <c r="E191"/>
  <c r="E194"/>
  <c r="E197"/>
  <c r="E200"/>
  <c r="E203"/>
  <c r="E206"/>
  <c r="E166"/>
  <c r="E127"/>
  <c r="E338"/>
  <c r="D167"/>
  <c r="D170"/>
  <c r="D173"/>
  <c r="D176"/>
  <c r="D179"/>
  <c r="D182"/>
  <c r="D185"/>
  <c r="D188"/>
  <c r="D191"/>
  <c r="D194"/>
  <c r="D197"/>
  <c r="D200"/>
  <c r="D203"/>
  <c r="D206"/>
  <c r="D166"/>
  <c r="D127"/>
  <c r="D338"/>
  <c r="C167"/>
  <c r="C170"/>
  <c r="C173"/>
  <c r="C176"/>
  <c r="C179"/>
  <c r="C182"/>
  <c r="C185"/>
  <c r="C188"/>
  <c r="C191"/>
  <c r="C194"/>
  <c r="C197"/>
  <c r="C200"/>
  <c r="C203"/>
  <c r="C206"/>
  <c r="C166"/>
  <c r="C127"/>
  <c r="C338"/>
  <c r="F337"/>
  <c r="E337"/>
  <c r="D337"/>
  <c r="C337"/>
  <c r="E55"/>
  <c r="D55"/>
  <c r="E50"/>
  <c r="D50"/>
  <c r="E46"/>
  <c r="D46"/>
  <c r="E42"/>
  <c r="D42"/>
  <c r="E38"/>
  <c r="D38"/>
  <c r="F33"/>
  <c r="E33"/>
  <c r="D33"/>
  <c r="F28"/>
  <c r="E28"/>
  <c r="D28"/>
  <c r="F23"/>
  <c r="E23"/>
  <c r="D23"/>
  <c r="F19"/>
  <c r="E19"/>
  <c r="D19"/>
  <c r="F15"/>
  <c r="E15"/>
  <c r="D15"/>
  <c r="F11"/>
  <c r="E11"/>
  <c r="D11"/>
  <c r="D4"/>
  <c r="E4"/>
  <c r="F4"/>
</calcChain>
</file>

<file path=xl/sharedStrings.xml><?xml version="1.0" encoding="utf-8"?>
<sst xmlns="http://schemas.openxmlformats.org/spreadsheetml/2006/main" count="774" uniqueCount="675">
  <si>
    <t>EBIT/Valore Produzione</t>
    <phoneticPr fontId="0" type="noConversion"/>
  </si>
  <si>
    <t>EBITDA / OF</t>
    <phoneticPr fontId="0" type="noConversion"/>
  </si>
  <si>
    <t>EBIT / OF</t>
    <phoneticPr fontId="0" type="noConversion"/>
  </si>
  <si>
    <t>Costo del debito finanziario</t>
    <phoneticPr fontId="0" type="noConversion"/>
  </si>
  <si>
    <t>Margine di struttura Capitale proprio - immob.tecniche nette</t>
    <phoneticPr fontId="0" type="noConversion"/>
  </si>
  <si>
    <t>Margine primario di struttura</t>
  </si>
  <si>
    <t>PN-IMM</t>
    <phoneticPr fontId="0" type="noConversion"/>
  </si>
  <si>
    <t>Indice primario di struttura (Netto/Immobilizzazioni)</t>
    <phoneticPr fontId="0" type="noConversion"/>
  </si>
  <si>
    <t>PN/CI</t>
    <phoneticPr fontId="0" type="noConversion"/>
  </si>
  <si>
    <t>Margine secondario di struttura</t>
  </si>
  <si>
    <t>PMLT+PN-IMM</t>
    <phoneticPr fontId="0" type="noConversion"/>
  </si>
  <si>
    <t>Indice secondario di struttura (Netto+MLT/Attività)</t>
    <phoneticPr fontId="0" type="noConversion"/>
  </si>
  <si>
    <t>(PN+MLT)/CI</t>
    <phoneticPr fontId="0" type="noConversion"/>
  </si>
  <si>
    <t>quoziente secondario di struttura</t>
    <phoneticPr fontId="0" type="noConversion"/>
  </si>
  <si>
    <t>Copertura att.immobilizz.</t>
    <phoneticPr fontId="0" type="noConversion"/>
  </si>
  <si>
    <t>1-1,5</t>
    <phoneticPr fontId="0" type="noConversion"/>
  </si>
  <si>
    <t>TASSI DI SVILUPPO</t>
  </si>
  <si>
    <t>Variazione % ricavi</t>
  </si>
  <si>
    <t>Variazione % CCN</t>
  </si>
  <si>
    <t>Variazione % costo dei dipendenti</t>
  </si>
  <si>
    <t>Variazione % valore aggiunto</t>
  </si>
  <si>
    <t>Variazione % reddito operativo</t>
  </si>
  <si>
    <t>Variazione % attivo netto</t>
  </si>
  <si>
    <t>Variazione % attività correnti</t>
    <phoneticPr fontId="0" type="noConversion"/>
  </si>
  <si>
    <t>variazione % fatturato / attività correnti</t>
    <phoneticPr fontId="0" type="noConversion"/>
  </si>
  <si>
    <t>Rigidità del capitale investito</t>
  </si>
  <si>
    <t>IMM/CI</t>
    <phoneticPr fontId="0" type="noConversion"/>
  </si>
  <si>
    <t>Elasticità del capitale investito</t>
    <phoneticPr fontId="0" type="noConversion"/>
  </si>
  <si>
    <t>Interinale</t>
    <phoneticPr fontId="0" type="noConversion"/>
  </si>
  <si>
    <t>Personale + Interinale</t>
    <phoneticPr fontId="0" type="noConversion"/>
  </si>
  <si>
    <t>Produttività (Personale/Valore Produzione)</t>
    <phoneticPr fontId="0" type="noConversion"/>
  </si>
  <si>
    <t>Liquidità</t>
    <phoneticPr fontId="0" type="noConversion"/>
  </si>
  <si>
    <t>Liquidità immediata (Acid test) - (attività a breve - disponibilità)/passività a breve</t>
    <phoneticPr fontId="0" type="noConversion"/>
  </si>
  <si>
    <t>margine primario di tesoreria LI-PR</t>
  </si>
  <si>
    <t>margine secondario di tesoreria (LD+LI)-PR</t>
  </si>
  <si>
    <t>margine di disponibilità (M+LD+LI)-PR</t>
  </si>
  <si>
    <t>Liquidità corrente (current test) - Att. A breve /pass. A breve</t>
    <phoneticPr fontId="0" type="noConversion"/>
  </si>
  <si>
    <t>variazione CCN</t>
    <phoneticPr fontId="0" type="noConversion"/>
  </si>
  <si>
    <t>indice incasso clienti</t>
    <phoneticPr fontId="0" type="noConversion"/>
  </si>
  <si>
    <t>giorni copertura mag.</t>
    <phoneticPr fontId="0" type="noConversion"/>
  </si>
  <si>
    <t>indice pagamento fornitori</t>
    <phoneticPr fontId="0" type="noConversion"/>
  </si>
  <si>
    <t>ciclo del circolante (gg cred.cl. + gg.scorta -gg forn.)</t>
    <phoneticPr fontId="0" type="noConversion"/>
  </si>
  <si>
    <t>rotazione magazzino (ricavi / rimanenze)</t>
    <phoneticPr fontId="0" type="noConversion"/>
  </si>
  <si>
    <t>Struttura finanziaria</t>
    <phoneticPr fontId="0" type="noConversion"/>
  </si>
  <si>
    <t>Leverage Totale attivo / Capitale proprio</t>
    <phoneticPr fontId="0" type="noConversion"/>
  </si>
  <si>
    <t>Capitalizzazione - Capitale proprio / Debiti finanziari</t>
    <phoneticPr fontId="0" type="noConversion"/>
  </si>
  <si>
    <t>grado di capitalizzazione - capitale proprio / debiti finanziari</t>
    <phoneticPr fontId="0" type="noConversion"/>
  </si>
  <si>
    <t>Indebitamento</t>
  </si>
  <si>
    <t>(PC+MLT)/CI</t>
    <phoneticPr fontId="0" type="noConversion"/>
  </si>
  <si>
    <t>quoziente di indebitamento P/MP</t>
  </si>
  <si>
    <t>Indebitamento finanziario netto (Debito banche - liquiditò / Netto)</t>
    <phoneticPr fontId="0" type="noConversion"/>
  </si>
  <si>
    <t>(DFB+MLT-LI)/PN</t>
    <phoneticPr fontId="0" type="noConversion"/>
  </si>
  <si>
    <t>indice di indebitamento a medio-lungo PS/CI</t>
  </si>
  <si>
    <t>indice di indebitamento a breve PR/CI</t>
  </si>
  <si>
    <t>EBITDA / Valore Produzione</t>
  </si>
  <si>
    <t>debiti finanziari MLT</t>
    <phoneticPr fontId="0" type="noConversion"/>
  </si>
  <si>
    <t>MLT</t>
    <phoneticPr fontId="0" type="noConversion"/>
  </si>
  <si>
    <t>Passività consolidate</t>
    <phoneticPr fontId="0" type="noConversion"/>
  </si>
  <si>
    <t>PMLT</t>
    <phoneticPr fontId="0" type="noConversion"/>
  </si>
  <si>
    <t>Passività consolidate + CN</t>
    <phoneticPr fontId="0" type="noConversion"/>
  </si>
  <si>
    <t>PMLT+PN</t>
    <phoneticPr fontId="0" type="noConversion"/>
  </si>
  <si>
    <t>debiti finanziari BT</t>
    <phoneticPr fontId="0" type="noConversion"/>
  </si>
  <si>
    <t>Fornitori</t>
    <phoneticPr fontId="0" type="noConversion"/>
  </si>
  <si>
    <t>debiti non finanziari oltre 12 mesi</t>
    <phoneticPr fontId="0" type="noConversion"/>
  </si>
  <si>
    <t>DFB</t>
    <phoneticPr fontId="0" type="noConversion"/>
  </si>
  <si>
    <t>debiti non finanziari entro 12 mesi</t>
    <phoneticPr fontId="0" type="noConversion"/>
  </si>
  <si>
    <t>ratei e risconti</t>
    <phoneticPr fontId="0" type="noConversion"/>
  </si>
  <si>
    <t>Passività correnti</t>
    <phoneticPr fontId="0" type="noConversion"/>
  </si>
  <si>
    <t>PR</t>
    <phoneticPr fontId="0" type="noConversion"/>
  </si>
  <si>
    <t>Capitale circolante netto</t>
    <phoneticPr fontId="0" type="noConversion"/>
  </si>
  <si>
    <t>Totale fonti (Passività + Netto)</t>
    <phoneticPr fontId="0" type="noConversion"/>
  </si>
  <si>
    <t>variaz. Cred.+mag.</t>
    <phoneticPr fontId="0" type="noConversion"/>
  </si>
  <si>
    <t>variaz.ricavi</t>
    <phoneticPr fontId="0" type="noConversion"/>
  </si>
  <si>
    <t>variaz.att.cotrr.</t>
    <phoneticPr fontId="0" type="noConversion"/>
  </si>
  <si>
    <t>Analisi per indici:</t>
  </si>
  <si>
    <t>Analisi Patrimoniale</t>
  </si>
  <si>
    <t>Reddittività</t>
    <phoneticPr fontId="0" type="noConversion"/>
  </si>
  <si>
    <t>ROE - Risultato netto / Capitale proprio</t>
    <phoneticPr fontId="0" type="noConversion"/>
  </si>
  <si>
    <t>ROA - Return on assets  - Risultato operativo / Totale attivo</t>
    <phoneticPr fontId="0" type="noConversion"/>
  </si>
  <si>
    <t>ROI - Risultato operativo / fonti cop.fabbis.finanz.</t>
    <phoneticPr fontId="0" type="noConversion"/>
  </si>
  <si>
    <t>ROS - Risultato operativo / Ricavi netti</t>
    <phoneticPr fontId="0" type="noConversion"/>
  </si>
  <si>
    <t>Produttività</t>
    <phoneticPr fontId="0" type="noConversion"/>
  </si>
  <si>
    <t>Turnover - Ricavi netti / Totale attivo</t>
    <phoneticPr fontId="0" type="noConversion"/>
  </si>
  <si>
    <t xml:space="preserve">    d) Proventi (oneri) da adesione al regime di consolidato fiscale / trasparenza fiscale</t>
  </si>
  <si>
    <t>E.F14</t>
    <phoneticPr fontId="0" type="noConversion"/>
  </si>
  <si>
    <t>23) Utile (Perdita) dell'esercizio</t>
  </si>
  <si>
    <t>E.F2</t>
    <phoneticPr fontId="0" type="noConversion"/>
  </si>
  <si>
    <t>Utile (perdita) dell'esercizio di pertinenza di terzi</t>
  </si>
  <si>
    <t>E.G</t>
  </si>
  <si>
    <t>Utile (perdita) dell'esercizio di pertinenza per il gruppo</t>
  </si>
  <si>
    <t>E.H</t>
    <phoneticPr fontId="0" type="noConversion"/>
  </si>
  <si>
    <t>Riclassificazione SP secondo il criterio finanziario</t>
  </si>
  <si>
    <t>Immobilizzazioni Immateriali</t>
    <phoneticPr fontId="0" type="noConversion"/>
  </si>
  <si>
    <t>Immobilizzazioni materiali</t>
    <phoneticPr fontId="0" type="noConversion"/>
  </si>
  <si>
    <t>Immobilizzazioni finanziarie</t>
    <phoneticPr fontId="0" type="noConversion"/>
  </si>
  <si>
    <t>TOTALE IMMOBILIZZAZIONI</t>
    <phoneticPr fontId="0" type="noConversion"/>
  </si>
  <si>
    <t>IMM</t>
    <phoneticPr fontId="0" type="noConversion"/>
  </si>
  <si>
    <t>Attività consolidate</t>
    <phoneticPr fontId="0" type="noConversion"/>
  </si>
  <si>
    <t>Rimanenze</t>
    <phoneticPr fontId="0" type="noConversion"/>
  </si>
  <si>
    <t>Clienti</t>
    <phoneticPr fontId="0" type="noConversion"/>
  </si>
  <si>
    <t>LD1</t>
    <phoneticPr fontId="0" type="noConversion"/>
  </si>
  <si>
    <t>Altri crediti entro 12 mesi</t>
    <phoneticPr fontId="0" type="noConversion"/>
  </si>
  <si>
    <t>LD2</t>
    <phoneticPr fontId="0" type="noConversion"/>
  </si>
  <si>
    <t>Crediti oltre 12 mesi</t>
    <phoneticPr fontId="0" type="noConversion"/>
  </si>
  <si>
    <t>Attività finanziarie non immobilizzate</t>
    <phoneticPr fontId="0" type="noConversion"/>
  </si>
  <si>
    <t>Liquidità</t>
    <phoneticPr fontId="0" type="noConversion"/>
  </si>
  <si>
    <t>LI</t>
    <phoneticPr fontId="0" type="noConversion"/>
  </si>
  <si>
    <t>ratei e Risconti attivi</t>
    <phoneticPr fontId="0" type="noConversion"/>
  </si>
  <si>
    <t>Attività Correnti</t>
    <phoneticPr fontId="0" type="noConversion"/>
  </si>
  <si>
    <t>Liquidità + crediti + ratei</t>
    <phoneticPr fontId="0" type="noConversion"/>
  </si>
  <si>
    <t>Attività correnti - liquidità</t>
    <phoneticPr fontId="0" type="noConversion"/>
  </si>
  <si>
    <t>Totale impieghi (capitale investito)</t>
    <phoneticPr fontId="0" type="noConversion"/>
  </si>
  <si>
    <t>CI</t>
    <phoneticPr fontId="0" type="noConversion"/>
  </si>
  <si>
    <t>Patrimonio Netto</t>
    <phoneticPr fontId="0" type="noConversion"/>
  </si>
  <si>
    <t>PN</t>
    <phoneticPr fontId="0" type="noConversion"/>
  </si>
  <si>
    <t>Fondi</t>
    <phoneticPr fontId="0" type="noConversion"/>
  </si>
  <si>
    <t>TFR</t>
    <phoneticPr fontId="0" type="noConversion"/>
  </si>
  <si>
    <t xml:space="preserve">        c) da titoli inscritti nell'attivo circolante</t>
  </si>
  <si>
    <t>E.C23</t>
  </si>
  <si>
    <t xml:space="preserve">        d) proventi finanziari diversi dai precedenti:</t>
  </si>
  <si>
    <t>E.C24</t>
  </si>
  <si>
    <t>E.C241</t>
  </si>
  <si>
    <t>E.C245</t>
  </si>
  <si>
    <t xml:space="preserve">            - da imprese controllanti</t>
  </si>
  <si>
    <t>E.C242</t>
  </si>
  <si>
    <t xml:space="preserve">            - altri proventi finanziari</t>
  </si>
  <si>
    <t>E.C244</t>
  </si>
  <si>
    <t xml:space="preserve">    17) Interessi e altri oneri finanziari:</t>
  </si>
  <si>
    <t>E.C3</t>
  </si>
  <si>
    <t xml:space="preserve">        - da imprese controllate</t>
  </si>
  <si>
    <t>E.C31</t>
  </si>
  <si>
    <t xml:space="preserve">        - da imprese collegate</t>
  </si>
  <si>
    <t>E.C32</t>
  </si>
  <si>
    <t xml:space="preserve">        - da imprese controllanti</t>
  </si>
  <si>
    <t>E.C33</t>
  </si>
  <si>
    <t xml:space="preserve">        - altri</t>
  </si>
  <si>
    <t>E.C35</t>
  </si>
  <si>
    <t xml:space="preserve">    17-bis) Utili e perdite su cambi</t>
  </si>
  <si>
    <t>E.C4</t>
  </si>
  <si>
    <t>D) Rettifiche di valore di attività finanziarie</t>
  </si>
  <si>
    <t>E.D</t>
  </si>
  <si>
    <t xml:space="preserve">    18) Rivalutazioni</t>
  </si>
  <si>
    <t>E.D1</t>
  </si>
  <si>
    <t xml:space="preserve">        a) di partecipazioni</t>
  </si>
  <si>
    <t>E.D11</t>
  </si>
  <si>
    <t xml:space="preserve">            con il metodo del patrimonio netto</t>
  </si>
  <si>
    <t>E.D111</t>
  </si>
  <si>
    <t xml:space="preserve">            altre</t>
  </si>
  <si>
    <t>E.D112</t>
  </si>
  <si>
    <t xml:space="preserve">        b) di immobilizzazioni finanziarie</t>
  </si>
  <si>
    <t>E.D12</t>
  </si>
  <si>
    <t xml:space="preserve">        c) di titoli inscritti nell'attivo circolante</t>
  </si>
  <si>
    <t>E.D13</t>
  </si>
  <si>
    <t xml:space="preserve">    19) Svalutazioni</t>
  </si>
  <si>
    <t>E.D2</t>
  </si>
  <si>
    <t>E.D21</t>
  </si>
  <si>
    <t>E.D211</t>
  </si>
  <si>
    <t>E.D212</t>
  </si>
  <si>
    <t>E.D22</t>
  </si>
  <si>
    <t>E.D23</t>
  </si>
  <si>
    <t>E) Proventi e oneri straordinari</t>
  </si>
  <si>
    <t>E.E</t>
  </si>
  <si>
    <t xml:space="preserve">    20) Proventi straordinari</t>
  </si>
  <si>
    <t>E.E1</t>
  </si>
  <si>
    <t xml:space="preserve">        - Plusvalenze non produzione</t>
  </si>
  <si>
    <t>E.E11</t>
  </si>
  <si>
    <t xml:space="preserve">        - Varie</t>
  </si>
  <si>
    <t>E.E12</t>
  </si>
  <si>
    <t xml:space="preserve">            - Varie</t>
  </si>
  <si>
    <t>E.E121</t>
  </si>
  <si>
    <t xml:space="preserve">            - Proventi (Oneri) straordinari per redazione Bilancio in Euro (2 decimali)</t>
  </si>
  <si>
    <t>E.E122</t>
    <phoneticPr fontId="0" type="noConversion"/>
  </si>
  <si>
    <t xml:space="preserve">    21) Oneri straordinari</t>
  </si>
  <si>
    <t>E.E2</t>
  </si>
  <si>
    <t xml:space="preserve">        - Minusvalenze non produzione</t>
  </si>
  <si>
    <t>E.E21</t>
  </si>
  <si>
    <t xml:space="preserve">        - Imposte su esercizi precedenti</t>
  </si>
  <si>
    <t>E.E22</t>
  </si>
  <si>
    <t>E.E23</t>
  </si>
  <si>
    <t>Risultato prima delle imposte</t>
  </si>
  <si>
    <t>E.F</t>
    <phoneticPr fontId="0" type="noConversion"/>
  </si>
  <si>
    <t>22) Imposte sul reddito dell'esercizio</t>
  </si>
  <si>
    <t>E.F1</t>
    <phoneticPr fontId="0" type="noConversion"/>
  </si>
  <si>
    <t xml:space="preserve">    a) Imposte correnti</t>
  </si>
  <si>
    <t>E.F11</t>
    <phoneticPr fontId="0" type="noConversion"/>
  </si>
  <si>
    <t xml:space="preserve">    b) Imposte differite</t>
  </si>
  <si>
    <t>E.F12</t>
    <phoneticPr fontId="0" type="noConversion"/>
  </si>
  <si>
    <t xml:space="preserve">    c) Imposte anticipate</t>
  </si>
  <si>
    <t>E.F13</t>
    <phoneticPr fontId="0" type="noConversion"/>
  </si>
  <si>
    <t xml:space="preserve">    6) Acquisti materie prime, sussidiarie, di consumo e di merci</t>
  </si>
  <si>
    <t>E.B1</t>
  </si>
  <si>
    <t>MARGINE LORDO</t>
    <phoneticPr fontId="0" type="noConversion"/>
  </si>
  <si>
    <t>ML</t>
    <phoneticPr fontId="0" type="noConversion"/>
  </si>
  <si>
    <t xml:space="preserve">    7) Spese per prestazioni di servizi</t>
  </si>
  <si>
    <t>E.B2</t>
  </si>
  <si>
    <t xml:space="preserve">    8) Spese per godimento di beni di terzi</t>
  </si>
  <si>
    <t>E.B3</t>
  </si>
  <si>
    <t xml:space="preserve">    9) Costi del personale</t>
  </si>
  <si>
    <t>E.B4</t>
  </si>
  <si>
    <t xml:space="preserve">        a) Salari, stipendi</t>
  </si>
  <si>
    <t>E.B41</t>
  </si>
  <si>
    <t xml:space="preserve">        b) Oneri sociali</t>
  </si>
  <si>
    <t>E.B42</t>
  </si>
  <si>
    <t xml:space="preserve">        c) Trattamento Fine Rapporto</t>
  </si>
  <si>
    <t>E.B43</t>
  </si>
  <si>
    <t xml:space="preserve">        d) Trattamento di quiescenza e simili</t>
  </si>
  <si>
    <t>E.B44</t>
  </si>
  <si>
    <t xml:space="preserve">        e) Altri costi</t>
  </si>
  <si>
    <t>E.B45</t>
  </si>
  <si>
    <t>EBITDA (MOL)</t>
    <phoneticPr fontId="0" type="noConversion"/>
  </si>
  <si>
    <t>EBITDA</t>
    <phoneticPr fontId="0" type="noConversion"/>
  </si>
  <si>
    <t xml:space="preserve">    10) Ammortamenti e svalutazioni</t>
  </si>
  <si>
    <t>E.B5</t>
  </si>
  <si>
    <t xml:space="preserve">        a) Ammortamento delle immobilizzazioni immateriali</t>
  </si>
  <si>
    <t>E.B51</t>
  </si>
  <si>
    <t xml:space="preserve">        b) Ammortamento delle immobilizzazioni materiali</t>
  </si>
  <si>
    <t>E.B52</t>
  </si>
  <si>
    <t xml:space="preserve">        c) Altre svalutazioni delle immobilizzazioni</t>
  </si>
  <si>
    <t>E.B53</t>
  </si>
  <si>
    <t xml:space="preserve">        d) Svalutazione cred. del circol. e delle disponibilità liquide</t>
  </si>
  <si>
    <t>E.B54</t>
  </si>
  <si>
    <t xml:space="preserve">    11) Variazioni rimanenze materie prime, sussid., di consumo e merci</t>
  </si>
  <si>
    <t>E.B6</t>
  </si>
  <si>
    <t xml:space="preserve">    12) Accantonamenti per rischi</t>
  </si>
  <si>
    <t>E.B7</t>
  </si>
  <si>
    <t xml:space="preserve">    13) Altri accantonamenti</t>
  </si>
  <si>
    <t>E.B8</t>
  </si>
  <si>
    <t xml:space="preserve">    14) Oneri diversi di gestione</t>
  </si>
  <si>
    <t>E.B9</t>
  </si>
  <si>
    <t>RISULTATO OPERATIVO EBIT</t>
    <phoneticPr fontId="0" type="noConversion"/>
  </si>
  <si>
    <t>E=B</t>
  </si>
  <si>
    <t>C) Proventi e oneri finanziari</t>
  </si>
  <si>
    <t>E.C</t>
  </si>
  <si>
    <t xml:space="preserve">    15) Proventi da partecipazioni</t>
  </si>
  <si>
    <t>E.C1</t>
  </si>
  <si>
    <t xml:space="preserve">        - Imprese Controllate</t>
  </si>
  <si>
    <t>E.C11</t>
  </si>
  <si>
    <t xml:space="preserve">        - Imprese Collegate</t>
  </si>
  <si>
    <t>E.C12</t>
  </si>
  <si>
    <t xml:space="preserve">        - Altri</t>
  </si>
  <si>
    <t>E.C13</t>
  </si>
  <si>
    <t xml:space="preserve">    16) Altri proventi finanziari</t>
  </si>
  <si>
    <t>E.C2</t>
  </si>
  <si>
    <t xml:space="preserve">        a) da crediti iscritti nelle immobilizzazioni</t>
  </si>
  <si>
    <t>E.C21</t>
  </si>
  <si>
    <t xml:space="preserve">            - da imprese controllate</t>
  </si>
  <si>
    <t>E.C211</t>
  </si>
  <si>
    <t xml:space="preserve">            - da imprese collegate</t>
  </si>
  <si>
    <t>E.C212</t>
  </si>
  <si>
    <t xml:space="preserve">            - da controllanti</t>
  </si>
  <si>
    <t>E.C213</t>
  </si>
  <si>
    <t xml:space="preserve">            - altri</t>
  </si>
  <si>
    <t>E.C215</t>
  </si>
  <si>
    <t xml:space="preserve">        b) da titoli iscritti nelle immobilizzazioni</t>
  </si>
  <si>
    <t>E.C22</t>
  </si>
  <si>
    <t xml:space="preserve">    13) Debiti verso istituti di previdenza e sicurezza sociale</t>
  </si>
  <si>
    <t>PP.DC</t>
  </si>
  <si>
    <t>PP.DCa</t>
  </si>
  <si>
    <t>PP.DCb</t>
  </si>
  <si>
    <t xml:space="preserve">    14) Altri debiti</t>
  </si>
  <si>
    <t>PP.DD</t>
  </si>
  <si>
    <t>PP.DDa</t>
  </si>
  <si>
    <t>PP.DDb</t>
  </si>
  <si>
    <t>E) Ratei e risconti</t>
  </si>
  <si>
    <t>PP.E</t>
  </si>
  <si>
    <t xml:space="preserve">    - aggio su prestiti</t>
  </si>
  <si>
    <t>PP.E1</t>
  </si>
  <si>
    <t xml:space="preserve">    - vari</t>
  </si>
  <si>
    <t>PP.E2</t>
  </si>
  <si>
    <t>CONTI D'ORDINE</t>
  </si>
  <si>
    <t>PO</t>
  </si>
  <si>
    <t>Rischi assunti dall'impresa</t>
  </si>
  <si>
    <t>PO.A</t>
  </si>
  <si>
    <t xml:space="preserve">    Fideiussioni</t>
  </si>
  <si>
    <t>PO.A1</t>
  </si>
  <si>
    <t xml:space="preserve">        a imprese controllate</t>
  </si>
  <si>
    <t>PO.A1a</t>
  </si>
  <si>
    <t xml:space="preserve">        a imprese collegate</t>
  </si>
  <si>
    <t>PO.A1b</t>
  </si>
  <si>
    <t xml:space="preserve">        a imprese controllanti</t>
  </si>
  <si>
    <t>PO.A1c</t>
  </si>
  <si>
    <t xml:space="preserve">        a imprese controllate da controllanti</t>
  </si>
  <si>
    <t>PO.A1d</t>
  </si>
  <si>
    <t xml:space="preserve">        ad altre imprese</t>
  </si>
  <si>
    <t>PO.A1e</t>
  </si>
  <si>
    <t xml:space="preserve">    Avalli</t>
  </si>
  <si>
    <t>PO.A2</t>
  </si>
  <si>
    <t>PO.A2a</t>
  </si>
  <si>
    <t>PO.A2b</t>
  </si>
  <si>
    <t>PO.A2c</t>
  </si>
  <si>
    <t>PO.A2d</t>
  </si>
  <si>
    <t>PO.A2e</t>
  </si>
  <si>
    <t xml:space="preserve">    Altre garanzie personali</t>
  </si>
  <si>
    <t>PO.A3</t>
  </si>
  <si>
    <t>PO.A3a</t>
  </si>
  <si>
    <t>PO.A3b</t>
  </si>
  <si>
    <t>PO.A3c</t>
  </si>
  <si>
    <t>PO.A3d</t>
  </si>
  <si>
    <t>PO.A3e</t>
  </si>
  <si>
    <t xml:space="preserve">    Garanzie Reali</t>
  </si>
  <si>
    <t>PO.A4</t>
  </si>
  <si>
    <t>PO.A4a</t>
  </si>
  <si>
    <t>PO.A4b</t>
  </si>
  <si>
    <t>PO.A4c</t>
  </si>
  <si>
    <t>PO.A4d</t>
  </si>
  <si>
    <t>PO.A4e</t>
  </si>
  <si>
    <t xml:space="preserve">    Altri Rischi</t>
  </si>
  <si>
    <t>PO.A5</t>
  </si>
  <si>
    <t xml:space="preserve">        crediti ceduti pro solvendo</t>
  </si>
  <si>
    <t>PO.A5a</t>
  </si>
  <si>
    <t xml:space="preserve">        altri</t>
  </si>
  <si>
    <t>PO.A5b</t>
  </si>
  <si>
    <t>Impegni Assunti dall'impresa</t>
  </si>
  <si>
    <t>PO.B</t>
  </si>
  <si>
    <t>Beni di terzi presso l'impresa</t>
  </si>
  <si>
    <t>PO.C</t>
  </si>
  <si>
    <t xml:space="preserve">    merci in conto lavorazione</t>
  </si>
  <si>
    <t>PO.C1</t>
  </si>
  <si>
    <t xml:space="preserve">    beni presso l'impresa a titolo di deposito o comodato</t>
  </si>
  <si>
    <t>PO.C2</t>
  </si>
  <si>
    <t xml:space="preserve">    beni presso l'impresa in pegno o cauzione</t>
  </si>
  <si>
    <t>PO.C3</t>
  </si>
  <si>
    <t xml:space="preserve">    altro</t>
  </si>
  <si>
    <t>PO.C4</t>
  </si>
  <si>
    <t>Altri conti d'ordine</t>
  </si>
  <si>
    <t>PO.L</t>
  </si>
  <si>
    <t>CONTO ECONOMICO</t>
  </si>
  <si>
    <t>E</t>
  </si>
  <si>
    <t>A) Valore della produzione</t>
  </si>
  <si>
    <t>E.A</t>
  </si>
  <si>
    <t xml:space="preserve">    1) Ricavi delle vendite e delle prestazioni</t>
  </si>
  <si>
    <t>E.A1</t>
  </si>
  <si>
    <t xml:space="preserve">    2) Variazione rimanenze prodotti in corso di lavor., semilavorati e finiti</t>
  </si>
  <si>
    <t>E.A2</t>
  </si>
  <si>
    <t xml:space="preserve">    3) Variazione dei lavori in corso su ordinazione</t>
  </si>
  <si>
    <t>E.A3</t>
  </si>
  <si>
    <t xml:space="preserve">    4) Incrementi di immobilizzazioni per lavori interni</t>
  </si>
  <si>
    <t>E.A4</t>
  </si>
  <si>
    <t xml:space="preserve">    5) Altri ricavi e proventi:</t>
  </si>
  <si>
    <t>E.A5</t>
  </si>
  <si>
    <t xml:space="preserve">        - Vari</t>
  </si>
  <si>
    <t>E.A51</t>
  </si>
  <si>
    <t xml:space="preserve">        - Contributi in conto esercizio</t>
  </si>
  <si>
    <t>E.A52</t>
  </si>
  <si>
    <t>B) Costi della produzione</t>
  </si>
  <si>
    <t>E.B</t>
  </si>
  <si>
    <t xml:space="preserve">            - da arrotondamento automatico in Euro (2 decimali)</t>
  </si>
  <si>
    <t>PP=A7j2</t>
  </si>
  <si>
    <t xml:space="preserve">        - Riserva di conversione da consolidamento estero</t>
  </si>
  <si>
    <t>PP.A7l</t>
  </si>
  <si>
    <t xml:space="preserve">        - Riserva di consolidamento</t>
  </si>
  <si>
    <t>PP.A7m</t>
  </si>
  <si>
    <t xml:space="preserve">    VIII. Utili (perdite) portati a nuovo</t>
  </si>
  <si>
    <t>PP.A8</t>
  </si>
  <si>
    <t xml:space="preserve">    Utile (Perdita) Residua</t>
  </si>
  <si>
    <t>PP.A9</t>
  </si>
  <si>
    <t xml:space="preserve">        Utile (perdita) dell'esercizio</t>
  </si>
  <si>
    <t>PP=A9a</t>
  </si>
  <si>
    <t xml:space="preserve">        Copertura Parziale Perdita d'Esercizio</t>
  </si>
  <si>
    <t>PP.A9b</t>
  </si>
  <si>
    <t xml:space="preserve">    Patrimonio di Terzi</t>
  </si>
  <si>
    <t>PP.AA</t>
  </si>
  <si>
    <t xml:space="preserve">        Capitale e riserve di terzi</t>
  </si>
  <si>
    <t>PP.AA1</t>
  </si>
  <si>
    <t xml:space="preserve">        Utile (perdita) dell'esercizio di pertinenza di terzi</t>
  </si>
  <si>
    <t>PP=AA2</t>
  </si>
  <si>
    <t>B) Fondi per rischi e oneri</t>
  </si>
  <si>
    <t>PP.B</t>
  </si>
  <si>
    <t xml:space="preserve">    1) Fondo per trattamento di quiescenza e obblighi simili</t>
  </si>
  <si>
    <t>PP.B1</t>
  </si>
  <si>
    <t xml:space="preserve">    2) Fondo per imposte, anche differite</t>
  </si>
  <si>
    <t>PP.B2</t>
  </si>
  <si>
    <t xml:space="preserve">    di consolidamento per rischi e oneri futuri</t>
  </si>
  <si>
    <t>PP.B4</t>
  </si>
  <si>
    <t xml:space="preserve">    3) Altri fondi</t>
  </si>
  <si>
    <t>PP.B3</t>
  </si>
  <si>
    <t>C) Trattamento fine rapporto di lavoro subordinato</t>
  </si>
  <si>
    <t>PP.C</t>
  </si>
  <si>
    <t>D) Debiti</t>
  </si>
  <si>
    <t>PP.D</t>
  </si>
  <si>
    <t xml:space="preserve">    1) Obbligazioni non convertibili</t>
  </si>
  <si>
    <t>PP.D1</t>
  </si>
  <si>
    <t xml:space="preserve">        - entro 12 mesi</t>
  </si>
  <si>
    <t>PP.D1a</t>
  </si>
  <si>
    <t xml:space="preserve">        - oltre 12 mesi</t>
  </si>
  <si>
    <t>PP.D1b</t>
  </si>
  <si>
    <t xml:space="preserve">    2) Obbligazioni convertibili</t>
  </si>
  <si>
    <t>PP.D2</t>
  </si>
  <si>
    <t>PP.D2a</t>
  </si>
  <si>
    <t>PP.D2b</t>
  </si>
  <si>
    <t xml:space="preserve">    3) Debiti verso soci per finanziamenti</t>
  </si>
  <si>
    <t>PP.DF</t>
  </si>
  <si>
    <t>PP.DFa</t>
  </si>
  <si>
    <t>PP.DFb</t>
  </si>
  <si>
    <t xml:space="preserve">    4) Debiti verso banche</t>
  </si>
  <si>
    <t>PP.D3</t>
  </si>
  <si>
    <t>PP.D3a</t>
  </si>
  <si>
    <t>PP.D3b</t>
  </si>
  <si>
    <t xml:space="preserve">    5) Debiti verso altri finanziatori</t>
  </si>
  <si>
    <t>PP.D4</t>
  </si>
  <si>
    <t>PP.D4a</t>
  </si>
  <si>
    <t>PP.D4b</t>
  </si>
  <si>
    <t xml:space="preserve">    6) Acconti</t>
  </si>
  <si>
    <t>PP.D5</t>
  </si>
  <si>
    <t>PP.D5a</t>
  </si>
  <si>
    <t>PP.D5b</t>
  </si>
  <si>
    <t xml:space="preserve">    7) Debiti verso fornitori</t>
  </si>
  <si>
    <t>PP.D6</t>
  </si>
  <si>
    <t>PP.D6a</t>
  </si>
  <si>
    <t>PP.D6b</t>
  </si>
  <si>
    <t xml:space="preserve">    8) Debiti rappresentati da titoli di credito</t>
  </si>
  <si>
    <t>PP.D7</t>
  </si>
  <si>
    <t>PP.D7a</t>
  </si>
  <si>
    <t>PP.D7b</t>
  </si>
  <si>
    <t xml:space="preserve">    9) Debiti verso imprese controllate</t>
  </si>
  <si>
    <t>PP.D8</t>
  </si>
  <si>
    <t>PP.D8a</t>
  </si>
  <si>
    <t>PP.D8b</t>
  </si>
  <si>
    <t xml:space="preserve">    10) Debiti verso imprese collegate</t>
  </si>
  <si>
    <t>PP.D9</t>
  </si>
  <si>
    <t>PP.D9a</t>
  </si>
  <si>
    <t>PP.D9b</t>
  </si>
  <si>
    <t xml:space="preserve">    11) Debiti verso controllanti</t>
  </si>
  <si>
    <t>PP.DA</t>
  </si>
  <si>
    <t>PP.DAa</t>
  </si>
  <si>
    <t>PP.DAb</t>
  </si>
  <si>
    <t xml:space="preserve">    12) Debiti tributari</t>
  </si>
  <si>
    <t>PP.DB</t>
  </si>
  <si>
    <t>PP.DBa</t>
  </si>
  <si>
    <t>PP.DBb</t>
  </si>
  <si>
    <t>PA.C3</t>
  </si>
  <si>
    <t xml:space="preserve">        1) Partecipazioni in imprese controllate</t>
  </si>
  <si>
    <t>PA.C31</t>
  </si>
  <si>
    <t xml:space="preserve">        2) Partecipazioni in imprese collegate</t>
  </si>
  <si>
    <t>PA.C32</t>
  </si>
  <si>
    <t xml:space="preserve">        3) Partecipazioni in imprese controllanti</t>
  </si>
  <si>
    <t>PA.C33</t>
  </si>
  <si>
    <t xml:space="preserve">        4) Altre partecipazioni</t>
  </si>
  <si>
    <t>PA.C34</t>
  </si>
  <si>
    <t xml:space="preserve">        5) Azioni proprie</t>
  </si>
  <si>
    <t>PA.C35</t>
  </si>
  <si>
    <t>PA.C35a</t>
  </si>
  <si>
    <t>PA.C35b</t>
  </si>
  <si>
    <t xml:space="preserve">        6) Altri titoli</t>
  </si>
  <si>
    <t>PA.C36</t>
  </si>
  <si>
    <t xml:space="preserve">    IV. Disponibilità liquide</t>
  </si>
  <si>
    <t>PA.C4</t>
  </si>
  <si>
    <t xml:space="preserve">        1) Depositi bancari e postali</t>
  </si>
  <si>
    <t>PA.C41</t>
  </si>
  <si>
    <t xml:space="preserve">        2) Assegni</t>
  </si>
  <si>
    <t>PA.C42</t>
  </si>
  <si>
    <t xml:space="preserve">        3) Denaro e valori in cassa</t>
  </si>
  <si>
    <t>PA.C43</t>
  </si>
  <si>
    <t>D) Ratei e risconti attivi</t>
  </si>
  <si>
    <t>PA.D</t>
  </si>
  <si>
    <t xml:space="preserve">    Disaggio su prestiti</t>
  </si>
  <si>
    <t>PA.D1</t>
  </si>
  <si>
    <t xml:space="preserve">    Vari</t>
  </si>
  <si>
    <t>PA.D2</t>
  </si>
  <si>
    <t>STATO PATRIMONIALE PASSIVO</t>
  </si>
  <si>
    <t>PP</t>
  </si>
  <si>
    <t>A) Patrimonio netto</t>
  </si>
  <si>
    <t>PP.A</t>
  </si>
  <si>
    <t xml:space="preserve">    I. Capitale</t>
  </si>
  <si>
    <t>PP.A1</t>
  </si>
  <si>
    <t xml:space="preserve">    II. Riserva da sovrapprezzo delle azioni</t>
  </si>
  <si>
    <t>PP.A2</t>
  </si>
  <si>
    <t xml:space="preserve">    III. Riserva di rivalutazione</t>
  </si>
  <si>
    <t>PP.A3</t>
  </si>
  <si>
    <t xml:space="preserve">    IV. Riserva legale</t>
  </si>
  <si>
    <t>PP.A4</t>
  </si>
  <si>
    <t xml:space="preserve">    V. Riserve statutarie</t>
  </si>
  <si>
    <t>PP.A6</t>
  </si>
  <si>
    <t xml:space="preserve">    VI. Riserva per azioni proprie in portafoglio</t>
  </si>
  <si>
    <t>PP.A5</t>
  </si>
  <si>
    <t xml:space="preserve">    VII. Altre riserve, distintamente indicate:</t>
  </si>
  <si>
    <t>PP.A7</t>
  </si>
  <si>
    <t xml:space="preserve">        Riserva straordinaria o facoltativa</t>
  </si>
  <si>
    <t>PP.A7a</t>
  </si>
  <si>
    <t xml:space="preserve">        Riserva per acquisto azioni proprie</t>
  </si>
  <si>
    <t>PP.A7n</t>
  </si>
  <si>
    <t xml:space="preserve">        Riserva da deroghe ex art. 2423 Cod.Civ.</t>
  </si>
  <si>
    <t>PP.A7o</t>
  </si>
  <si>
    <t xml:space="preserve">        Riserva azioni o quote della società controllante</t>
  </si>
  <si>
    <t>PP.A7p</t>
  </si>
  <si>
    <t xml:space="preserve">        Riserva non distribuibile da rivalutazione delle partecipazioni</t>
  </si>
  <si>
    <t>PP.A7q</t>
  </si>
  <si>
    <t xml:space="preserve">        Versamenti in conto aumento di capitale</t>
  </si>
  <si>
    <t>PP.A7r</t>
  </si>
  <si>
    <t xml:space="preserve">        Versamenti in conto futuro aumento di capitale</t>
  </si>
  <si>
    <t>PP.A7s</t>
  </si>
  <si>
    <t xml:space="preserve">        - Versamenti in conto capitale</t>
  </si>
  <si>
    <t>PP.A7b</t>
  </si>
  <si>
    <t xml:space="preserve">        Versamenti a copertura perdite</t>
  </si>
  <si>
    <t>PP.A7t</t>
  </si>
  <si>
    <t xml:space="preserve">        Riserva da riduzione capitale sociale</t>
  </si>
  <si>
    <t>PP.A7u</t>
  </si>
  <si>
    <t xml:space="preserve">        Riserva avanzo di fusione</t>
  </si>
  <si>
    <t>PP.A7v</t>
  </si>
  <si>
    <t xml:space="preserve">        Riserva per utili su cambi</t>
  </si>
  <si>
    <t>PP.A7w</t>
  </si>
  <si>
    <t xml:space="preserve">        Varie altre riserve</t>
  </si>
  <si>
    <t>PP.A7j</t>
  </si>
  <si>
    <t xml:space="preserve">            varie altre riserve</t>
  </si>
  <si>
    <t>PP.A7j1</t>
  </si>
  <si>
    <t xml:space="preserve">        1) Partecipazioni in:</t>
  </si>
  <si>
    <t>PA.B31</t>
  </si>
  <si>
    <t xml:space="preserve">            a) imprese controllate</t>
  </si>
  <si>
    <t>PA.B31a</t>
  </si>
  <si>
    <t xml:space="preserve">            b) imprese collegate</t>
  </si>
  <si>
    <t>PA.B31b</t>
  </si>
  <si>
    <t xml:space="preserve">            c) imprese controllanti</t>
  </si>
  <si>
    <t>PA.B31c</t>
  </si>
  <si>
    <t xml:space="preserve">            d) altre imprese</t>
  </si>
  <si>
    <t>PA.B31d</t>
  </si>
  <si>
    <t xml:space="preserve">        2) Crediti</t>
  </si>
  <si>
    <t>PA.B32</t>
  </si>
  <si>
    <t xml:space="preserve">            a) verso imprese controllate</t>
  </si>
  <si>
    <t>PA.B32a</t>
  </si>
  <si>
    <t xml:space="preserve">                - entro 12 mesi</t>
  </si>
  <si>
    <t>PA.B32a1</t>
  </si>
  <si>
    <t xml:space="preserve">                - oltre 12 mesi</t>
  </si>
  <si>
    <t>PA.B32a2</t>
  </si>
  <si>
    <t xml:space="preserve">            b) verso imprese collegate</t>
  </si>
  <si>
    <t>PA.B32b</t>
  </si>
  <si>
    <t>PA.B32b1</t>
  </si>
  <si>
    <t>PA.B32b2</t>
  </si>
  <si>
    <t xml:space="preserve">            c) verso imprese controllanti</t>
  </si>
  <si>
    <t>PA.B32c</t>
  </si>
  <si>
    <t>PA.B32c1</t>
  </si>
  <si>
    <t>PA.B32c2</t>
  </si>
  <si>
    <t xml:space="preserve">            d) verso altri</t>
  </si>
  <si>
    <t>PA.B32d</t>
  </si>
  <si>
    <t>PA.B32d1</t>
  </si>
  <si>
    <t>PA.B32d2</t>
  </si>
  <si>
    <t xml:space="preserve">        3) Altri titoli</t>
  </si>
  <si>
    <t>PA.B33</t>
  </si>
  <si>
    <t xml:space="preserve">        4) Azioni proprie</t>
  </si>
  <si>
    <t>PA.B34</t>
  </si>
  <si>
    <t xml:space="preserve">            Valore nominale complessivo</t>
  </si>
  <si>
    <t>PA.B34a</t>
  </si>
  <si>
    <t xml:space="preserve">            Differenza dal valore nominale</t>
  </si>
  <si>
    <t>PA.B34b</t>
  </si>
  <si>
    <t>C) Attivo circolante</t>
  </si>
  <si>
    <t>PA.C</t>
  </si>
  <si>
    <t xml:space="preserve">    I. Rimanenze</t>
  </si>
  <si>
    <t>PA.C1</t>
  </si>
  <si>
    <t xml:space="preserve">        1) Materie prime, sussidiarie e di consumo</t>
  </si>
  <si>
    <t>PA.C11</t>
  </si>
  <si>
    <t xml:space="preserve">        2) Prodotti in corso di lavorazione e semilavorati</t>
  </si>
  <si>
    <t>PA.C12</t>
  </si>
  <si>
    <t xml:space="preserve">        3) Lavori in corso su ordinazione</t>
  </si>
  <si>
    <t>PA.C13</t>
  </si>
  <si>
    <t xml:space="preserve">        4) Prodotti finiti e merci</t>
  </si>
  <si>
    <t>PA.C14</t>
  </si>
  <si>
    <t xml:space="preserve">        5) Acconti</t>
  </si>
  <si>
    <t>PA.C15</t>
  </si>
  <si>
    <t xml:space="preserve">    II. Crediti</t>
  </si>
  <si>
    <t>PA.C2</t>
  </si>
  <si>
    <t xml:space="preserve">        1) verso clienti</t>
  </si>
  <si>
    <t>PA.C21</t>
  </si>
  <si>
    <t xml:space="preserve">            - entro 12 mesi</t>
  </si>
  <si>
    <t>PA.C21a</t>
  </si>
  <si>
    <t xml:space="preserve">            - oltre 12 mesi</t>
  </si>
  <si>
    <t>PA.C21b</t>
  </si>
  <si>
    <t xml:space="preserve">        2) verso imprese controllate</t>
  </si>
  <si>
    <t>PA.C22</t>
  </si>
  <si>
    <t>PA.C22a</t>
  </si>
  <si>
    <t>PA.C22b</t>
  </si>
  <si>
    <t xml:space="preserve">        3) verso imprese collegate</t>
  </si>
  <si>
    <t>PA.C23</t>
  </si>
  <si>
    <t>PA.C23a</t>
  </si>
  <si>
    <t>PA.C23b</t>
  </si>
  <si>
    <t xml:space="preserve">        4) verso controllanti</t>
  </si>
  <si>
    <t>PA.C24</t>
  </si>
  <si>
    <t>PA.C24a</t>
  </si>
  <si>
    <t>PA.C24b</t>
  </si>
  <si>
    <t xml:space="preserve">        4-bis) crediti tributari</t>
  </si>
  <si>
    <t>PA.C2B</t>
  </si>
  <si>
    <t>PA.C2Ba</t>
  </si>
  <si>
    <t>PA.C2Bb</t>
  </si>
  <si>
    <t xml:space="preserve">        4-ter) Imposte anticipate</t>
  </si>
  <si>
    <t>PA.C2T</t>
  </si>
  <si>
    <t>PA.C2Ta</t>
  </si>
  <si>
    <t>PA.C2Tb</t>
  </si>
  <si>
    <t xml:space="preserve">        5) verso altri</t>
  </si>
  <si>
    <t>PA.C25</t>
  </si>
  <si>
    <t>PA.C25a</t>
  </si>
  <si>
    <t>PA.C25b</t>
  </si>
  <si>
    <t xml:space="preserve">    III. Attività finanziarie che non costituiscono immobilizzazioni</t>
  </si>
  <si>
    <t>Nome ditta</t>
    <phoneticPr fontId="0" type="noConversion"/>
  </si>
  <si>
    <t>Bilancio Cee</t>
  </si>
  <si>
    <t>(valori espressi in Unità di Euro)</t>
  </si>
  <si>
    <t>Descrizione</t>
  </si>
  <si>
    <t>Codice</t>
  </si>
  <si>
    <t>STATO PATRIMONIALE ATTIVO</t>
  </si>
  <si>
    <t>PA</t>
  </si>
  <si>
    <t>A) Crediti verso soci per versamenti ancora dovuti</t>
  </si>
  <si>
    <t>PA.A</t>
  </si>
  <si>
    <t xml:space="preserve">    Crediti verso soci già richiamati</t>
  </si>
  <si>
    <t>PA.A1</t>
  </si>
  <si>
    <t xml:space="preserve">    Crediti verso soci non ancora richiamati</t>
  </si>
  <si>
    <t>PA.A2</t>
  </si>
  <si>
    <t>B) Immobilizzazioni, con separata indicazione di quelle concesse in locazione finanziaria</t>
  </si>
  <si>
    <t>PA.B</t>
  </si>
  <si>
    <t xml:space="preserve">    I. Immateriali</t>
  </si>
  <si>
    <t>PA.B1</t>
  </si>
  <si>
    <t xml:space="preserve">        1) Costi di impianto e di ampliamento</t>
  </si>
  <si>
    <t>PA.B11</t>
  </si>
  <si>
    <t xml:space="preserve">            Costo storico</t>
  </si>
  <si>
    <t>PA.B11a</t>
  </si>
  <si>
    <t xml:space="preserve">            (Fondo ammortamenti)</t>
  </si>
  <si>
    <t>PA.B11b</t>
  </si>
  <si>
    <t xml:space="preserve">            (Fondo svalutazioni)</t>
  </si>
  <si>
    <t>PA.B11c</t>
  </si>
  <si>
    <t xml:space="preserve">        2) Costi di ricerca, di sviluppo e di pubblicità</t>
  </si>
  <si>
    <t>PA.B12</t>
  </si>
  <si>
    <t>PA.B12a</t>
  </si>
  <si>
    <t>PA.B12b</t>
  </si>
  <si>
    <t>PA.B12c</t>
  </si>
  <si>
    <t xml:space="preserve">        3) Diritti di brevetto industriale e di utilizzo di opere dell'ingegno</t>
  </si>
  <si>
    <t>PA.B13</t>
  </si>
  <si>
    <t>PA.B13a</t>
  </si>
  <si>
    <t>PA.B13b</t>
  </si>
  <si>
    <t>PA.B13c</t>
  </si>
  <si>
    <t xml:space="preserve">        4) Concessioni, licenze, marchi e diritti simili</t>
  </si>
  <si>
    <t>PA.B14</t>
  </si>
  <si>
    <t>PA.B14a</t>
  </si>
  <si>
    <t>PA.B14b</t>
  </si>
  <si>
    <t>PA.B14c</t>
  </si>
  <si>
    <t xml:space="preserve">        Differenza da consolidamento</t>
  </si>
  <si>
    <t>PA.B18</t>
  </si>
  <si>
    <t xml:space="preserve">        5) Avviamento</t>
  </si>
  <si>
    <t>PA.B15</t>
  </si>
  <si>
    <t>PA.B15a</t>
  </si>
  <si>
    <t>PA.B15b</t>
  </si>
  <si>
    <t>PA.B15c</t>
  </si>
  <si>
    <t xml:space="preserve">        6) Immobilizzazioni immateriali in corso e acconti</t>
  </si>
  <si>
    <t>PA.B16</t>
  </si>
  <si>
    <t xml:space="preserve">        7) Altre</t>
  </si>
  <si>
    <t>PA.B17</t>
  </si>
  <si>
    <t>PA.B17a</t>
  </si>
  <si>
    <t>PA.B17b</t>
  </si>
  <si>
    <t>PA.B17c</t>
  </si>
  <si>
    <t xml:space="preserve">    II. Materiali</t>
  </si>
  <si>
    <t>PA.B2</t>
  </si>
  <si>
    <t xml:space="preserve">        1) Terreni e fabbricati</t>
  </si>
  <si>
    <t>PA.B21</t>
  </si>
  <si>
    <t>PA.B21a</t>
  </si>
  <si>
    <t>PA.B21b</t>
  </si>
  <si>
    <t>PA.B21c</t>
  </si>
  <si>
    <t xml:space="preserve">        2) Impianti e macchinario</t>
  </si>
  <si>
    <t>PA.B22</t>
  </si>
  <si>
    <t>PA.B22a</t>
  </si>
  <si>
    <t>PA.B22b</t>
  </si>
  <si>
    <t>PA.B22c</t>
  </si>
  <si>
    <t xml:space="preserve">        3) Attrezzature industriali e commerciali</t>
  </si>
  <si>
    <t>PA.B23</t>
  </si>
  <si>
    <t>PA.B23a</t>
  </si>
  <si>
    <t>PA.B23b</t>
  </si>
  <si>
    <t>PA.B23c</t>
  </si>
  <si>
    <t xml:space="preserve">        4) Altri beni</t>
  </si>
  <si>
    <t>PA.B24</t>
  </si>
  <si>
    <t>PA.B24a</t>
  </si>
  <si>
    <t>PA.B24b</t>
  </si>
  <si>
    <t>PA.B24c</t>
  </si>
  <si>
    <t xml:space="preserve">        5) Immobilizzazioni in corso e acconti</t>
  </si>
  <si>
    <t>PA.B25</t>
  </si>
  <si>
    <t xml:space="preserve">        6) Concesse in Locazione Finanziaria</t>
  </si>
  <si>
    <t>PA.B26</t>
  </si>
  <si>
    <t>PA.B26a</t>
  </si>
  <si>
    <t>PA.B26b</t>
  </si>
  <si>
    <t>PA.B26c</t>
  </si>
  <si>
    <t xml:space="preserve">    III. Finanziarie</t>
  </si>
  <si>
    <t>PA.B3</t>
  </si>
</sst>
</file>

<file path=xl/styles.xml><?xml version="1.0" encoding="utf-8"?>
<styleSheet xmlns="http://schemas.openxmlformats.org/spreadsheetml/2006/main">
  <numFmts count="1">
    <numFmt numFmtId="164" formatCode="#,##0.000000"/>
  </numFmts>
  <fonts count="7">
    <font>
      <sz val="10"/>
      <name val="Verdana"/>
    </font>
    <font>
      <b/>
      <sz val="10"/>
      <color indexed="8"/>
      <name val="Arial"/>
    </font>
    <font>
      <sz val="8"/>
      <name val="Verdana"/>
    </font>
    <font>
      <sz val="10"/>
      <color indexed="8"/>
      <name val="Arial"/>
    </font>
    <font>
      <sz val="10"/>
      <name val="Arial"/>
    </font>
    <font>
      <i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3" fillId="3" borderId="0" xfId="0" applyFont="1" applyFill="1" applyBorder="1"/>
    <xf numFmtId="3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/>
    <xf numFmtId="3" fontId="4" fillId="0" borderId="0" xfId="0" applyNumberFormat="1" applyFont="1" applyAlignment="1" applyProtection="1">
      <alignment horizontal="right"/>
      <protection hidden="1"/>
    </xf>
    <xf numFmtId="3" fontId="5" fillId="0" borderId="0" xfId="0" applyNumberFormat="1" applyFont="1" applyAlignment="1" applyProtection="1">
      <alignment horizontal="right"/>
      <protection hidden="1"/>
    </xf>
    <xf numFmtId="3" fontId="0" fillId="0" borderId="0" xfId="0" applyNumberFormat="1"/>
    <xf numFmtId="3" fontId="6" fillId="0" borderId="0" xfId="0" applyNumberFormat="1" applyFont="1" applyAlignment="1" applyProtection="1">
      <alignment horizontal="right"/>
      <protection hidden="1"/>
    </xf>
    <xf numFmtId="3" fontId="1" fillId="0" borderId="0" xfId="0" applyNumberFormat="1" applyFont="1"/>
    <xf numFmtId="3" fontId="6" fillId="0" borderId="0" xfId="0" applyNumberFormat="1" applyFont="1"/>
    <xf numFmtId="3" fontId="4" fillId="0" borderId="0" xfId="0" applyNumberFormat="1" applyFont="1"/>
    <xf numFmtId="0" fontId="6" fillId="4" borderId="0" xfId="0" applyFont="1" applyFill="1" applyBorder="1" applyAlignment="1"/>
    <xf numFmtId="0" fontId="3" fillId="4" borderId="0" xfId="0" applyFont="1" applyFill="1"/>
    <xf numFmtId="3" fontId="3" fillId="4" borderId="0" xfId="0" applyNumberFormat="1" applyFont="1" applyFill="1"/>
    <xf numFmtId="0" fontId="4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/>
    <xf numFmtId="1" fontId="6" fillId="0" borderId="0" xfId="0" applyNumberFormat="1" applyFont="1"/>
    <xf numFmtId="0" fontId="0" fillId="4" borderId="0" xfId="0" applyFill="1"/>
    <xf numFmtId="10" fontId="0" fillId="4" borderId="0" xfId="0" applyNumberFormat="1" applyFill="1"/>
    <xf numFmtId="0" fontId="4" fillId="4" borderId="0" xfId="0" applyFont="1" applyFill="1"/>
    <xf numFmtId="0" fontId="0" fillId="5" borderId="0" xfId="0" applyFill="1"/>
    <xf numFmtId="0" fontId="3" fillId="5" borderId="0" xfId="0" applyFont="1" applyFill="1"/>
    <xf numFmtId="9" fontId="0" fillId="5" borderId="0" xfId="0" applyNumberFormat="1" applyFill="1"/>
    <xf numFmtId="9" fontId="3" fillId="5" borderId="0" xfId="0" applyNumberFormat="1" applyFont="1" applyFill="1"/>
    <xf numFmtId="0" fontId="4" fillId="5" borderId="0" xfId="0" applyFont="1" applyFill="1"/>
    <xf numFmtId="1" fontId="0" fillId="0" borderId="0" xfId="0" applyNumberFormat="1"/>
    <xf numFmtId="4" fontId="0" fillId="4" borderId="0" xfId="0" applyNumberFormat="1" applyFill="1"/>
    <xf numFmtId="4" fontId="0" fillId="5" borderId="0" xfId="0" applyNumberFormat="1" applyFill="1"/>
    <xf numFmtId="9" fontId="0" fillId="0" borderId="0" xfId="0" applyNumberFormat="1"/>
    <xf numFmtId="9" fontId="3" fillId="0" borderId="0" xfId="0" applyNumberFormat="1" applyFont="1"/>
    <xf numFmtId="0" fontId="4" fillId="0" borderId="0" xfId="0" applyFont="1"/>
    <xf numFmtId="3" fontId="4" fillId="5" borderId="0" xfId="0" applyNumberFormat="1" applyFont="1" applyFill="1"/>
    <xf numFmtId="4" fontId="0" fillId="0" borderId="0" xfId="0" applyNumberFormat="1"/>
    <xf numFmtId="10" fontId="4" fillId="4" borderId="0" xfId="0" applyNumberFormat="1" applyFont="1" applyFill="1"/>
    <xf numFmtId="0" fontId="3" fillId="0" borderId="1" xfId="0" applyFont="1" applyBorder="1" applyAlignment="1">
      <alignment horizontal="justify"/>
    </xf>
    <xf numFmtId="0" fontId="1" fillId="0" borderId="0" xfId="0" applyFont="1" applyAlignment="1">
      <alignment horizontal="justify"/>
    </xf>
    <xf numFmtId="0" fontId="3" fillId="4" borderId="0" xfId="0" applyFont="1" applyFill="1" applyAlignment="1">
      <alignment horizontal="justify"/>
    </xf>
    <xf numFmtId="10" fontId="3" fillId="4" borderId="0" xfId="0" applyNumberFormat="1" applyFont="1" applyFill="1" applyAlignment="1">
      <alignment horizontal="justify"/>
    </xf>
    <xf numFmtId="0" fontId="3" fillId="5" borderId="0" xfId="0" applyFont="1" applyFill="1" applyAlignment="1">
      <alignment horizontal="justify"/>
    </xf>
    <xf numFmtId="10" fontId="3" fillId="5" borderId="0" xfId="0" applyNumberFormat="1" applyFont="1" applyFill="1" applyAlignment="1">
      <alignment horizontal="justify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523"/>
  <sheetViews>
    <sheetView tabSelected="1" topLeftCell="A330" workbookViewId="0">
      <selection activeCell="A383" sqref="A383"/>
    </sheetView>
  </sheetViews>
  <sheetFormatPr baseColWidth="10" defaultRowHeight="13"/>
  <cols>
    <col min="1" max="1" width="61.7109375" bestFit="1" customWidth="1"/>
    <col min="2" max="2" width="12.5703125" bestFit="1" customWidth="1"/>
    <col min="3" max="6" width="12" bestFit="1" customWidth="1"/>
  </cols>
  <sheetData>
    <row r="1" spans="1:6">
      <c r="A1" s="1" t="s">
        <v>590</v>
      </c>
      <c r="B1" s="2"/>
      <c r="C1" s="2"/>
      <c r="D1" s="2"/>
      <c r="E1" s="2"/>
      <c r="F1" s="2"/>
    </row>
    <row r="2" spans="1:6">
      <c r="A2" s="1" t="s">
        <v>591</v>
      </c>
      <c r="B2" s="2"/>
      <c r="C2" s="2"/>
      <c r="D2" s="3"/>
      <c r="E2" s="2"/>
      <c r="F2" s="2"/>
    </row>
    <row r="3" spans="1:6">
      <c r="A3" s="2" t="s">
        <v>592</v>
      </c>
      <c r="B3" s="2"/>
      <c r="C3" s="4"/>
      <c r="D3" s="4"/>
      <c r="E3" s="4"/>
      <c r="F3" s="4"/>
    </row>
    <row r="4" spans="1:6">
      <c r="A4" s="5" t="s">
        <v>593</v>
      </c>
      <c r="B4" s="5" t="s">
        <v>594</v>
      </c>
      <c r="C4" s="6">
        <v>2017</v>
      </c>
      <c r="D4" s="7">
        <f>C4-1</f>
        <v>2016</v>
      </c>
      <c r="E4" s="7">
        <f>D4-1</f>
        <v>2015</v>
      </c>
      <c r="F4" s="7">
        <f>E4-1</f>
        <v>2014</v>
      </c>
    </row>
    <row r="5" spans="1:6">
      <c r="A5" s="8" t="s">
        <v>595</v>
      </c>
      <c r="B5" s="8" t="s">
        <v>596</v>
      </c>
      <c r="C5" s="9">
        <f>C6+C9+C82+C124</f>
        <v>8529260</v>
      </c>
      <c r="D5" s="9">
        <f>D6+D9+D82+D124</f>
        <v>7604449</v>
      </c>
      <c r="E5" s="9">
        <f>E6+E9+E82+E124</f>
        <v>5833142</v>
      </c>
      <c r="F5" s="9">
        <f>F6+F9+F82+F124</f>
        <v>4673382</v>
      </c>
    </row>
    <row r="6" spans="1:6">
      <c r="A6" s="8" t="s">
        <v>597</v>
      </c>
      <c r="B6" s="8" t="s">
        <v>598</v>
      </c>
      <c r="C6" s="9">
        <f>C7+C8</f>
        <v>57</v>
      </c>
      <c r="D6" s="9">
        <v>0</v>
      </c>
      <c r="E6" s="9">
        <v>0</v>
      </c>
      <c r="F6" s="9">
        <v>0</v>
      </c>
    </row>
    <row r="7" spans="1:6">
      <c r="A7" s="2" t="s">
        <v>599</v>
      </c>
      <c r="B7" s="2" t="s">
        <v>600</v>
      </c>
      <c r="C7" s="4">
        <v>57</v>
      </c>
      <c r="D7" s="4">
        <v>0</v>
      </c>
      <c r="E7" s="4">
        <v>0</v>
      </c>
      <c r="F7" s="4">
        <v>0</v>
      </c>
    </row>
    <row r="8" spans="1:6">
      <c r="A8" s="2" t="s">
        <v>601</v>
      </c>
      <c r="B8" s="2" t="s">
        <v>602</v>
      </c>
      <c r="C8" s="4">
        <v>0</v>
      </c>
      <c r="D8" s="4">
        <v>0</v>
      </c>
      <c r="E8" s="4">
        <v>0</v>
      </c>
      <c r="F8" s="4">
        <v>0</v>
      </c>
    </row>
    <row r="9" spans="1:6">
      <c r="A9" s="8" t="s">
        <v>603</v>
      </c>
      <c r="B9" s="8" t="s">
        <v>604</v>
      </c>
      <c r="C9" s="9">
        <f>C10+C37+C59</f>
        <v>834622</v>
      </c>
      <c r="D9" s="9">
        <f>D10+D37+D59</f>
        <v>898054</v>
      </c>
      <c r="E9" s="9">
        <f>E10+E37+E59</f>
        <v>718717</v>
      </c>
      <c r="F9" s="9">
        <f>F10+F37+F59</f>
        <v>533077</v>
      </c>
    </row>
    <row r="10" spans="1:6">
      <c r="A10" s="8" t="s">
        <v>605</v>
      </c>
      <c r="B10" s="8" t="s">
        <v>606</v>
      </c>
      <c r="C10" s="9">
        <f>C11+C15+C19+C23+C28+C32+C33</f>
        <v>100222</v>
      </c>
      <c r="D10" s="9">
        <v>123634</v>
      </c>
      <c r="E10" s="9">
        <v>60518</v>
      </c>
      <c r="F10" s="9">
        <v>81082</v>
      </c>
    </row>
    <row r="11" spans="1:6">
      <c r="A11" s="2" t="s">
        <v>607</v>
      </c>
      <c r="B11" s="2" t="s">
        <v>608</v>
      </c>
      <c r="C11" s="4">
        <f>C12-C13-C14</f>
        <v>100222</v>
      </c>
      <c r="D11" s="4">
        <f>D12-D13-D14</f>
        <v>0</v>
      </c>
      <c r="E11" s="4">
        <f>E12-E13-E14</f>
        <v>0</v>
      </c>
      <c r="F11" s="4">
        <f>F12-F13-F14</f>
        <v>0</v>
      </c>
    </row>
    <row r="12" spans="1:6">
      <c r="A12" s="2" t="s">
        <v>609</v>
      </c>
      <c r="B12" s="2" t="s">
        <v>610</v>
      </c>
      <c r="C12" s="4">
        <v>100222</v>
      </c>
      <c r="D12" s="4">
        <v>0</v>
      </c>
      <c r="E12" s="4">
        <v>0</v>
      </c>
      <c r="F12" s="4">
        <v>0</v>
      </c>
    </row>
    <row r="13" spans="1:6">
      <c r="A13" s="2" t="s">
        <v>611</v>
      </c>
      <c r="B13" s="2" t="s">
        <v>612</v>
      </c>
      <c r="C13" s="4">
        <v>0</v>
      </c>
      <c r="D13" s="4">
        <v>0</v>
      </c>
      <c r="E13" s="4">
        <v>0</v>
      </c>
      <c r="F13" s="4">
        <v>0</v>
      </c>
    </row>
    <row r="14" spans="1:6">
      <c r="A14" s="2" t="s">
        <v>613</v>
      </c>
      <c r="B14" s="2" t="s">
        <v>614</v>
      </c>
      <c r="C14" s="4">
        <v>0</v>
      </c>
      <c r="D14" s="4">
        <v>0</v>
      </c>
      <c r="E14" s="4">
        <v>0</v>
      </c>
      <c r="F14" s="4">
        <v>0</v>
      </c>
    </row>
    <row r="15" spans="1:6">
      <c r="A15" s="2" t="s">
        <v>615</v>
      </c>
      <c r="B15" s="2" t="s">
        <v>616</v>
      </c>
      <c r="C15" s="4">
        <f>C16-C17-C18</f>
        <v>0</v>
      </c>
      <c r="D15" s="4">
        <f>D16-D17-D18</f>
        <v>0</v>
      </c>
      <c r="E15" s="4">
        <f>E16-E17-E18</f>
        <v>0</v>
      </c>
      <c r="F15" s="4">
        <f>F16-F17-F18</f>
        <v>0</v>
      </c>
    </row>
    <row r="16" spans="1:6">
      <c r="A16" s="2" t="s">
        <v>609</v>
      </c>
      <c r="B16" s="2" t="s">
        <v>617</v>
      </c>
      <c r="C16" s="4">
        <v>0</v>
      </c>
      <c r="D16" s="4">
        <v>0</v>
      </c>
      <c r="E16" s="4">
        <v>0</v>
      </c>
      <c r="F16" s="4">
        <v>0</v>
      </c>
    </row>
    <row r="17" spans="1:6">
      <c r="A17" s="2" t="s">
        <v>611</v>
      </c>
      <c r="B17" s="2" t="s">
        <v>618</v>
      </c>
      <c r="C17" s="4">
        <v>0</v>
      </c>
      <c r="D17" s="4">
        <v>0</v>
      </c>
      <c r="E17" s="4">
        <v>0</v>
      </c>
      <c r="F17" s="4">
        <v>0</v>
      </c>
    </row>
    <row r="18" spans="1:6">
      <c r="A18" s="2" t="s">
        <v>613</v>
      </c>
      <c r="B18" s="2" t="s">
        <v>619</v>
      </c>
      <c r="C18" s="4">
        <v>0</v>
      </c>
      <c r="D18" s="4">
        <v>0</v>
      </c>
      <c r="E18" s="4">
        <v>0</v>
      </c>
      <c r="F18" s="4">
        <v>0</v>
      </c>
    </row>
    <row r="19" spans="1:6">
      <c r="A19" s="2" t="s">
        <v>620</v>
      </c>
      <c r="B19" s="2" t="s">
        <v>621</v>
      </c>
      <c r="C19" s="4">
        <f>C20-C21-C22</f>
        <v>0</v>
      </c>
      <c r="D19" s="4">
        <f>D20-D21-D22</f>
        <v>0</v>
      </c>
      <c r="E19" s="4">
        <f>E20-E21-E22</f>
        <v>0</v>
      </c>
      <c r="F19" s="4">
        <f>F20-F21-F22</f>
        <v>0</v>
      </c>
    </row>
    <row r="20" spans="1:6">
      <c r="A20" s="2" t="s">
        <v>609</v>
      </c>
      <c r="B20" s="2" t="s">
        <v>622</v>
      </c>
      <c r="C20" s="4">
        <v>0</v>
      </c>
      <c r="D20" s="4">
        <v>0</v>
      </c>
      <c r="E20" s="4">
        <v>0</v>
      </c>
      <c r="F20" s="4">
        <v>0</v>
      </c>
    </row>
    <row r="21" spans="1:6">
      <c r="A21" s="2" t="s">
        <v>611</v>
      </c>
      <c r="B21" s="2" t="s">
        <v>623</v>
      </c>
      <c r="C21" s="4">
        <v>0</v>
      </c>
      <c r="D21" s="4">
        <v>0</v>
      </c>
      <c r="E21" s="4">
        <v>0</v>
      </c>
      <c r="F21" s="4">
        <v>0</v>
      </c>
    </row>
    <row r="22" spans="1:6">
      <c r="A22" s="2" t="s">
        <v>613</v>
      </c>
      <c r="B22" s="2" t="s">
        <v>624</v>
      </c>
      <c r="C22" s="4">
        <v>0</v>
      </c>
      <c r="D22" s="4">
        <v>0</v>
      </c>
      <c r="E22" s="4">
        <v>0</v>
      </c>
      <c r="F22" s="4">
        <v>0</v>
      </c>
    </row>
    <row r="23" spans="1:6">
      <c r="A23" s="2" t="s">
        <v>625</v>
      </c>
      <c r="B23" s="2" t="s">
        <v>626</v>
      </c>
      <c r="C23" s="4">
        <f>C24-C25-C26</f>
        <v>0</v>
      </c>
      <c r="D23" s="4">
        <f>D24-D25-D26</f>
        <v>0</v>
      </c>
      <c r="E23" s="4">
        <f>E24-E25-E26</f>
        <v>0</v>
      </c>
      <c r="F23" s="4">
        <f>F24-F25-F26</f>
        <v>0</v>
      </c>
    </row>
    <row r="24" spans="1:6">
      <c r="A24" s="2" t="s">
        <v>609</v>
      </c>
      <c r="B24" s="2" t="s">
        <v>627</v>
      </c>
      <c r="C24" s="4">
        <v>0</v>
      </c>
      <c r="D24" s="4">
        <v>0</v>
      </c>
      <c r="E24" s="4">
        <v>0</v>
      </c>
      <c r="F24" s="4">
        <v>0</v>
      </c>
    </row>
    <row r="25" spans="1:6">
      <c r="A25" s="2" t="s">
        <v>611</v>
      </c>
      <c r="B25" s="2" t="s">
        <v>628</v>
      </c>
      <c r="C25" s="4">
        <v>0</v>
      </c>
      <c r="D25" s="4">
        <v>0</v>
      </c>
      <c r="E25" s="4">
        <v>0</v>
      </c>
      <c r="F25" s="4">
        <v>0</v>
      </c>
    </row>
    <row r="26" spans="1:6">
      <c r="A26" s="2" t="s">
        <v>613</v>
      </c>
      <c r="B26" s="2" t="s">
        <v>629</v>
      </c>
      <c r="C26" s="4">
        <v>0</v>
      </c>
      <c r="D26" s="4">
        <v>0</v>
      </c>
      <c r="E26" s="4">
        <v>0</v>
      </c>
      <c r="F26" s="4">
        <v>0</v>
      </c>
    </row>
    <row r="27" spans="1:6">
      <c r="A27" s="2" t="s">
        <v>630</v>
      </c>
      <c r="B27" s="2" t="s">
        <v>631</v>
      </c>
      <c r="C27" s="4">
        <v>0</v>
      </c>
      <c r="D27" s="4">
        <v>0</v>
      </c>
      <c r="E27" s="4">
        <v>0</v>
      </c>
      <c r="F27" s="4">
        <v>0</v>
      </c>
    </row>
    <row r="28" spans="1:6">
      <c r="A28" s="2" t="s">
        <v>632</v>
      </c>
      <c r="B28" s="2" t="s">
        <v>633</v>
      </c>
      <c r="C28" s="4">
        <f>C29-C30-C31</f>
        <v>0</v>
      </c>
      <c r="D28" s="4">
        <f>D29-D30-D31</f>
        <v>0</v>
      </c>
      <c r="E28" s="4">
        <f>E29-E30-E31</f>
        <v>0</v>
      </c>
      <c r="F28" s="4">
        <f>F29-F30-F31</f>
        <v>0</v>
      </c>
    </row>
    <row r="29" spans="1:6">
      <c r="A29" s="2" t="s">
        <v>609</v>
      </c>
      <c r="B29" s="2" t="s">
        <v>634</v>
      </c>
      <c r="C29" s="4">
        <v>0</v>
      </c>
      <c r="D29" s="4">
        <v>0</v>
      </c>
      <c r="E29" s="4">
        <v>0</v>
      </c>
      <c r="F29" s="4">
        <v>0</v>
      </c>
    </row>
    <row r="30" spans="1:6">
      <c r="A30" s="2" t="s">
        <v>611</v>
      </c>
      <c r="B30" s="2" t="s">
        <v>635</v>
      </c>
      <c r="C30" s="4">
        <v>0</v>
      </c>
      <c r="D30" s="4">
        <v>0</v>
      </c>
      <c r="E30" s="4">
        <v>0</v>
      </c>
      <c r="F30" s="4">
        <v>0</v>
      </c>
    </row>
    <row r="31" spans="1:6">
      <c r="A31" s="2" t="s">
        <v>613</v>
      </c>
      <c r="B31" s="2" t="s">
        <v>636</v>
      </c>
      <c r="C31" s="4">
        <v>0</v>
      </c>
      <c r="D31" s="4">
        <v>0</v>
      </c>
      <c r="E31" s="4">
        <v>0</v>
      </c>
      <c r="F31" s="4">
        <v>0</v>
      </c>
    </row>
    <row r="32" spans="1:6">
      <c r="A32" s="2" t="s">
        <v>637</v>
      </c>
      <c r="B32" s="2" t="s">
        <v>638</v>
      </c>
      <c r="C32" s="4">
        <v>0</v>
      </c>
      <c r="D32" s="4">
        <v>0</v>
      </c>
      <c r="E32" s="4">
        <v>0</v>
      </c>
      <c r="F32" s="4">
        <v>0</v>
      </c>
    </row>
    <row r="33" spans="1:6">
      <c r="A33" s="2" t="s">
        <v>639</v>
      </c>
      <c r="B33" s="2" t="s">
        <v>640</v>
      </c>
      <c r="C33" s="4">
        <f>C34-C35-C36</f>
        <v>0</v>
      </c>
      <c r="D33" s="4">
        <f>D34-D35-D36</f>
        <v>0</v>
      </c>
      <c r="E33" s="4">
        <f>E34-E35-E36</f>
        <v>0</v>
      </c>
      <c r="F33" s="4">
        <f>F34-F35-F36</f>
        <v>0</v>
      </c>
    </row>
    <row r="34" spans="1:6">
      <c r="A34" s="2" t="s">
        <v>609</v>
      </c>
      <c r="B34" s="2" t="s">
        <v>641</v>
      </c>
      <c r="C34" s="10">
        <v>0</v>
      </c>
      <c r="D34" s="10">
        <v>0</v>
      </c>
      <c r="E34" s="10">
        <v>0</v>
      </c>
      <c r="F34" s="10">
        <v>0</v>
      </c>
    </row>
    <row r="35" spans="1:6">
      <c r="A35" s="2" t="s">
        <v>611</v>
      </c>
      <c r="B35" s="2" t="s">
        <v>642</v>
      </c>
      <c r="C35" s="10">
        <v>0</v>
      </c>
      <c r="D35" s="10">
        <v>0</v>
      </c>
      <c r="E35" s="10">
        <v>0</v>
      </c>
      <c r="F35" s="10">
        <v>0</v>
      </c>
    </row>
    <row r="36" spans="1:6">
      <c r="A36" s="2" t="s">
        <v>613</v>
      </c>
      <c r="B36" s="2" t="s">
        <v>643</v>
      </c>
      <c r="C36" s="4">
        <v>0</v>
      </c>
      <c r="D36" s="4">
        <v>0</v>
      </c>
      <c r="E36" s="4">
        <v>0</v>
      </c>
      <c r="F36" s="4">
        <v>0</v>
      </c>
    </row>
    <row r="37" spans="1:6">
      <c r="A37" s="8" t="s">
        <v>644</v>
      </c>
      <c r="B37" s="8" t="s">
        <v>645</v>
      </c>
      <c r="C37" s="9">
        <f>C38+C42+C46+C50+C54+C55</f>
        <v>734400</v>
      </c>
      <c r="D37" s="9">
        <v>774420</v>
      </c>
      <c r="E37" s="9">
        <v>658199</v>
      </c>
      <c r="F37" s="9">
        <f>F38+F42+F46+F50+F54+F55</f>
        <v>451995</v>
      </c>
    </row>
    <row r="38" spans="1:6">
      <c r="A38" s="2" t="s">
        <v>646</v>
      </c>
      <c r="B38" s="2" t="s">
        <v>647</v>
      </c>
      <c r="C38" s="4">
        <f>C39-C40-C41</f>
        <v>0</v>
      </c>
      <c r="D38" s="4">
        <f>D39-D40-D41</f>
        <v>0</v>
      </c>
      <c r="E38" s="4">
        <f>E39-E40-E41</f>
        <v>0</v>
      </c>
      <c r="F38" s="4">
        <f>F39-F40-F41</f>
        <v>0</v>
      </c>
    </row>
    <row r="39" spans="1:6">
      <c r="A39" s="2" t="s">
        <v>609</v>
      </c>
      <c r="B39" s="2" t="s">
        <v>648</v>
      </c>
      <c r="C39" s="4">
        <v>0</v>
      </c>
      <c r="D39" s="4">
        <v>0</v>
      </c>
      <c r="E39" s="4">
        <v>0</v>
      </c>
      <c r="F39" s="4">
        <v>0</v>
      </c>
    </row>
    <row r="40" spans="1:6">
      <c r="A40" s="2" t="s">
        <v>611</v>
      </c>
      <c r="B40" s="2" t="s">
        <v>649</v>
      </c>
      <c r="C40" s="4">
        <v>0</v>
      </c>
      <c r="D40" s="4">
        <v>0</v>
      </c>
      <c r="E40" s="4">
        <v>0</v>
      </c>
      <c r="F40" s="4">
        <v>0</v>
      </c>
    </row>
    <row r="41" spans="1:6">
      <c r="A41" s="2" t="s">
        <v>613</v>
      </c>
      <c r="B41" s="2" t="s">
        <v>650</v>
      </c>
      <c r="C41" s="4">
        <v>0</v>
      </c>
      <c r="D41" s="4">
        <v>0</v>
      </c>
      <c r="E41" s="4">
        <v>0</v>
      </c>
      <c r="F41" s="4">
        <v>0</v>
      </c>
    </row>
    <row r="42" spans="1:6">
      <c r="A42" s="2" t="s">
        <v>651</v>
      </c>
      <c r="B42" s="2" t="s">
        <v>652</v>
      </c>
      <c r="C42" s="4">
        <f>C43-C44-C45</f>
        <v>647182</v>
      </c>
      <c r="D42" s="4">
        <f>D43-D44-D45</f>
        <v>774420</v>
      </c>
      <c r="E42" s="4">
        <f>E43-E44-E45</f>
        <v>658198</v>
      </c>
      <c r="F42" s="4">
        <f>F43-F44-F45</f>
        <v>451995</v>
      </c>
    </row>
    <row r="43" spans="1:6">
      <c r="A43" s="2" t="s">
        <v>609</v>
      </c>
      <c r="B43" s="2" t="s">
        <v>653</v>
      </c>
      <c r="C43" s="4">
        <v>3455286</v>
      </c>
      <c r="D43" s="4">
        <v>3390646</v>
      </c>
      <c r="E43" s="4">
        <v>3109993</v>
      </c>
      <c r="F43" s="4">
        <v>2765988</v>
      </c>
    </row>
    <row r="44" spans="1:6">
      <c r="A44" s="2" t="s">
        <v>611</v>
      </c>
      <c r="B44" s="2" t="s">
        <v>654</v>
      </c>
      <c r="C44" s="4">
        <v>2808104</v>
      </c>
      <c r="D44" s="4">
        <v>2616226</v>
      </c>
      <c r="E44" s="4">
        <v>2451795</v>
      </c>
      <c r="F44" s="4">
        <v>2313993</v>
      </c>
    </row>
    <row r="45" spans="1:6">
      <c r="A45" s="2" t="s">
        <v>613</v>
      </c>
      <c r="B45" s="2" t="s">
        <v>655</v>
      </c>
      <c r="C45" s="4">
        <v>0</v>
      </c>
      <c r="D45" s="4">
        <v>0</v>
      </c>
      <c r="E45" s="4">
        <v>0</v>
      </c>
      <c r="F45" s="4">
        <v>0</v>
      </c>
    </row>
    <row r="46" spans="1:6">
      <c r="A46" s="2" t="s">
        <v>656</v>
      </c>
      <c r="B46" s="2" t="s">
        <v>657</v>
      </c>
      <c r="C46" s="4">
        <f>C47-C48-C49</f>
        <v>0</v>
      </c>
      <c r="D46" s="4">
        <f>D47-D48-D49</f>
        <v>0</v>
      </c>
      <c r="E46" s="4">
        <f>E47-E48-E49</f>
        <v>0</v>
      </c>
      <c r="F46" s="4">
        <f>F47-F48-F49</f>
        <v>0</v>
      </c>
    </row>
    <row r="47" spans="1:6">
      <c r="A47" s="2" t="s">
        <v>609</v>
      </c>
      <c r="B47" s="2" t="s">
        <v>658</v>
      </c>
      <c r="C47" s="4">
        <v>0</v>
      </c>
      <c r="D47" s="4">
        <v>0</v>
      </c>
      <c r="E47" s="4">
        <v>0</v>
      </c>
      <c r="F47" s="4">
        <v>0</v>
      </c>
    </row>
    <row r="48" spans="1:6">
      <c r="A48" s="2" t="s">
        <v>611</v>
      </c>
      <c r="B48" s="2" t="s">
        <v>659</v>
      </c>
      <c r="C48" s="4">
        <v>0</v>
      </c>
      <c r="D48" s="4">
        <v>0</v>
      </c>
      <c r="E48" s="4">
        <v>0</v>
      </c>
      <c r="F48" s="4">
        <v>0</v>
      </c>
    </row>
    <row r="49" spans="1:6">
      <c r="A49" s="2" t="s">
        <v>613</v>
      </c>
      <c r="B49" s="2" t="s">
        <v>660</v>
      </c>
      <c r="C49" s="4">
        <v>0</v>
      </c>
      <c r="D49" s="4">
        <v>0</v>
      </c>
      <c r="E49" s="4">
        <v>0</v>
      </c>
      <c r="F49" s="4">
        <v>0</v>
      </c>
    </row>
    <row r="50" spans="1:6">
      <c r="A50" s="2" t="s">
        <v>661</v>
      </c>
      <c r="B50" s="2" t="s">
        <v>662</v>
      </c>
      <c r="C50" s="4">
        <f>C51-C52-C53</f>
        <v>87218</v>
      </c>
      <c r="D50" s="4">
        <f>D51-D52-D53</f>
        <v>0</v>
      </c>
      <c r="E50" s="4">
        <f>E51-E52-E53</f>
        <v>0</v>
      </c>
      <c r="F50" s="4">
        <f>F51-F52-F53</f>
        <v>0</v>
      </c>
    </row>
    <row r="51" spans="1:6">
      <c r="A51" s="2" t="s">
        <v>609</v>
      </c>
      <c r="B51" s="2" t="s">
        <v>663</v>
      </c>
      <c r="C51" s="10">
        <f>482+23956+62780</f>
        <v>87218</v>
      </c>
      <c r="D51" s="10">
        <v>0</v>
      </c>
      <c r="E51" s="10">
        <v>0</v>
      </c>
      <c r="F51" s="10">
        <v>0</v>
      </c>
    </row>
    <row r="52" spans="1:6">
      <c r="A52" s="2" t="s">
        <v>611</v>
      </c>
      <c r="B52" s="2" t="s">
        <v>664</v>
      </c>
      <c r="C52" s="10">
        <v>0</v>
      </c>
      <c r="D52" s="10">
        <v>0</v>
      </c>
      <c r="E52" s="10">
        <v>0</v>
      </c>
      <c r="F52" s="10">
        <v>0</v>
      </c>
    </row>
    <row r="53" spans="1:6">
      <c r="A53" s="2" t="s">
        <v>613</v>
      </c>
      <c r="B53" s="2" t="s">
        <v>665</v>
      </c>
      <c r="C53" s="4">
        <v>0</v>
      </c>
      <c r="D53" s="4">
        <v>0</v>
      </c>
      <c r="E53" s="4">
        <v>0</v>
      </c>
      <c r="F53" s="4">
        <v>0</v>
      </c>
    </row>
    <row r="54" spans="1:6">
      <c r="A54" s="2" t="s">
        <v>666</v>
      </c>
      <c r="B54" s="2" t="s">
        <v>667</v>
      </c>
      <c r="C54" s="4">
        <v>0</v>
      </c>
      <c r="D54" s="4">
        <v>0</v>
      </c>
      <c r="E54" s="4">
        <v>0</v>
      </c>
      <c r="F54" s="4">
        <v>0</v>
      </c>
    </row>
    <row r="55" spans="1:6">
      <c r="A55" s="2" t="s">
        <v>668</v>
      </c>
      <c r="B55" s="2" t="s">
        <v>669</v>
      </c>
      <c r="C55" s="4">
        <f>C56-C57-C58</f>
        <v>0</v>
      </c>
      <c r="D55" s="4">
        <f>D56-D57-D58</f>
        <v>0</v>
      </c>
      <c r="E55" s="4">
        <f>E56-E57-E58</f>
        <v>0</v>
      </c>
      <c r="F55" s="4">
        <f>F56-F57-F58</f>
        <v>0</v>
      </c>
    </row>
    <row r="56" spans="1:6">
      <c r="A56" s="2" t="s">
        <v>609</v>
      </c>
      <c r="B56" s="2" t="s">
        <v>670</v>
      </c>
      <c r="C56" s="4">
        <v>0</v>
      </c>
      <c r="D56" s="4">
        <v>0</v>
      </c>
      <c r="E56" s="4">
        <v>0</v>
      </c>
      <c r="F56" s="4">
        <v>0</v>
      </c>
    </row>
    <row r="57" spans="1:6">
      <c r="A57" s="2" t="s">
        <v>611</v>
      </c>
      <c r="B57" s="2" t="s">
        <v>671</v>
      </c>
      <c r="C57" s="4">
        <v>0</v>
      </c>
      <c r="D57" s="4">
        <v>0</v>
      </c>
      <c r="E57" s="4">
        <v>0</v>
      </c>
      <c r="F57" s="4">
        <v>0</v>
      </c>
    </row>
    <row r="58" spans="1:6">
      <c r="A58" s="2" t="s">
        <v>613</v>
      </c>
      <c r="B58" s="2" t="s">
        <v>672</v>
      </c>
      <c r="C58" s="4">
        <v>0</v>
      </c>
      <c r="D58" s="4">
        <v>0</v>
      </c>
      <c r="E58" s="4">
        <v>0</v>
      </c>
      <c r="F58" s="4">
        <v>0</v>
      </c>
    </row>
    <row r="59" spans="1:6">
      <c r="A59" s="8" t="s">
        <v>673</v>
      </c>
      <c r="B59" s="8" t="s">
        <v>674</v>
      </c>
      <c r="C59" s="9">
        <f>C60+C65+C78+C79</f>
        <v>0</v>
      </c>
      <c r="D59" s="9">
        <f>D60+D65+D78+D79</f>
        <v>0</v>
      </c>
      <c r="E59" s="9">
        <f>E60+E65+E78+E79</f>
        <v>0</v>
      </c>
      <c r="F59" s="9">
        <f>F60+F65+F78+F79</f>
        <v>0</v>
      </c>
    </row>
    <row r="60" spans="1:6">
      <c r="A60" s="2" t="s">
        <v>505</v>
      </c>
      <c r="B60" s="2" t="s">
        <v>506</v>
      </c>
      <c r="C60" s="4">
        <f>SUM(C61:C64)</f>
        <v>0</v>
      </c>
      <c r="D60" s="4">
        <f>SUM(D61:D64)</f>
        <v>0</v>
      </c>
      <c r="E60" s="4">
        <f>SUM(E61:E64)</f>
        <v>0</v>
      </c>
      <c r="F60" s="4">
        <f>SUM(F61:F64)</f>
        <v>0</v>
      </c>
    </row>
    <row r="61" spans="1:6">
      <c r="A61" s="2" t="s">
        <v>507</v>
      </c>
      <c r="B61" s="2" t="s">
        <v>508</v>
      </c>
      <c r="C61" s="4">
        <v>0</v>
      </c>
      <c r="D61" s="4">
        <v>0</v>
      </c>
      <c r="E61" s="4">
        <v>0</v>
      </c>
      <c r="F61" s="4">
        <v>0</v>
      </c>
    </row>
    <row r="62" spans="1:6">
      <c r="A62" s="2" t="s">
        <v>509</v>
      </c>
      <c r="B62" s="2" t="s">
        <v>510</v>
      </c>
      <c r="C62" s="4">
        <v>0</v>
      </c>
      <c r="D62" s="4">
        <v>0</v>
      </c>
      <c r="E62" s="4">
        <v>0</v>
      </c>
      <c r="F62" s="4">
        <v>0</v>
      </c>
    </row>
    <row r="63" spans="1:6">
      <c r="A63" s="2" t="s">
        <v>511</v>
      </c>
      <c r="B63" s="2" t="s">
        <v>512</v>
      </c>
      <c r="C63" s="4">
        <v>0</v>
      </c>
      <c r="D63" s="4">
        <v>0</v>
      </c>
      <c r="E63" s="4">
        <v>0</v>
      </c>
      <c r="F63" s="4">
        <v>0</v>
      </c>
    </row>
    <row r="64" spans="1:6">
      <c r="A64" s="2" t="s">
        <v>513</v>
      </c>
      <c r="B64" s="2" t="s">
        <v>514</v>
      </c>
      <c r="C64" s="4">
        <v>0</v>
      </c>
      <c r="D64" s="4">
        <v>0</v>
      </c>
      <c r="E64" s="4">
        <v>0</v>
      </c>
      <c r="F64" s="4">
        <v>0</v>
      </c>
    </row>
    <row r="65" spans="1:6">
      <c r="A65" s="2" t="s">
        <v>515</v>
      </c>
      <c r="B65" s="2" t="s">
        <v>516</v>
      </c>
      <c r="C65" s="4">
        <f>C66+C69+C72+C75</f>
        <v>0</v>
      </c>
      <c r="D65" s="4">
        <f>D66+D69+D72+D75</f>
        <v>0</v>
      </c>
      <c r="E65" s="4">
        <f>E66+E69+E72+E75</f>
        <v>0</v>
      </c>
      <c r="F65" s="4">
        <f>F66+F69+F72+F75</f>
        <v>0</v>
      </c>
    </row>
    <row r="66" spans="1:6">
      <c r="A66" s="2" t="s">
        <v>517</v>
      </c>
      <c r="B66" s="2" t="s">
        <v>518</v>
      </c>
      <c r="C66" s="4">
        <f>C67+C68</f>
        <v>0</v>
      </c>
      <c r="D66" s="4">
        <f>D67+D68</f>
        <v>0</v>
      </c>
      <c r="E66" s="4">
        <f>E67+E68</f>
        <v>0</v>
      </c>
      <c r="F66" s="4">
        <f>F67+F68</f>
        <v>0</v>
      </c>
    </row>
    <row r="67" spans="1:6">
      <c r="A67" s="2" t="s">
        <v>519</v>
      </c>
      <c r="B67" s="2" t="s">
        <v>520</v>
      </c>
      <c r="C67" s="4">
        <v>0</v>
      </c>
      <c r="D67" s="4">
        <v>0</v>
      </c>
      <c r="E67" s="4">
        <v>0</v>
      </c>
      <c r="F67" s="4">
        <v>0</v>
      </c>
    </row>
    <row r="68" spans="1:6">
      <c r="A68" s="2" t="s">
        <v>521</v>
      </c>
      <c r="B68" s="2" t="s">
        <v>522</v>
      </c>
      <c r="C68" s="4">
        <v>0</v>
      </c>
      <c r="D68" s="4">
        <v>0</v>
      </c>
      <c r="E68" s="4">
        <v>0</v>
      </c>
      <c r="F68" s="4">
        <v>0</v>
      </c>
    </row>
    <row r="69" spans="1:6">
      <c r="A69" s="2" t="s">
        <v>523</v>
      </c>
      <c r="B69" s="2" t="s">
        <v>524</v>
      </c>
      <c r="C69" s="4">
        <f>C70+C71</f>
        <v>0</v>
      </c>
      <c r="D69" s="4">
        <f>D70+D71</f>
        <v>0</v>
      </c>
      <c r="E69" s="4">
        <f>E70+E71</f>
        <v>0</v>
      </c>
      <c r="F69" s="4">
        <f>F70+F71</f>
        <v>0</v>
      </c>
    </row>
    <row r="70" spans="1:6">
      <c r="A70" s="2" t="s">
        <v>519</v>
      </c>
      <c r="B70" s="2" t="s">
        <v>525</v>
      </c>
      <c r="C70" s="4">
        <v>0</v>
      </c>
      <c r="D70" s="4">
        <v>0</v>
      </c>
      <c r="E70" s="4">
        <v>0</v>
      </c>
      <c r="F70" s="4">
        <v>0</v>
      </c>
    </row>
    <row r="71" spans="1:6">
      <c r="A71" s="2" t="s">
        <v>521</v>
      </c>
      <c r="B71" s="2" t="s">
        <v>526</v>
      </c>
      <c r="C71" s="4">
        <v>0</v>
      </c>
      <c r="D71" s="4">
        <v>0</v>
      </c>
      <c r="E71" s="4">
        <v>0</v>
      </c>
      <c r="F71" s="4">
        <v>0</v>
      </c>
    </row>
    <row r="72" spans="1:6">
      <c r="A72" s="2" t="s">
        <v>527</v>
      </c>
      <c r="B72" s="2" t="s">
        <v>528</v>
      </c>
      <c r="C72" s="4">
        <f>C73+C74</f>
        <v>0</v>
      </c>
      <c r="D72" s="4">
        <f>D73+D74</f>
        <v>0</v>
      </c>
      <c r="E72" s="4">
        <f>E73+E74</f>
        <v>0</v>
      </c>
      <c r="F72" s="4">
        <f>F73+F74</f>
        <v>0</v>
      </c>
    </row>
    <row r="73" spans="1:6">
      <c r="A73" s="2" t="s">
        <v>519</v>
      </c>
      <c r="B73" s="2" t="s">
        <v>529</v>
      </c>
      <c r="C73" s="4">
        <v>0</v>
      </c>
      <c r="D73" s="4">
        <v>0</v>
      </c>
      <c r="E73" s="4">
        <v>0</v>
      </c>
      <c r="F73" s="4">
        <v>0</v>
      </c>
    </row>
    <row r="74" spans="1:6">
      <c r="A74" s="2" t="s">
        <v>521</v>
      </c>
      <c r="B74" s="2" t="s">
        <v>530</v>
      </c>
      <c r="C74" s="4">
        <v>0</v>
      </c>
      <c r="D74" s="4">
        <v>0</v>
      </c>
      <c r="E74" s="4">
        <v>0</v>
      </c>
      <c r="F74" s="4">
        <v>0</v>
      </c>
    </row>
    <row r="75" spans="1:6">
      <c r="A75" s="2" t="s">
        <v>531</v>
      </c>
      <c r="B75" s="2" t="s">
        <v>532</v>
      </c>
      <c r="C75" s="4">
        <f>C76+C77</f>
        <v>0</v>
      </c>
      <c r="D75" s="4">
        <f>D76+D77</f>
        <v>0</v>
      </c>
      <c r="E75" s="4">
        <f>E76+E77</f>
        <v>0</v>
      </c>
      <c r="F75" s="4">
        <f>F76+F77</f>
        <v>0</v>
      </c>
    </row>
    <row r="76" spans="1:6">
      <c r="A76" s="2" t="s">
        <v>519</v>
      </c>
      <c r="B76" s="2" t="s">
        <v>533</v>
      </c>
      <c r="C76" s="4">
        <v>0</v>
      </c>
      <c r="D76" s="4">
        <v>0</v>
      </c>
      <c r="E76" s="4">
        <v>0</v>
      </c>
      <c r="F76" s="4">
        <v>0</v>
      </c>
    </row>
    <row r="77" spans="1:6">
      <c r="A77" s="2" t="s">
        <v>521</v>
      </c>
      <c r="B77" s="2" t="s">
        <v>534</v>
      </c>
      <c r="C77" s="4">
        <v>0</v>
      </c>
      <c r="D77" s="4">
        <v>0</v>
      </c>
      <c r="E77" s="4">
        <v>0</v>
      </c>
      <c r="F77" s="4">
        <v>0</v>
      </c>
    </row>
    <row r="78" spans="1:6">
      <c r="A78" s="2" t="s">
        <v>535</v>
      </c>
      <c r="B78" s="2" t="s">
        <v>536</v>
      </c>
      <c r="C78" s="10">
        <v>0</v>
      </c>
      <c r="D78" s="10">
        <v>0</v>
      </c>
      <c r="E78" s="10">
        <v>0</v>
      </c>
      <c r="F78" s="10">
        <v>0</v>
      </c>
    </row>
    <row r="79" spans="1:6">
      <c r="A79" s="2" t="s">
        <v>537</v>
      </c>
      <c r="B79" s="2" t="s">
        <v>538</v>
      </c>
      <c r="C79" s="4">
        <v>0</v>
      </c>
      <c r="D79" s="4">
        <v>0</v>
      </c>
      <c r="E79" s="4">
        <v>0</v>
      </c>
      <c r="F79" s="4">
        <v>0</v>
      </c>
    </row>
    <row r="80" spans="1:6">
      <c r="A80" s="2" t="s">
        <v>539</v>
      </c>
      <c r="B80" s="2" t="s">
        <v>540</v>
      </c>
      <c r="C80" s="4">
        <v>0</v>
      </c>
      <c r="D80" s="4">
        <v>0</v>
      </c>
      <c r="E80" s="4">
        <v>0</v>
      </c>
      <c r="F80" s="4">
        <v>0</v>
      </c>
    </row>
    <row r="81" spans="1:6">
      <c r="A81" s="2" t="s">
        <v>541</v>
      </c>
      <c r="B81" s="2" t="s">
        <v>542</v>
      </c>
      <c r="C81" s="4">
        <v>0</v>
      </c>
      <c r="D81" s="4">
        <v>0</v>
      </c>
      <c r="E81" s="4">
        <v>0</v>
      </c>
      <c r="F81" s="4">
        <v>0</v>
      </c>
    </row>
    <row r="82" spans="1:6">
      <c r="A82" s="8" t="s">
        <v>543</v>
      </c>
      <c r="B82" s="8" t="s">
        <v>544</v>
      </c>
      <c r="C82" s="9">
        <f>C83+C89+C111+C120</f>
        <v>7684849</v>
      </c>
      <c r="D82" s="9">
        <f>D83+D89+D111+D120</f>
        <v>6701408</v>
      </c>
      <c r="E82" s="9">
        <f>E83+E89+E111+E120</f>
        <v>5103095</v>
      </c>
      <c r="F82" s="9">
        <f>F83+F89+F111+F120</f>
        <v>4132381</v>
      </c>
    </row>
    <row r="83" spans="1:6">
      <c r="A83" s="8" t="s">
        <v>545</v>
      </c>
      <c r="B83" s="8" t="s">
        <v>546</v>
      </c>
      <c r="C83" s="9">
        <v>2476212</v>
      </c>
      <c r="D83" s="9">
        <v>2072990</v>
      </c>
      <c r="E83" s="9">
        <v>1591790</v>
      </c>
      <c r="F83" s="9">
        <v>1375786</v>
      </c>
    </row>
    <row r="84" spans="1:6">
      <c r="A84" s="2" t="s">
        <v>547</v>
      </c>
      <c r="B84" s="2" t="s">
        <v>548</v>
      </c>
      <c r="C84" s="11">
        <v>0</v>
      </c>
      <c r="D84" s="11">
        <v>0</v>
      </c>
      <c r="E84" s="11">
        <v>0</v>
      </c>
      <c r="F84" s="11">
        <v>0</v>
      </c>
    </row>
    <row r="85" spans="1:6">
      <c r="A85" s="2" t="s">
        <v>549</v>
      </c>
      <c r="B85" s="2" t="s">
        <v>550</v>
      </c>
      <c r="C85" s="4">
        <v>0</v>
      </c>
      <c r="D85" s="4">
        <v>0</v>
      </c>
      <c r="E85" s="4">
        <v>0</v>
      </c>
      <c r="F85" s="4">
        <v>0</v>
      </c>
    </row>
    <row r="86" spans="1:6">
      <c r="A86" s="2" t="s">
        <v>551</v>
      </c>
      <c r="B86" s="2" t="s">
        <v>552</v>
      </c>
      <c r="C86" s="4">
        <v>0</v>
      </c>
      <c r="D86" s="4">
        <v>0</v>
      </c>
      <c r="E86" s="4">
        <v>0</v>
      </c>
      <c r="F86" s="4">
        <v>0</v>
      </c>
    </row>
    <row r="87" spans="1:6">
      <c r="A87" s="2" t="s">
        <v>553</v>
      </c>
      <c r="B87" s="2" t="s">
        <v>554</v>
      </c>
      <c r="C87" s="4">
        <v>0</v>
      </c>
      <c r="D87" s="4">
        <v>0</v>
      </c>
      <c r="E87" s="4">
        <v>0</v>
      </c>
      <c r="F87" s="4">
        <v>0</v>
      </c>
    </row>
    <row r="88" spans="1:6">
      <c r="A88" s="2" t="s">
        <v>555</v>
      </c>
      <c r="B88" s="2" t="s">
        <v>556</v>
      </c>
      <c r="C88" s="4">
        <v>0</v>
      </c>
      <c r="D88" s="4">
        <v>0</v>
      </c>
      <c r="E88" s="4">
        <v>0</v>
      </c>
      <c r="F88" s="4">
        <v>0</v>
      </c>
    </row>
    <row r="89" spans="1:6">
      <c r="A89" s="8" t="s">
        <v>557</v>
      </c>
      <c r="B89" s="8" t="s">
        <v>558</v>
      </c>
      <c r="C89" s="9">
        <f>C90+C93+C96+C99+C102+C105+C108</f>
        <v>3700428</v>
      </c>
      <c r="D89" s="9">
        <f>D90+D93+D96+D99+D102+D105+D108</f>
        <v>4539102</v>
      </c>
      <c r="E89" s="9">
        <f>E90+E93+E96+E99+E102+E105+E108</f>
        <v>3373433</v>
      </c>
      <c r="F89" s="9">
        <f>F90+F93+F96+F99+F102+F105+F108</f>
        <v>2404598</v>
      </c>
    </row>
    <row r="90" spans="1:6">
      <c r="A90" s="2" t="s">
        <v>559</v>
      </c>
      <c r="B90" s="2" t="s">
        <v>560</v>
      </c>
      <c r="C90" s="4">
        <f>C91+C92</f>
        <v>2596940</v>
      </c>
      <c r="D90" s="4">
        <f>D91+D92</f>
        <v>2970036</v>
      </c>
      <c r="E90" s="4">
        <f>E91+E92</f>
        <v>2310202</v>
      </c>
      <c r="F90" s="4">
        <f>F91+F92</f>
        <v>1765402</v>
      </c>
    </row>
    <row r="91" spans="1:6">
      <c r="A91" s="2" t="s">
        <v>561</v>
      </c>
      <c r="B91" s="2" t="s">
        <v>562</v>
      </c>
      <c r="C91" s="12">
        <f>2699297-500-101857</f>
        <v>2596940</v>
      </c>
      <c r="D91" s="12">
        <f>3053659-83623</f>
        <v>2970036</v>
      </c>
      <c r="E91" s="12">
        <f>2414975-104773</f>
        <v>2310202</v>
      </c>
      <c r="F91" s="12">
        <f>1858100-92698</f>
        <v>1765402</v>
      </c>
    </row>
    <row r="92" spans="1:6">
      <c r="A92" s="2" t="s">
        <v>563</v>
      </c>
      <c r="B92" s="2" t="s">
        <v>564</v>
      </c>
      <c r="C92" s="12">
        <v>0</v>
      </c>
      <c r="D92" s="12">
        <v>0</v>
      </c>
      <c r="E92" s="12">
        <v>0</v>
      </c>
      <c r="F92" s="12">
        <v>0</v>
      </c>
    </row>
    <row r="93" spans="1:6">
      <c r="A93" s="2" t="s">
        <v>565</v>
      </c>
      <c r="B93" s="2" t="s">
        <v>566</v>
      </c>
      <c r="C93" s="4">
        <f>C94+C95</f>
        <v>0</v>
      </c>
      <c r="D93" s="4">
        <f>D94+D95</f>
        <v>0</v>
      </c>
      <c r="E93" s="4">
        <f>E94+E95</f>
        <v>0</v>
      </c>
      <c r="F93" s="4">
        <f>F94+F95</f>
        <v>0</v>
      </c>
    </row>
    <row r="94" spans="1:6">
      <c r="A94" s="2" t="s">
        <v>561</v>
      </c>
      <c r="B94" s="2" t="s">
        <v>567</v>
      </c>
      <c r="C94" s="4">
        <v>0</v>
      </c>
      <c r="D94" s="4">
        <v>0</v>
      </c>
      <c r="E94" s="4">
        <v>0</v>
      </c>
      <c r="F94" s="4">
        <v>0</v>
      </c>
    </row>
    <row r="95" spans="1:6">
      <c r="A95" s="2" t="s">
        <v>563</v>
      </c>
      <c r="B95" s="2" t="s">
        <v>568</v>
      </c>
      <c r="C95" s="4">
        <v>0</v>
      </c>
      <c r="D95" s="4">
        <v>0</v>
      </c>
      <c r="E95" s="4">
        <v>0</v>
      </c>
      <c r="F95" s="4">
        <v>0</v>
      </c>
    </row>
    <row r="96" spans="1:6">
      <c r="A96" s="2" t="s">
        <v>569</v>
      </c>
      <c r="B96" s="2" t="s">
        <v>570</v>
      </c>
      <c r="C96" s="4">
        <f>C97+C98</f>
        <v>0</v>
      </c>
      <c r="D96" s="4">
        <f>D97+D98</f>
        <v>0</v>
      </c>
      <c r="E96" s="4">
        <f>E97+E98</f>
        <v>0</v>
      </c>
      <c r="F96" s="4">
        <f>F97+F98</f>
        <v>0</v>
      </c>
    </row>
    <row r="97" spans="1:6">
      <c r="A97" s="2" t="s">
        <v>561</v>
      </c>
      <c r="B97" s="2" t="s">
        <v>571</v>
      </c>
      <c r="C97" s="4">
        <v>0</v>
      </c>
      <c r="D97" s="4">
        <v>0</v>
      </c>
      <c r="E97" s="4">
        <v>0</v>
      </c>
      <c r="F97" s="4">
        <v>0</v>
      </c>
    </row>
    <row r="98" spans="1:6">
      <c r="A98" s="2" t="s">
        <v>563</v>
      </c>
      <c r="B98" s="2" t="s">
        <v>572</v>
      </c>
      <c r="C98" s="4">
        <v>0</v>
      </c>
      <c r="D98" s="4">
        <v>0</v>
      </c>
      <c r="E98" s="4">
        <v>0</v>
      </c>
      <c r="F98" s="4">
        <v>0</v>
      </c>
    </row>
    <row r="99" spans="1:6">
      <c r="A99" s="2" t="s">
        <v>573</v>
      </c>
      <c r="B99" s="2" t="s">
        <v>574</v>
      </c>
      <c r="C99" s="4">
        <f>C100+C101</f>
        <v>0</v>
      </c>
      <c r="D99" s="4">
        <f>D100+D101</f>
        <v>0</v>
      </c>
      <c r="E99" s="4">
        <f>E100+E101</f>
        <v>0</v>
      </c>
      <c r="F99" s="4">
        <f>F100+F101</f>
        <v>0</v>
      </c>
    </row>
    <row r="100" spans="1:6">
      <c r="A100" s="2" t="s">
        <v>561</v>
      </c>
      <c r="B100" s="2" t="s">
        <v>575</v>
      </c>
      <c r="C100" s="4">
        <v>0</v>
      </c>
      <c r="D100" s="4">
        <v>0</v>
      </c>
      <c r="E100" s="4">
        <v>0</v>
      </c>
      <c r="F100" s="4">
        <v>0</v>
      </c>
    </row>
    <row r="101" spans="1:6">
      <c r="A101" s="2" t="s">
        <v>563</v>
      </c>
      <c r="B101" s="2" t="s">
        <v>576</v>
      </c>
      <c r="C101" s="4">
        <v>0</v>
      </c>
      <c r="D101" s="4">
        <v>0</v>
      </c>
      <c r="E101" s="4">
        <v>0</v>
      </c>
      <c r="F101" s="4">
        <v>0</v>
      </c>
    </row>
    <row r="102" spans="1:6">
      <c r="A102" s="2" t="s">
        <v>577</v>
      </c>
      <c r="B102" s="2" t="s">
        <v>578</v>
      </c>
      <c r="C102" s="4">
        <f>C103+C104</f>
        <v>555211</v>
      </c>
      <c r="D102" s="4">
        <f>D103+D104</f>
        <v>965456</v>
      </c>
      <c r="E102" s="4">
        <f>E103+E104</f>
        <v>504950</v>
      </c>
      <c r="F102" s="4">
        <f>F103+F104</f>
        <v>335064</v>
      </c>
    </row>
    <row r="103" spans="1:6">
      <c r="A103" s="2" t="s">
        <v>561</v>
      </c>
      <c r="B103" s="2" t="s">
        <v>579</v>
      </c>
      <c r="C103" s="12">
        <v>555211</v>
      </c>
      <c r="D103" s="12">
        <f>1297+24833+248604+1395+689327</f>
        <v>965456</v>
      </c>
      <c r="E103" s="12">
        <f>4582+21698+476969+1701</f>
        <v>504950</v>
      </c>
      <c r="F103" s="12">
        <f>27226+146+307607+85</f>
        <v>335064</v>
      </c>
    </row>
    <row r="104" spans="1:6">
      <c r="A104" s="2" t="s">
        <v>563</v>
      </c>
      <c r="B104" s="2" t="s">
        <v>580</v>
      </c>
      <c r="C104" s="12">
        <v>0</v>
      </c>
      <c r="D104" s="12">
        <v>0</v>
      </c>
      <c r="E104" s="12">
        <v>0</v>
      </c>
      <c r="F104" s="12">
        <v>0</v>
      </c>
    </row>
    <row r="105" spans="1:6">
      <c r="A105" s="2" t="s">
        <v>581</v>
      </c>
      <c r="B105" s="2" t="s">
        <v>582</v>
      </c>
      <c r="C105" s="4">
        <f>C106+C107</f>
        <v>0</v>
      </c>
      <c r="D105" s="4">
        <f>D106+D107</f>
        <v>0</v>
      </c>
      <c r="E105" s="4">
        <f>E106+E107</f>
        <v>0</v>
      </c>
      <c r="F105" s="4">
        <f>F106+F107</f>
        <v>0</v>
      </c>
    </row>
    <row r="106" spans="1:6">
      <c r="A106" s="2" t="s">
        <v>561</v>
      </c>
      <c r="B106" s="2" t="s">
        <v>583</v>
      </c>
      <c r="C106" s="4">
        <v>0</v>
      </c>
      <c r="D106" s="4">
        <v>0</v>
      </c>
      <c r="E106" s="4">
        <v>0</v>
      </c>
      <c r="F106" s="4">
        <v>0</v>
      </c>
    </row>
    <row r="107" spans="1:6">
      <c r="A107" s="2" t="s">
        <v>563</v>
      </c>
      <c r="B107" s="2" t="s">
        <v>584</v>
      </c>
      <c r="C107" s="4">
        <v>0</v>
      </c>
      <c r="D107" s="4">
        <v>0</v>
      </c>
      <c r="E107" s="4">
        <v>0</v>
      </c>
      <c r="F107" s="4">
        <v>0</v>
      </c>
    </row>
    <row r="108" spans="1:6">
      <c r="A108" s="2" t="s">
        <v>585</v>
      </c>
      <c r="B108" s="2" t="s">
        <v>586</v>
      </c>
      <c r="C108" s="4">
        <f>C109+C110</f>
        <v>548277</v>
      </c>
      <c r="D108" s="4">
        <f>D109+D110</f>
        <v>603610</v>
      </c>
      <c r="E108" s="4">
        <f>E109+E110</f>
        <v>558281</v>
      </c>
      <c r="F108" s="4">
        <f>F109+F110</f>
        <v>304132</v>
      </c>
    </row>
    <row r="109" spans="1:6">
      <c r="A109" s="2" t="s">
        <v>561</v>
      </c>
      <c r="B109" s="2" t="s">
        <v>587</v>
      </c>
      <c r="C109" s="10">
        <f>548277-451483</f>
        <v>96794</v>
      </c>
      <c r="D109" s="10">
        <f>1569263-D110-D103-197</f>
        <v>35527</v>
      </c>
      <c r="E109" s="10">
        <f>1063231-E103-E106-E110</f>
        <v>5998</v>
      </c>
      <c r="F109" s="10">
        <v>26932</v>
      </c>
    </row>
    <row r="110" spans="1:6">
      <c r="A110" s="2" t="s">
        <v>563</v>
      </c>
      <c r="B110" s="2" t="s">
        <v>588</v>
      </c>
      <c r="C110" s="10">
        <v>451483</v>
      </c>
      <c r="D110" s="10">
        <v>568083</v>
      </c>
      <c r="E110" s="10">
        <v>552283</v>
      </c>
      <c r="F110" s="10">
        <v>277200</v>
      </c>
    </row>
    <row r="111" spans="1:6">
      <c r="A111" s="8" t="s">
        <v>589</v>
      </c>
      <c r="B111" s="8" t="s">
        <v>430</v>
      </c>
      <c r="C111" s="9">
        <f>SUM(C112:C116)+C119</f>
        <v>0</v>
      </c>
      <c r="D111" s="9">
        <f>SUM(D112:D116)+D119</f>
        <v>0</v>
      </c>
      <c r="E111" s="9">
        <f>SUM(E112:E116)+E119</f>
        <v>0</v>
      </c>
      <c r="F111" s="9">
        <f>SUM(F112:F116)+F119</f>
        <v>0</v>
      </c>
    </row>
    <row r="112" spans="1:6">
      <c r="A112" s="2" t="s">
        <v>431</v>
      </c>
      <c r="B112" s="2" t="s">
        <v>432</v>
      </c>
      <c r="C112" s="4">
        <v>0</v>
      </c>
      <c r="D112" s="4">
        <v>0</v>
      </c>
      <c r="E112" s="4">
        <v>0</v>
      </c>
      <c r="F112" s="4">
        <v>0</v>
      </c>
    </row>
    <row r="113" spans="1:6">
      <c r="A113" s="2" t="s">
        <v>433</v>
      </c>
      <c r="B113" s="2" t="s">
        <v>434</v>
      </c>
      <c r="C113" s="4">
        <v>0</v>
      </c>
      <c r="D113" s="4">
        <v>0</v>
      </c>
      <c r="E113" s="4">
        <v>0</v>
      </c>
      <c r="F113" s="4">
        <v>0</v>
      </c>
    </row>
    <row r="114" spans="1:6">
      <c r="A114" s="2" t="s">
        <v>435</v>
      </c>
      <c r="B114" s="2" t="s">
        <v>436</v>
      </c>
      <c r="C114" s="4">
        <v>0</v>
      </c>
      <c r="D114" s="4">
        <v>0</v>
      </c>
      <c r="E114" s="4">
        <v>0</v>
      </c>
      <c r="F114" s="4">
        <v>0</v>
      </c>
    </row>
    <row r="115" spans="1:6">
      <c r="A115" s="2" t="s">
        <v>437</v>
      </c>
      <c r="B115" s="2" t="s">
        <v>438</v>
      </c>
      <c r="C115" s="4">
        <v>0</v>
      </c>
      <c r="D115" s="4">
        <v>0</v>
      </c>
      <c r="E115" s="4">
        <v>0</v>
      </c>
      <c r="F115" s="4">
        <v>0</v>
      </c>
    </row>
    <row r="116" spans="1:6">
      <c r="A116" s="2" t="s">
        <v>439</v>
      </c>
      <c r="B116" s="2" t="s">
        <v>440</v>
      </c>
      <c r="C116" s="4">
        <f>C117+C118</f>
        <v>0</v>
      </c>
      <c r="D116" s="4">
        <f>D117+D118</f>
        <v>0</v>
      </c>
      <c r="E116" s="4">
        <f>E117+E118</f>
        <v>0</v>
      </c>
      <c r="F116" s="4">
        <f>F117+F118</f>
        <v>0</v>
      </c>
    </row>
    <row r="117" spans="1:6">
      <c r="A117" s="2" t="s">
        <v>539</v>
      </c>
      <c r="B117" s="2" t="s">
        <v>441</v>
      </c>
      <c r="C117" s="4">
        <v>0</v>
      </c>
      <c r="D117" s="4">
        <v>0</v>
      </c>
      <c r="E117" s="4">
        <v>0</v>
      </c>
      <c r="F117" s="4">
        <v>0</v>
      </c>
    </row>
    <row r="118" spans="1:6">
      <c r="A118" s="2" t="s">
        <v>541</v>
      </c>
      <c r="B118" s="2" t="s">
        <v>442</v>
      </c>
      <c r="C118" s="4">
        <v>0</v>
      </c>
      <c r="D118" s="4">
        <v>0</v>
      </c>
      <c r="E118" s="4">
        <v>0</v>
      </c>
      <c r="F118" s="4">
        <v>0</v>
      </c>
    </row>
    <row r="119" spans="1:6">
      <c r="A119" s="2" t="s">
        <v>443</v>
      </c>
      <c r="B119" s="2" t="s">
        <v>444</v>
      </c>
      <c r="C119" s="4">
        <v>0</v>
      </c>
      <c r="D119" s="4">
        <v>0</v>
      </c>
      <c r="E119" s="4">
        <v>0</v>
      </c>
      <c r="F119" s="4">
        <v>0</v>
      </c>
    </row>
    <row r="120" spans="1:6">
      <c r="A120" s="8" t="s">
        <v>445</v>
      </c>
      <c r="B120" s="8" t="s">
        <v>446</v>
      </c>
      <c r="C120" s="9">
        <f>SUM(C121:C123)</f>
        <v>1508209</v>
      </c>
      <c r="D120" s="9">
        <f>SUM(D121:D123)</f>
        <v>89316</v>
      </c>
      <c r="E120" s="9">
        <f>SUM(E121:E123)</f>
        <v>137872</v>
      </c>
      <c r="F120" s="9">
        <f>SUM(F121:F123)</f>
        <v>351997</v>
      </c>
    </row>
    <row r="121" spans="1:6">
      <c r="A121" s="2" t="s">
        <v>447</v>
      </c>
      <c r="B121" s="2" t="s">
        <v>448</v>
      </c>
      <c r="C121" s="4">
        <v>1507030</v>
      </c>
      <c r="D121" s="4">
        <v>89316</v>
      </c>
      <c r="E121" s="4">
        <v>137872</v>
      </c>
      <c r="F121" s="4">
        <v>351997</v>
      </c>
    </row>
    <row r="122" spans="1:6">
      <c r="A122" s="2" t="s">
        <v>449</v>
      </c>
      <c r="B122" s="2" t="s">
        <v>450</v>
      </c>
      <c r="C122" s="4">
        <v>0</v>
      </c>
      <c r="D122" s="4">
        <v>0</v>
      </c>
      <c r="E122" s="4">
        <v>0</v>
      </c>
      <c r="F122" s="4">
        <v>0</v>
      </c>
    </row>
    <row r="123" spans="1:6">
      <c r="A123" s="2" t="s">
        <v>451</v>
      </c>
      <c r="B123" s="2" t="s">
        <v>452</v>
      </c>
      <c r="C123" s="4">
        <v>1179</v>
      </c>
      <c r="D123" s="4">
        <v>0</v>
      </c>
      <c r="E123" s="4">
        <v>0</v>
      </c>
      <c r="F123" s="4">
        <v>0</v>
      </c>
    </row>
    <row r="124" spans="1:6">
      <c r="A124" s="8" t="s">
        <v>453</v>
      </c>
      <c r="B124" s="8" t="s">
        <v>454</v>
      </c>
      <c r="C124" s="9">
        <f>C125+C126</f>
        <v>9732</v>
      </c>
      <c r="D124" s="9">
        <f>D125+D126</f>
        <v>4987</v>
      </c>
      <c r="E124" s="9">
        <f>E125+E126</f>
        <v>11330</v>
      </c>
      <c r="F124" s="9">
        <f>F125+F126</f>
        <v>7924</v>
      </c>
    </row>
    <row r="125" spans="1:6">
      <c r="A125" s="2" t="s">
        <v>455</v>
      </c>
      <c r="B125" s="2" t="s">
        <v>456</v>
      </c>
      <c r="C125" s="4">
        <v>9557</v>
      </c>
      <c r="D125" s="4">
        <v>4987</v>
      </c>
      <c r="E125" s="4">
        <v>11330</v>
      </c>
      <c r="F125" s="4">
        <v>7924</v>
      </c>
    </row>
    <row r="126" spans="1:6">
      <c r="A126" s="2" t="s">
        <v>457</v>
      </c>
      <c r="B126" s="2" t="s">
        <v>458</v>
      </c>
      <c r="C126" s="10">
        <v>175</v>
      </c>
      <c r="D126" s="10">
        <v>0</v>
      </c>
      <c r="E126" s="10">
        <v>0</v>
      </c>
      <c r="F126" s="10">
        <v>0</v>
      </c>
    </row>
    <row r="127" spans="1:6">
      <c r="A127" s="8" t="s">
        <v>459</v>
      </c>
      <c r="B127" s="8" t="s">
        <v>460</v>
      </c>
      <c r="C127" s="9">
        <f>C128+C160+C165+C166+C209</f>
        <v>8451476.1999999993</v>
      </c>
      <c r="D127" s="9">
        <f>D128+D160+D165+D166+D209</f>
        <v>7604449</v>
      </c>
      <c r="E127" s="9">
        <f>E128+E160+E165+E166+E209</f>
        <v>5835518</v>
      </c>
      <c r="F127" s="9">
        <f>F128+F160+F165+F166+F209</f>
        <v>4673380</v>
      </c>
    </row>
    <row r="128" spans="1:6">
      <c r="A128" s="8" t="s">
        <v>461</v>
      </c>
      <c r="B128" s="8" t="s">
        <v>462</v>
      </c>
      <c r="C128" s="9">
        <f>SUM(C129:C135)+C153+C154+C157</f>
        <v>1409854.2</v>
      </c>
      <c r="D128" s="9">
        <f>SUM(D129:D135)+D153+D154+D157</f>
        <v>1209939</v>
      </c>
      <c r="E128" s="9">
        <f>SUM(E129:E135)+E153+E154+E157</f>
        <v>1117837</v>
      </c>
      <c r="F128" s="9">
        <f>SUM(F129:F135)+F153+F154+F157</f>
        <v>1075817</v>
      </c>
    </row>
    <row r="129" spans="1:6">
      <c r="A129" s="2" t="s">
        <v>463</v>
      </c>
      <c r="B129" s="2" t="s">
        <v>464</v>
      </c>
      <c r="C129" s="10">
        <v>40000</v>
      </c>
      <c r="D129" s="10">
        <v>40000</v>
      </c>
      <c r="E129" s="10">
        <v>40000</v>
      </c>
      <c r="F129" s="10">
        <v>40000</v>
      </c>
    </row>
    <row r="130" spans="1:6">
      <c r="A130" s="2" t="s">
        <v>465</v>
      </c>
      <c r="B130" s="2" t="s">
        <v>466</v>
      </c>
      <c r="C130" s="10">
        <v>0</v>
      </c>
      <c r="D130" s="10">
        <v>0</v>
      </c>
      <c r="E130" s="10">
        <v>0</v>
      </c>
      <c r="F130" s="10">
        <v>0</v>
      </c>
    </row>
    <row r="131" spans="1:6">
      <c r="A131" s="2" t="s">
        <v>467</v>
      </c>
      <c r="B131" s="2" t="s">
        <v>468</v>
      </c>
      <c r="C131" s="10">
        <v>0</v>
      </c>
      <c r="D131" s="10">
        <v>0</v>
      </c>
      <c r="E131" s="10">
        <v>0</v>
      </c>
      <c r="F131" s="10">
        <v>0</v>
      </c>
    </row>
    <row r="132" spans="1:6">
      <c r="A132" s="2" t="s">
        <v>469</v>
      </c>
      <c r="B132" s="2" t="s">
        <v>470</v>
      </c>
      <c r="C132" s="10">
        <v>8000</v>
      </c>
      <c r="D132" s="10">
        <v>8000</v>
      </c>
      <c r="E132" s="10">
        <v>8000</v>
      </c>
      <c r="F132" s="10">
        <v>8000</v>
      </c>
    </row>
    <row r="133" spans="1:6">
      <c r="A133" s="2" t="s">
        <v>471</v>
      </c>
      <c r="B133" s="2" t="s">
        <v>472</v>
      </c>
      <c r="C133" s="10">
        <v>0</v>
      </c>
      <c r="D133" s="10">
        <v>0</v>
      </c>
      <c r="E133" s="10">
        <v>0</v>
      </c>
      <c r="F133" s="10">
        <v>0</v>
      </c>
    </row>
    <row r="134" spans="1:6">
      <c r="A134" s="2" t="s">
        <v>473</v>
      </c>
      <c r="B134" s="2" t="s">
        <v>474</v>
      </c>
      <c r="C134" s="10">
        <v>0</v>
      </c>
      <c r="D134" s="10">
        <v>0</v>
      </c>
      <c r="E134" s="10">
        <v>0</v>
      </c>
      <c r="F134" s="10">
        <v>0</v>
      </c>
    </row>
    <row r="135" spans="1:6">
      <c r="A135" s="2" t="s">
        <v>475</v>
      </c>
      <c r="B135" s="2" t="s">
        <v>476</v>
      </c>
      <c r="C135" s="4">
        <v>1161939</v>
      </c>
      <c r="D135" s="4">
        <v>1069838</v>
      </c>
      <c r="E135" s="4">
        <v>1027817</v>
      </c>
      <c r="F135" s="4">
        <v>1007755</v>
      </c>
    </row>
    <row r="136" spans="1:6">
      <c r="A136" s="2" t="s">
        <v>477</v>
      </c>
      <c r="B136" s="2" t="s">
        <v>478</v>
      </c>
      <c r="C136" s="4">
        <v>0</v>
      </c>
      <c r="D136" s="4">
        <v>0</v>
      </c>
      <c r="E136" s="4">
        <v>0</v>
      </c>
      <c r="F136" s="4">
        <v>0</v>
      </c>
    </row>
    <row r="137" spans="1:6">
      <c r="A137" s="2" t="s">
        <v>479</v>
      </c>
      <c r="B137" s="2" t="s">
        <v>480</v>
      </c>
      <c r="C137" s="4">
        <v>0</v>
      </c>
      <c r="D137" s="4">
        <v>0</v>
      </c>
      <c r="E137" s="4">
        <v>0</v>
      </c>
      <c r="F137" s="4">
        <v>0</v>
      </c>
    </row>
    <row r="138" spans="1:6">
      <c r="A138" s="2" t="s">
        <v>481</v>
      </c>
      <c r="B138" s="2" t="s">
        <v>482</v>
      </c>
      <c r="C138" s="4">
        <v>0</v>
      </c>
      <c r="D138" s="4">
        <v>0</v>
      </c>
      <c r="E138" s="4">
        <v>0</v>
      </c>
      <c r="F138" s="4">
        <v>0</v>
      </c>
    </row>
    <row r="139" spans="1:6">
      <c r="A139" s="2" t="s">
        <v>483</v>
      </c>
      <c r="B139" s="2" t="s">
        <v>484</v>
      </c>
      <c r="C139" s="4">
        <v>0</v>
      </c>
      <c r="D139" s="4">
        <v>0</v>
      </c>
      <c r="E139" s="4">
        <v>0</v>
      </c>
      <c r="F139" s="4">
        <v>0</v>
      </c>
    </row>
    <row r="140" spans="1:6">
      <c r="A140" s="2" t="s">
        <v>485</v>
      </c>
      <c r="B140" s="2" t="s">
        <v>486</v>
      </c>
      <c r="C140" s="4">
        <v>0</v>
      </c>
      <c r="D140" s="4">
        <v>0</v>
      </c>
      <c r="E140" s="4">
        <v>0</v>
      </c>
      <c r="F140" s="4">
        <v>0</v>
      </c>
    </row>
    <row r="141" spans="1:6">
      <c r="A141" s="2" t="s">
        <v>487</v>
      </c>
      <c r="B141" s="2" t="s">
        <v>488</v>
      </c>
      <c r="C141" s="4">
        <v>0</v>
      </c>
      <c r="D141" s="4">
        <v>0</v>
      </c>
      <c r="E141" s="4">
        <v>0</v>
      </c>
      <c r="F141" s="4">
        <v>0</v>
      </c>
    </row>
    <row r="142" spans="1:6">
      <c r="A142" s="2" t="s">
        <v>489</v>
      </c>
      <c r="B142" s="2" t="s">
        <v>490</v>
      </c>
      <c r="C142" s="4">
        <v>0</v>
      </c>
      <c r="D142" s="4">
        <v>0</v>
      </c>
      <c r="E142" s="4">
        <v>0</v>
      </c>
      <c r="F142" s="4">
        <v>0</v>
      </c>
    </row>
    <row r="143" spans="1:6">
      <c r="A143" s="2" t="s">
        <v>491</v>
      </c>
      <c r="B143" s="2" t="s">
        <v>492</v>
      </c>
      <c r="C143" s="4">
        <v>0</v>
      </c>
      <c r="D143" s="4">
        <v>0</v>
      </c>
      <c r="E143" s="4">
        <v>0</v>
      </c>
      <c r="F143" s="4">
        <v>0</v>
      </c>
    </row>
    <row r="144" spans="1:6">
      <c r="A144" s="2" t="s">
        <v>493</v>
      </c>
      <c r="B144" s="2" t="s">
        <v>494</v>
      </c>
      <c r="C144" s="4">
        <v>0</v>
      </c>
      <c r="D144" s="4">
        <v>0</v>
      </c>
      <c r="E144" s="4">
        <v>0</v>
      </c>
      <c r="F144" s="4">
        <v>0</v>
      </c>
    </row>
    <row r="145" spans="1:6">
      <c r="A145" s="2" t="s">
        <v>495</v>
      </c>
      <c r="B145" s="2" t="s">
        <v>496</v>
      </c>
      <c r="C145" s="4">
        <v>0</v>
      </c>
      <c r="D145" s="4">
        <v>0</v>
      </c>
      <c r="E145" s="4">
        <v>0</v>
      </c>
      <c r="F145" s="4">
        <v>0</v>
      </c>
    </row>
    <row r="146" spans="1:6">
      <c r="A146" s="2" t="s">
        <v>497</v>
      </c>
      <c r="B146" s="2" t="s">
        <v>498</v>
      </c>
      <c r="C146" s="4">
        <v>0</v>
      </c>
      <c r="D146" s="4">
        <v>0</v>
      </c>
      <c r="E146" s="4">
        <v>0</v>
      </c>
      <c r="F146" s="4">
        <v>0</v>
      </c>
    </row>
    <row r="147" spans="1:6">
      <c r="A147" s="2" t="s">
        <v>499</v>
      </c>
      <c r="B147" s="2" t="s">
        <v>500</v>
      </c>
      <c r="C147" s="4">
        <v>0</v>
      </c>
      <c r="D147" s="4">
        <v>0</v>
      </c>
      <c r="E147" s="4">
        <v>0</v>
      </c>
      <c r="F147" s="4">
        <v>0</v>
      </c>
    </row>
    <row r="148" spans="1:6">
      <c r="A148" s="2" t="s">
        <v>501</v>
      </c>
      <c r="B148" s="2" t="s">
        <v>502</v>
      </c>
      <c r="C148" s="4">
        <v>0</v>
      </c>
      <c r="D148" s="4">
        <v>0</v>
      </c>
      <c r="E148" s="4">
        <v>0</v>
      </c>
      <c r="F148" s="4">
        <v>0</v>
      </c>
    </row>
    <row r="149" spans="1:6">
      <c r="A149" s="2" t="s">
        <v>503</v>
      </c>
      <c r="B149" s="2" t="s">
        <v>504</v>
      </c>
      <c r="C149" s="10">
        <v>0</v>
      </c>
      <c r="D149" s="10">
        <v>0</v>
      </c>
      <c r="E149" s="10">
        <v>0</v>
      </c>
      <c r="F149" s="10">
        <v>0</v>
      </c>
    </row>
    <row r="150" spans="1:6">
      <c r="A150" s="2" t="s">
        <v>346</v>
      </c>
      <c r="B150" s="2" t="s">
        <v>347</v>
      </c>
      <c r="C150" s="4">
        <v>0</v>
      </c>
      <c r="D150" s="4">
        <v>0</v>
      </c>
      <c r="E150" s="4">
        <v>0</v>
      </c>
      <c r="F150" s="4">
        <v>0</v>
      </c>
    </row>
    <row r="151" spans="1:6">
      <c r="A151" s="2" t="s">
        <v>348</v>
      </c>
      <c r="B151" s="2" t="s">
        <v>349</v>
      </c>
      <c r="C151" s="4">
        <v>0</v>
      </c>
      <c r="D151" s="4">
        <v>0</v>
      </c>
      <c r="E151" s="4">
        <v>0</v>
      </c>
      <c r="F151" s="4">
        <v>0</v>
      </c>
    </row>
    <row r="152" spans="1:6">
      <c r="A152" s="2" t="s">
        <v>350</v>
      </c>
      <c r="B152" s="2" t="s">
        <v>351</v>
      </c>
      <c r="C152" s="4">
        <v>0</v>
      </c>
      <c r="D152" s="4">
        <v>0</v>
      </c>
      <c r="E152" s="4">
        <v>0</v>
      </c>
      <c r="F152" s="4">
        <v>0</v>
      </c>
    </row>
    <row r="153" spans="1:6">
      <c r="A153" s="2" t="s">
        <v>352</v>
      </c>
      <c r="B153" s="2" t="s">
        <v>353</v>
      </c>
      <c r="C153" s="4">
        <f>C334</f>
        <v>199915.2</v>
      </c>
      <c r="D153" s="4">
        <v>92101</v>
      </c>
      <c r="E153" s="4">
        <v>42020</v>
      </c>
      <c r="F153" s="4">
        <v>20062</v>
      </c>
    </row>
    <row r="154" spans="1:6">
      <c r="A154" s="2" t="s">
        <v>354</v>
      </c>
      <c r="B154" s="2" t="s">
        <v>355</v>
      </c>
      <c r="C154" s="4">
        <f>SUM(C155:C156)</f>
        <v>0</v>
      </c>
      <c r="D154" s="4">
        <f>SUM(D155:D156)</f>
        <v>0</v>
      </c>
      <c r="E154" s="4">
        <f>SUM(E155:E156)</f>
        <v>0</v>
      </c>
      <c r="F154" s="4">
        <f>SUM(F155:F156)</f>
        <v>0</v>
      </c>
    </row>
    <row r="155" spans="1:6">
      <c r="A155" s="2" t="s">
        <v>356</v>
      </c>
      <c r="B155" s="2" t="s">
        <v>357</v>
      </c>
      <c r="C155" s="10">
        <v>0</v>
      </c>
      <c r="D155" s="10">
        <v>0</v>
      </c>
      <c r="E155" s="10">
        <v>0</v>
      </c>
      <c r="F155" s="10">
        <v>0</v>
      </c>
    </row>
    <row r="156" spans="1:6">
      <c r="A156" s="2" t="s">
        <v>358</v>
      </c>
      <c r="B156" s="2" t="s">
        <v>359</v>
      </c>
      <c r="C156" s="4">
        <v>0</v>
      </c>
      <c r="D156" s="4">
        <v>0</v>
      </c>
      <c r="E156" s="4">
        <v>0</v>
      </c>
      <c r="F156" s="4">
        <v>0</v>
      </c>
    </row>
    <row r="157" spans="1:6">
      <c r="A157" s="2" t="s">
        <v>360</v>
      </c>
      <c r="B157" s="2" t="s">
        <v>361</v>
      </c>
      <c r="C157" s="4">
        <f>SUM(C158:C159)</f>
        <v>0</v>
      </c>
      <c r="D157" s="4">
        <f>SUM(D158:D159)</f>
        <v>0</v>
      </c>
      <c r="E157" s="4">
        <f>SUM(E158:E159)</f>
        <v>0</v>
      </c>
      <c r="F157" s="4">
        <f>SUM(F158:F159)</f>
        <v>0</v>
      </c>
    </row>
    <row r="158" spans="1:6">
      <c r="A158" s="2" t="s">
        <v>362</v>
      </c>
      <c r="B158" s="2" t="s">
        <v>363</v>
      </c>
      <c r="C158" s="4">
        <v>0</v>
      </c>
      <c r="D158" s="4">
        <v>0</v>
      </c>
      <c r="E158" s="4">
        <v>0</v>
      </c>
      <c r="F158" s="4">
        <v>0</v>
      </c>
    </row>
    <row r="159" spans="1:6">
      <c r="A159" s="2" t="s">
        <v>364</v>
      </c>
      <c r="B159" s="2" t="s">
        <v>365</v>
      </c>
      <c r="C159" s="4">
        <v>0</v>
      </c>
      <c r="D159" s="4">
        <v>0</v>
      </c>
      <c r="E159" s="4">
        <v>0</v>
      </c>
      <c r="F159" s="4">
        <v>0</v>
      </c>
    </row>
    <row r="160" spans="1:6">
      <c r="A160" s="8" t="s">
        <v>366</v>
      </c>
      <c r="B160" s="8" t="s">
        <v>367</v>
      </c>
      <c r="C160" s="9">
        <f>SUM(C161:C164)</f>
        <v>0</v>
      </c>
      <c r="D160" s="9">
        <f>SUM(D161:D164)</f>
        <v>0</v>
      </c>
      <c r="E160" s="9">
        <f>SUM(E161:E164)</f>
        <v>2375</v>
      </c>
      <c r="F160" s="9">
        <f>SUM(F161:F164)</f>
        <v>0</v>
      </c>
    </row>
    <row r="161" spans="1:6">
      <c r="A161" s="2" t="s">
        <v>368</v>
      </c>
      <c r="B161" s="2" t="s">
        <v>369</v>
      </c>
      <c r="C161" s="4">
        <v>0</v>
      </c>
      <c r="D161" s="4">
        <v>0</v>
      </c>
      <c r="E161" s="4">
        <v>2375</v>
      </c>
      <c r="F161" s="4">
        <v>0</v>
      </c>
    </row>
    <row r="162" spans="1:6">
      <c r="A162" s="2" t="s">
        <v>370</v>
      </c>
      <c r="B162" s="2" t="s">
        <v>371</v>
      </c>
      <c r="C162" s="4">
        <v>0</v>
      </c>
      <c r="D162" s="4">
        <v>0</v>
      </c>
      <c r="E162" s="4">
        <v>0</v>
      </c>
      <c r="F162" s="4">
        <v>0</v>
      </c>
    </row>
    <row r="163" spans="1:6">
      <c r="A163" s="2" t="s">
        <v>372</v>
      </c>
      <c r="B163" s="2" t="s">
        <v>373</v>
      </c>
      <c r="C163" s="4">
        <v>0</v>
      </c>
      <c r="D163" s="4">
        <v>0</v>
      </c>
      <c r="E163" s="4">
        <v>0</v>
      </c>
      <c r="F163" s="4">
        <v>0</v>
      </c>
    </row>
    <row r="164" spans="1:6">
      <c r="A164" s="2" t="s">
        <v>374</v>
      </c>
      <c r="B164" s="2" t="s">
        <v>375</v>
      </c>
      <c r="C164" s="13">
        <v>0</v>
      </c>
      <c r="D164" s="13">
        <v>0</v>
      </c>
      <c r="E164" s="13">
        <v>0</v>
      </c>
      <c r="F164" s="13">
        <v>0</v>
      </c>
    </row>
    <row r="165" spans="1:6">
      <c r="A165" s="8" t="s">
        <v>376</v>
      </c>
      <c r="B165" s="8" t="s">
        <v>377</v>
      </c>
      <c r="C165" s="9">
        <v>566771</v>
      </c>
      <c r="D165" s="9">
        <v>516030</v>
      </c>
      <c r="E165" s="9">
        <v>496007</v>
      </c>
      <c r="F165" s="9">
        <v>437639</v>
      </c>
    </row>
    <row r="166" spans="1:6">
      <c r="A166" s="8" t="s">
        <v>378</v>
      </c>
      <c r="B166" s="8" t="s">
        <v>379</v>
      </c>
      <c r="C166" s="9">
        <f>C167+C170+C173+C176+C179+C182+C185+C188+C191+C194+C197+C200+C203+C206</f>
        <v>6474467</v>
      </c>
      <c r="D166" s="9">
        <f>D167+D170+D173+D176+D179+D182+D185+D188+D191+D194+D197+D200+D203+D206</f>
        <v>5877630</v>
      </c>
      <c r="E166" s="9">
        <f>E167+E170+E173+E176+E179+E182+E185+E188+E191+E194+E197+E200+E203+E206</f>
        <v>4218551</v>
      </c>
      <c r="F166" s="9">
        <f>F167+F170+F173+F176+F179+F182+F185+F188+F191+F194+F197+F200+F203+F206</f>
        <v>3158450</v>
      </c>
    </row>
    <row r="167" spans="1:6">
      <c r="A167" s="2" t="s">
        <v>380</v>
      </c>
      <c r="B167" s="2" t="s">
        <v>381</v>
      </c>
      <c r="C167" s="4">
        <f>C168+C169</f>
        <v>0</v>
      </c>
      <c r="D167" s="4">
        <f>D168+D169</f>
        <v>0</v>
      </c>
      <c r="E167" s="4">
        <f>E168+E169</f>
        <v>0</v>
      </c>
      <c r="F167" s="4">
        <f>F168+F169</f>
        <v>0</v>
      </c>
    </row>
    <row r="168" spans="1:6">
      <c r="A168" s="2" t="s">
        <v>382</v>
      </c>
      <c r="B168" s="2" t="s">
        <v>383</v>
      </c>
      <c r="C168" s="4">
        <v>0</v>
      </c>
      <c r="D168" s="4">
        <v>0</v>
      </c>
      <c r="E168" s="4">
        <v>0</v>
      </c>
      <c r="F168" s="4">
        <v>0</v>
      </c>
    </row>
    <row r="169" spans="1:6">
      <c r="A169" s="2" t="s">
        <v>384</v>
      </c>
      <c r="B169" s="2" t="s">
        <v>385</v>
      </c>
      <c r="C169" s="4">
        <v>0</v>
      </c>
      <c r="D169" s="4">
        <v>0</v>
      </c>
      <c r="E169" s="4">
        <v>0</v>
      </c>
      <c r="F169" s="4">
        <v>0</v>
      </c>
    </row>
    <row r="170" spans="1:6">
      <c r="A170" s="2" t="s">
        <v>386</v>
      </c>
      <c r="B170" s="2" t="s">
        <v>387</v>
      </c>
      <c r="C170" s="4">
        <f>C171+C172</f>
        <v>0</v>
      </c>
      <c r="D170" s="4">
        <f>D171+D172</f>
        <v>0</v>
      </c>
      <c r="E170" s="4">
        <f>E171+E172</f>
        <v>0</v>
      </c>
      <c r="F170" s="4">
        <f>F171+F172</f>
        <v>0</v>
      </c>
    </row>
    <row r="171" spans="1:6">
      <c r="A171" s="2" t="s">
        <v>382</v>
      </c>
      <c r="B171" s="2" t="s">
        <v>388</v>
      </c>
      <c r="C171" s="4">
        <v>0</v>
      </c>
      <c r="D171" s="4">
        <v>0</v>
      </c>
      <c r="E171" s="4">
        <v>0</v>
      </c>
      <c r="F171" s="4">
        <v>0</v>
      </c>
    </row>
    <row r="172" spans="1:6">
      <c r="A172" s="2" t="s">
        <v>384</v>
      </c>
      <c r="B172" s="2" t="s">
        <v>389</v>
      </c>
      <c r="C172" s="4">
        <v>0</v>
      </c>
      <c r="D172" s="4">
        <v>0</v>
      </c>
      <c r="E172" s="4">
        <v>0</v>
      </c>
      <c r="F172" s="4">
        <v>0</v>
      </c>
    </row>
    <row r="173" spans="1:6">
      <c r="A173" s="2" t="s">
        <v>390</v>
      </c>
      <c r="B173" s="2" t="s">
        <v>391</v>
      </c>
      <c r="C173" s="4">
        <f>C174+C175</f>
        <v>0</v>
      </c>
      <c r="D173" s="4">
        <f>D174+D175</f>
        <v>0</v>
      </c>
      <c r="E173" s="4">
        <f>E174+E175</f>
        <v>0</v>
      </c>
      <c r="F173" s="4">
        <f>F174+F175</f>
        <v>0</v>
      </c>
    </row>
    <row r="174" spans="1:6">
      <c r="A174" s="2" t="s">
        <v>382</v>
      </c>
      <c r="B174" s="2" t="s">
        <v>392</v>
      </c>
      <c r="C174" s="4">
        <v>0</v>
      </c>
      <c r="D174" s="4">
        <v>0</v>
      </c>
      <c r="E174" s="4">
        <v>0</v>
      </c>
      <c r="F174" s="4">
        <v>0</v>
      </c>
    </row>
    <row r="175" spans="1:6">
      <c r="A175" s="2" t="s">
        <v>384</v>
      </c>
      <c r="B175" s="2" t="s">
        <v>393</v>
      </c>
      <c r="C175" s="4">
        <v>0</v>
      </c>
      <c r="D175" s="4">
        <v>0</v>
      </c>
      <c r="E175" s="4">
        <v>0</v>
      </c>
      <c r="F175" s="4">
        <v>0</v>
      </c>
    </row>
    <row r="176" spans="1:6">
      <c r="A176" s="2" t="s">
        <v>394</v>
      </c>
      <c r="B176" s="2" t="s">
        <v>395</v>
      </c>
      <c r="C176" s="4">
        <f>C177+C178</f>
        <v>2099477</v>
      </c>
      <c r="D176" s="4">
        <f>D177+D178</f>
        <v>2183396</v>
      </c>
      <c r="E176" s="4">
        <f>E177+E178</f>
        <v>1383999</v>
      </c>
      <c r="F176" s="4">
        <f>F177+F178</f>
        <v>1053902</v>
      </c>
    </row>
    <row r="177" spans="1:6">
      <c r="A177" s="2" t="s">
        <v>382</v>
      </c>
      <c r="B177" s="2" t="s">
        <v>396</v>
      </c>
      <c r="C177" s="12">
        <v>201541</v>
      </c>
      <c r="D177" s="12">
        <v>238636</v>
      </c>
      <c r="E177" s="12">
        <v>45197</v>
      </c>
      <c r="F177" s="12">
        <v>0</v>
      </c>
    </row>
    <row r="178" spans="1:6">
      <c r="A178" s="2" t="s">
        <v>384</v>
      </c>
      <c r="B178" s="2" t="s">
        <v>397</v>
      </c>
      <c r="C178" s="10">
        <v>1897936</v>
      </c>
      <c r="D178" s="10">
        <v>1944760</v>
      </c>
      <c r="E178" s="10">
        <v>1338802</v>
      </c>
      <c r="F178" s="10">
        <v>1053902</v>
      </c>
    </row>
    <row r="179" spans="1:6">
      <c r="A179" s="2" t="s">
        <v>398</v>
      </c>
      <c r="B179" s="2" t="s">
        <v>399</v>
      </c>
      <c r="C179" s="4">
        <f>C180+C181</f>
        <v>0</v>
      </c>
      <c r="D179" s="4">
        <f>D180+D181</f>
        <v>0</v>
      </c>
      <c r="E179" s="4">
        <f>E180+E181</f>
        <v>0</v>
      </c>
      <c r="F179" s="4">
        <f>F180+F181</f>
        <v>0</v>
      </c>
    </row>
    <row r="180" spans="1:6">
      <c r="A180" s="2" t="s">
        <v>382</v>
      </c>
      <c r="B180" s="2" t="s">
        <v>400</v>
      </c>
      <c r="C180" s="4">
        <v>0</v>
      </c>
      <c r="D180" s="4">
        <v>0</v>
      </c>
      <c r="E180" s="4">
        <v>0</v>
      </c>
      <c r="F180" s="4">
        <v>0</v>
      </c>
    </row>
    <row r="181" spans="1:6">
      <c r="A181" s="2" t="s">
        <v>384</v>
      </c>
      <c r="B181" s="2" t="s">
        <v>401</v>
      </c>
      <c r="C181" s="4">
        <v>0</v>
      </c>
      <c r="D181" s="4">
        <v>0</v>
      </c>
      <c r="E181" s="4">
        <v>0</v>
      </c>
      <c r="F181" s="4">
        <v>0</v>
      </c>
    </row>
    <row r="182" spans="1:6">
      <c r="A182" s="2" t="s">
        <v>402</v>
      </c>
      <c r="B182" s="2" t="s">
        <v>403</v>
      </c>
      <c r="C182" s="4">
        <f>C183+C184</f>
        <v>0</v>
      </c>
      <c r="D182" s="4">
        <f>D183+D184</f>
        <v>0</v>
      </c>
      <c r="E182" s="4">
        <f>E183+E184</f>
        <v>0</v>
      </c>
      <c r="F182" s="4">
        <f>F183+F184</f>
        <v>0</v>
      </c>
    </row>
    <row r="183" spans="1:6">
      <c r="A183" s="2" t="s">
        <v>382</v>
      </c>
      <c r="B183" s="2" t="s">
        <v>404</v>
      </c>
      <c r="C183" s="12">
        <v>0</v>
      </c>
      <c r="D183" s="12">
        <v>0</v>
      </c>
      <c r="E183" s="12">
        <v>0</v>
      </c>
      <c r="F183" s="12">
        <v>0</v>
      </c>
    </row>
    <row r="184" spans="1:6">
      <c r="A184" s="2" t="s">
        <v>384</v>
      </c>
      <c r="B184" s="2" t="s">
        <v>405</v>
      </c>
      <c r="C184" s="10">
        <v>0</v>
      </c>
      <c r="D184" s="10">
        <v>0</v>
      </c>
      <c r="E184" s="10">
        <v>0</v>
      </c>
      <c r="F184" s="10">
        <v>0</v>
      </c>
    </row>
    <row r="185" spans="1:6">
      <c r="A185" s="2" t="s">
        <v>406</v>
      </c>
      <c r="B185" s="2" t="s">
        <v>407</v>
      </c>
      <c r="C185" s="4">
        <f>C186+C187</f>
        <v>4025796</v>
      </c>
      <c r="D185" s="4">
        <f>D186+D187</f>
        <v>3308333</v>
      </c>
      <c r="E185" s="4">
        <f>E186+E187</f>
        <v>2533387</v>
      </c>
      <c r="F185" s="4">
        <f>F186+F187</f>
        <v>1837850</v>
      </c>
    </row>
    <row r="186" spans="1:6">
      <c r="A186" s="2" t="s">
        <v>382</v>
      </c>
      <c r="B186" s="2" t="s">
        <v>408</v>
      </c>
      <c r="C186" s="12">
        <f>4015755+10041</f>
        <v>4025796</v>
      </c>
      <c r="D186" s="12">
        <f>3297649+10684</f>
        <v>3308333</v>
      </c>
      <c r="E186" s="12">
        <f>2493114+40273</f>
        <v>2533387</v>
      </c>
      <c r="F186" s="12">
        <f>1783824+54026</f>
        <v>1837850</v>
      </c>
    </row>
    <row r="187" spans="1:6">
      <c r="A187" s="2" t="s">
        <v>384</v>
      </c>
      <c r="B187" s="2" t="s">
        <v>409</v>
      </c>
      <c r="C187" s="10">
        <v>0</v>
      </c>
      <c r="D187" s="10">
        <v>0</v>
      </c>
      <c r="E187" s="10">
        <v>0</v>
      </c>
      <c r="F187" s="10">
        <v>0</v>
      </c>
    </row>
    <row r="188" spans="1:6">
      <c r="A188" s="2" t="s">
        <v>410</v>
      </c>
      <c r="B188" s="2" t="s">
        <v>411</v>
      </c>
      <c r="C188" s="4">
        <f>C189+C190</f>
        <v>0</v>
      </c>
      <c r="D188" s="4">
        <f>D189+D190</f>
        <v>0</v>
      </c>
      <c r="E188" s="4">
        <f>E189+E190</f>
        <v>0</v>
      </c>
      <c r="F188" s="4">
        <f>F189+F190</f>
        <v>0</v>
      </c>
    </row>
    <row r="189" spans="1:6">
      <c r="A189" s="2" t="s">
        <v>382</v>
      </c>
      <c r="B189" s="2" t="s">
        <v>412</v>
      </c>
      <c r="C189" s="4">
        <v>0</v>
      </c>
      <c r="D189" s="4">
        <v>0</v>
      </c>
      <c r="E189" s="4">
        <v>0</v>
      </c>
      <c r="F189" s="4">
        <v>0</v>
      </c>
    </row>
    <row r="190" spans="1:6">
      <c r="A190" s="2" t="s">
        <v>384</v>
      </c>
      <c r="B190" s="2" t="s">
        <v>413</v>
      </c>
      <c r="C190" s="4">
        <v>0</v>
      </c>
      <c r="D190" s="4">
        <v>0</v>
      </c>
      <c r="E190" s="4">
        <v>0</v>
      </c>
      <c r="F190" s="4">
        <v>0</v>
      </c>
    </row>
    <row r="191" spans="1:6">
      <c r="A191" s="2" t="s">
        <v>414</v>
      </c>
      <c r="B191" s="2" t="s">
        <v>415</v>
      </c>
      <c r="C191" s="4">
        <f>C192+C193</f>
        <v>0</v>
      </c>
      <c r="D191" s="4">
        <f>D192+D193</f>
        <v>0</v>
      </c>
      <c r="E191" s="4">
        <f>E192+E193</f>
        <v>0</v>
      </c>
      <c r="F191" s="4">
        <f>F192+F193</f>
        <v>0</v>
      </c>
    </row>
    <row r="192" spans="1:6">
      <c r="A192" s="2" t="s">
        <v>382</v>
      </c>
      <c r="B192" s="2" t="s">
        <v>416</v>
      </c>
      <c r="C192" s="4">
        <v>0</v>
      </c>
      <c r="D192" s="4">
        <v>0</v>
      </c>
      <c r="E192" s="4">
        <v>0</v>
      </c>
      <c r="F192" s="4">
        <v>0</v>
      </c>
    </row>
    <row r="193" spans="1:6">
      <c r="A193" s="2" t="s">
        <v>384</v>
      </c>
      <c r="B193" s="2" t="s">
        <v>417</v>
      </c>
      <c r="C193" s="4">
        <v>0</v>
      </c>
      <c r="D193" s="4">
        <v>0</v>
      </c>
      <c r="E193" s="4">
        <v>0</v>
      </c>
      <c r="F193" s="4">
        <v>0</v>
      </c>
    </row>
    <row r="194" spans="1:6">
      <c r="A194" s="2" t="s">
        <v>418</v>
      </c>
      <c r="B194" s="2" t="s">
        <v>419</v>
      </c>
      <c r="C194" s="4">
        <f>C195+C196</f>
        <v>0</v>
      </c>
      <c r="D194" s="4">
        <f>D195+D196</f>
        <v>0</v>
      </c>
      <c r="E194" s="4">
        <f>E195+E196</f>
        <v>0</v>
      </c>
      <c r="F194" s="4">
        <f>F195+F196</f>
        <v>0</v>
      </c>
    </row>
    <row r="195" spans="1:6">
      <c r="A195" s="2" t="s">
        <v>382</v>
      </c>
      <c r="B195" s="2" t="s">
        <v>420</v>
      </c>
      <c r="C195" s="4">
        <v>0</v>
      </c>
      <c r="D195" s="4">
        <v>0</v>
      </c>
      <c r="E195" s="4">
        <v>0</v>
      </c>
      <c r="F195" s="4">
        <v>0</v>
      </c>
    </row>
    <row r="196" spans="1:6">
      <c r="A196" s="2" t="s">
        <v>384</v>
      </c>
      <c r="B196" s="2" t="s">
        <v>421</v>
      </c>
      <c r="C196" s="4">
        <v>0</v>
      </c>
      <c r="D196" s="4">
        <v>0</v>
      </c>
      <c r="E196" s="4">
        <v>0</v>
      </c>
      <c r="F196" s="4">
        <v>0</v>
      </c>
    </row>
    <row r="197" spans="1:6">
      <c r="A197" s="2" t="s">
        <v>422</v>
      </c>
      <c r="B197" s="2" t="s">
        <v>423</v>
      </c>
      <c r="C197" s="4">
        <f>C198+C199</f>
        <v>0</v>
      </c>
      <c r="D197" s="4">
        <f>D198+D199</f>
        <v>0</v>
      </c>
      <c r="E197" s="4">
        <f>E198+E199</f>
        <v>0</v>
      </c>
      <c r="F197" s="4">
        <f>F198+F199</f>
        <v>0</v>
      </c>
    </row>
    <row r="198" spans="1:6">
      <c r="A198" s="2" t="s">
        <v>382</v>
      </c>
      <c r="B198" s="2" t="s">
        <v>424</v>
      </c>
      <c r="C198" s="4">
        <v>0</v>
      </c>
      <c r="D198" s="4">
        <v>0</v>
      </c>
      <c r="E198" s="4">
        <v>0</v>
      </c>
      <c r="F198" s="4">
        <v>0</v>
      </c>
    </row>
    <row r="199" spans="1:6">
      <c r="A199" s="2" t="s">
        <v>384</v>
      </c>
      <c r="B199" s="2" t="s">
        <v>425</v>
      </c>
      <c r="C199" s="4">
        <v>0</v>
      </c>
      <c r="D199" s="4">
        <v>0</v>
      </c>
      <c r="E199" s="4">
        <v>0</v>
      </c>
      <c r="F199" s="4">
        <v>0</v>
      </c>
    </row>
    <row r="200" spans="1:6">
      <c r="A200" s="2" t="s">
        <v>426</v>
      </c>
      <c r="B200" s="2" t="s">
        <v>427</v>
      </c>
      <c r="C200" s="4">
        <f>C201+C202</f>
        <v>0</v>
      </c>
      <c r="D200" s="4">
        <f>D201+D202</f>
        <v>0</v>
      </c>
      <c r="E200" s="4">
        <f>E201+E202</f>
        <v>0</v>
      </c>
      <c r="F200" s="4">
        <f>F201+F202</f>
        <v>0</v>
      </c>
    </row>
    <row r="201" spans="1:6">
      <c r="A201" s="2" t="s">
        <v>382</v>
      </c>
      <c r="B201" s="2" t="s">
        <v>428</v>
      </c>
      <c r="C201" s="12">
        <v>0</v>
      </c>
      <c r="D201" s="12">
        <v>0</v>
      </c>
      <c r="E201" s="12">
        <v>0</v>
      </c>
      <c r="F201" s="12">
        <v>0</v>
      </c>
    </row>
    <row r="202" spans="1:6">
      <c r="A202" s="2" t="s">
        <v>384</v>
      </c>
      <c r="B202" s="2" t="s">
        <v>429</v>
      </c>
      <c r="C202" s="4">
        <v>0</v>
      </c>
      <c r="D202" s="4">
        <v>0</v>
      </c>
      <c r="E202" s="4">
        <v>0</v>
      </c>
      <c r="F202" s="4">
        <v>0</v>
      </c>
    </row>
    <row r="203" spans="1:6">
      <c r="A203" s="2" t="s">
        <v>255</v>
      </c>
      <c r="B203" s="2" t="s">
        <v>256</v>
      </c>
      <c r="C203" s="4">
        <f>C204+C205</f>
        <v>0</v>
      </c>
      <c r="D203" s="4">
        <f>D204+D205</f>
        <v>0</v>
      </c>
      <c r="E203" s="4">
        <f>E204+E205</f>
        <v>0</v>
      </c>
      <c r="F203" s="4">
        <f>F204+F205</f>
        <v>0</v>
      </c>
    </row>
    <row r="204" spans="1:6">
      <c r="A204" s="2" t="s">
        <v>382</v>
      </c>
      <c r="B204" s="2" t="s">
        <v>257</v>
      </c>
      <c r="C204" s="12">
        <v>0</v>
      </c>
      <c r="D204" s="12">
        <v>0</v>
      </c>
      <c r="E204" s="12">
        <v>0</v>
      </c>
      <c r="F204" s="12">
        <v>0</v>
      </c>
    </row>
    <row r="205" spans="1:6">
      <c r="A205" s="2" t="s">
        <v>384</v>
      </c>
      <c r="B205" s="2" t="s">
        <v>258</v>
      </c>
      <c r="C205" s="4">
        <v>0</v>
      </c>
      <c r="D205" s="4">
        <v>0</v>
      </c>
      <c r="E205" s="4">
        <v>0</v>
      </c>
      <c r="F205" s="4">
        <v>0</v>
      </c>
    </row>
    <row r="206" spans="1:6">
      <c r="A206" s="2" t="s">
        <v>259</v>
      </c>
      <c r="B206" s="2" t="s">
        <v>260</v>
      </c>
      <c r="C206" s="4">
        <f>C207+C208</f>
        <v>349194</v>
      </c>
      <c r="D206" s="4">
        <f>D207+D208</f>
        <v>385901</v>
      </c>
      <c r="E206" s="4">
        <f>E207+E208</f>
        <v>301165</v>
      </c>
      <c r="F206" s="4">
        <f>F207+F208</f>
        <v>266698</v>
      </c>
    </row>
    <row r="207" spans="1:6">
      <c r="A207" s="2" t="s">
        <v>382</v>
      </c>
      <c r="B207" s="2" t="s">
        <v>261</v>
      </c>
      <c r="C207" s="12">
        <v>349194</v>
      </c>
      <c r="D207" s="12">
        <v>385901</v>
      </c>
      <c r="E207" s="12">
        <f>301165</f>
        <v>301165</v>
      </c>
      <c r="F207" s="12">
        <v>266698</v>
      </c>
    </row>
    <row r="208" spans="1:6">
      <c r="A208" s="2" t="s">
        <v>384</v>
      </c>
      <c r="B208" s="2" t="s">
        <v>262</v>
      </c>
      <c r="C208" s="12">
        <v>0</v>
      </c>
      <c r="D208" s="12">
        <v>0</v>
      </c>
      <c r="E208" s="12">
        <f>1338802-E169-E172-E175-E178-E181-E184-E187-E190-E193-E196-E199-E202-E205</f>
        <v>0</v>
      </c>
      <c r="F208" s="12">
        <v>0</v>
      </c>
    </row>
    <row r="209" spans="1:6">
      <c r="A209" s="8" t="s">
        <v>263</v>
      </c>
      <c r="B209" s="8" t="s">
        <v>264</v>
      </c>
      <c r="C209" s="9">
        <f>C210+C211</f>
        <v>384</v>
      </c>
      <c r="D209" s="9">
        <f>D210+D211</f>
        <v>850</v>
      </c>
      <c r="E209" s="9">
        <f>E210+E211</f>
        <v>748</v>
      </c>
      <c r="F209" s="9">
        <f>F210+F211</f>
        <v>1474</v>
      </c>
    </row>
    <row r="210" spans="1:6">
      <c r="A210" s="2" t="s">
        <v>265</v>
      </c>
      <c r="B210" s="2" t="s">
        <v>266</v>
      </c>
      <c r="C210" s="4">
        <v>384</v>
      </c>
      <c r="D210" s="4">
        <v>850</v>
      </c>
      <c r="E210" s="4">
        <v>748</v>
      </c>
      <c r="F210" s="4">
        <v>1474</v>
      </c>
    </row>
    <row r="211" spans="1:6">
      <c r="A211" s="2" t="s">
        <v>267</v>
      </c>
      <c r="B211" s="2" t="s">
        <v>268</v>
      </c>
      <c r="C211" s="10">
        <v>0</v>
      </c>
      <c r="D211" s="10">
        <v>0</v>
      </c>
      <c r="E211" s="10">
        <v>0</v>
      </c>
      <c r="F211" s="10">
        <v>0</v>
      </c>
    </row>
    <row r="212" spans="1:6">
      <c r="A212" s="2" t="s">
        <v>269</v>
      </c>
      <c r="B212" s="2" t="s">
        <v>270</v>
      </c>
      <c r="C212" s="4">
        <v>57045</v>
      </c>
      <c r="D212" s="4">
        <v>57045</v>
      </c>
      <c r="E212" s="4">
        <v>57045</v>
      </c>
      <c r="F212" s="4">
        <v>57045</v>
      </c>
    </row>
    <row r="213" spans="1:6">
      <c r="A213" s="2" t="s">
        <v>271</v>
      </c>
      <c r="B213" s="2" t="s">
        <v>272</v>
      </c>
      <c r="C213" s="4">
        <v>0</v>
      </c>
      <c r="D213" s="4">
        <v>0</v>
      </c>
      <c r="E213" s="4">
        <v>0</v>
      </c>
      <c r="F213" s="4">
        <v>0</v>
      </c>
    </row>
    <row r="214" spans="1:6">
      <c r="A214" s="2" t="s">
        <v>273</v>
      </c>
      <c r="B214" s="2" t="s">
        <v>274</v>
      </c>
      <c r="C214" s="4">
        <v>0</v>
      </c>
      <c r="D214" s="4">
        <v>0</v>
      </c>
      <c r="E214" s="4">
        <v>0</v>
      </c>
      <c r="F214" s="4">
        <v>0</v>
      </c>
    </row>
    <row r="215" spans="1:6">
      <c r="A215" s="2" t="s">
        <v>275</v>
      </c>
      <c r="B215" s="2" t="s">
        <v>276</v>
      </c>
      <c r="C215" s="4">
        <v>0</v>
      </c>
      <c r="D215" s="4">
        <v>0</v>
      </c>
      <c r="E215" s="4">
        <v>0</v>
      </c>
      <c r="F215" s="4">
        <v>0</v>
      </c>
    </row>
    <row r="216" spans="1:6">
      <c r="A216" s="2" t="s">
        <v>277</v>
      </c>
      <c r="B216" s="2" t="s">
        <v>278</v>
      </c>
      <c r="C216" s="4">
        <v>0</v>
      </c>
      <c r="D216" s="4">
        <v>0</v>
      </c>
      <c r="E216" s="4">
        <v>0</v>
      </c>
      <c r="F216" s="4">
        <v>0</v>
      </c>
    </row>
    <row r="217" spans="1:6">
      <c r="A217" s="2" t="s">
        <v>279</v>
      </c>
      <c r="B217" s="2" t="s">
        <v>280</v>
      </c>
      <c r="C217" s="4">
        <v>0</v>
      </c>
      <c r="D217" s="4">
        <v>0</v>
      </c>
      <c r="E217" s="4">
        <v>0</v>
      </c>
      <c r="F217" s="4">
        <v>0</v>
      </c>
    </row>
    <row r="218" spans="1:6">
      <c r="A218" s="2" t="s">
        <v>281</v>
      </c>
      <c r="B218" s="2" t="s">
        <v>282</v>
      </c>
      <c r="C218" s="4">
        <v>0</v>
      </c>
      <c r="D218" s="4">
        <v>0</v>
      </c>
      <c r="E218" s="4">
        <v>0</v>
      </c>
      <c r="F218" s="4">
        <v>0</v>
      </c>
    </row>
    <row r="219" spans="1:6">
      <c r="A219" s="2" t="s">
        <v>283</v>
      </c>
      <c r="B219" s="2" t="s">
        <v>284</v>
      </c>
      <c r="C219" s="4">
        <v>0</v>
      </c>
      <c r="D219" s="4">
        <v>0</v>
      </c>
      <c r="E219" s="4">
        <v>0</v>
      </c>
      <c r="F219" s="4">
        <v>0</v>
      </c>
    </row>
    <row r="220" spans="1:6">
      <c r="A220" s="2" t="s">
        <v>285</v>
      </c>
      <c r="B220" s="2" t="s">
        <v>286</v>
      </c>
      <c r="C220" s="4">
        <v>0</v>
      </c>
      <c r="D220" s="4">
        <v>0</v>
      </c>
      <c r="E220" s="4">
        <v>0</v>
      </c>
      <c r="F220" s="4">
        <v>0</v>
      </c>
    </row>
    <row r="221" spans="1:6">
      <c r="A221" s="2" t="s">
        <v>275</v>
      </c>
      <c r="B221" s="2" t="s">
        <v>287</v>
      </c>
      <c r="C221" s="4">
        <v>0</v>
      </c>
      <c r="D221" s="4">
        <v>0</v>
      </c>
      <c r="E221" s="4">
        <v>0</v>
      </c>
      <c r="F221" s="4">
        <v>0</v>
      </c>
    </row>
    <row r="222" spans="1:6">
      <c r="A222" s="2" t="s">
        <v>277</v>
      </c>
      <c r="B222" s="2" t="s">
        <v>288</v>
      </c>
      <c r="C222" s="4">
        <v>0</v>
      </c>
      <c r="D222" s="4">
        <v>0</v>
      </c>
      <c r="E222" s="4">
        <v>0</v>
      </c>
      <c r="F222" s="4">
        <v>0</v>
      </c>
    </row>
    <row r="223" spans="1:6">
      <c r="A223" s="2" t="s">
        <v>279</v>
      </c>
      <c r="B223" s="2" t="s">
        <v>289</v>
      </c>
      <c r="C223" s="4">
        <v>0</v>
      </c>
      <c r="D223" s="4">
        <v>0</v>
      </c>
      <c r="E223" s="4">
        <v>0</v>
      </c>
      <c r="F223" s="4">
        <v>0</v>
      </c>
    </row>
    <row r="224" spans="1:6">
      <c r="A224" s="2" t="s">
        <v>281</v>
      </c>
      <c r="B224" s="2" t="s">
        <v>290</v>
      </c>
      <c r="C224" s="4">
        <v>0</v>
      </c>
      <c r="D224" s="4">
        <v>0</v>
      </c>
      <c r="E224" s="4">
        <v>0</v>
      </c>
      <c r="F224" s="4">
        <v>0</v>
      </c>
    </row>
    <row r="225" spans="1:6">
      <c r="A225" s="2" t="s">
        <v>283</v>
      </c>
      <c r="B225" s="2" t="s">
        <v>291</v>
      </c>
      <c r="C225" s="4">
        <v>0</v>
      </c>
      <c r="D225" s="4">
        <v>0</v>
      </c>
      <c r="E225" s="4">
        <v>0</v>
      </c>
      <c r="F225" s="4">
        <v>0</v>
      </c>
    </row>
    <row r="226" spans="1:6">
      <c r="A226" s="2" t="s">
        <v>292</v>
      </c>
      <c r="B226" s="2" t="s">
        <v>293</v>
      </c>
      <c r="C226" s="4">
        <v>0</v>
      </c>
      <c r="D226" s="4">
        <v>0</v>
      </c>
      <c r="E226" s="4">
        <v>0</v>
      </c>
      <c r="F226" s="4">
        <v>0</v>
      </c>
    </row>
    <row r="227" spans="1:6">
      <c r="A227" s="2" t="s">
        <v>275</v>
      </c>
      <c r="B227" s="2" t="s">
        <v>294</v>
      </c>
      <c r="C227" s="4">
        <v>0</v>
      </c>
      <c r="D227" s="4">
        <v>0</v>
      </c>
      <c r="E227" s="4">
        <v>0</v>
      </c>
      <c r="F227" s="4">
        <v>0</v>
      </c>
    </row>
    <row r="228" spans="1:6">
      <c r="A228" s="2" t="s">
        <v>277</v>
      </c>
      <c r="B228" s="2" t="s">
        <v>295</v>
      </c>
      <c r="C228" s="4">
        <v>0</v>
      </c>
      <c r="D228" s="4">
        <v>0</v>
      </c>
      <c r="E228" s="4">
        <v>0</v>
      </c>
      <c r="F228" s="4">
        <v>0</v>
      </c>
    </row>
    <row r="229" spans="1:6">
      <c r="A229" s="2" t="s">
        <v>279</v>
      </c>
      <c r="B229" s="2" t="s">
        <v>296</v>
      </c>
      <c r="C229" s="4">
        <v>0</v>
      </c>
      <c r="D229" s="4">
        <v>0</v>
      </c>
      <c r="E229" s="4">
        <v>0</v>
      </c>
      <c r="F229" s="4">
        <v>0</v>
      </c>
    </row>
    <row r="230" spans="1:6">
      <c r="A230" s="2" t="s">
        <v>281</v>
      </c>
      <c r="B230" s="2" t="s">
        <v>297</v>
      </c>
      <c r="C230" s="4">
        <v>0</v>
      </c>
      <c r="D230" s="4">
        <v>0</v>
      </c>
      <c r="E230" s="4">
        <v>0</v>
      </c>
      <c r="F230" s="4">
        <v>0</v>
      </c>
    </row>
    <row r="231" spans="1:6">
      <c r="A231" s="2" t="s">
        <v>283</v>
      </c>
      <c r="B231" s="2" t="s">
        <v>298</v>
      </c>
      <c r="C231" s="4">
        <v>0</v>
      </c>
      <c r="D231" s="4">
        <v>0</v>
      </c>
      <c r="E231" s="4">
        <v>0</v>
      </c>
      <c r="F231" s="4">
        <v>0</v>
      </c>
    </row>
    <row r="232" spans="1:6">
      <c r="A232" s="2" t="s">
        <v>299</v>
      </c>
      <c r="B232" s="2" t="s">
        <v>300</v>
      </c>
      <c r="C232" s="4">
        <v>0</v>
      </c>
      <c r="D232" s="4">
        <v>0</v>
      </c>
      <c r="E232" s="4">
        <v>0</v>
      </c>
      <c r="F232" s="4">
        <v>0</v>
      </c>
    </row>
    <row r="233" spans="1:6">
      <c r="A233" s="2" t="s">
        <v>275</v>
      </c>
      <c r="B233" s="2" t="s">
        <v>301</v>
      </c>
      <c r="C233" s="4">
        <v>0</v>
      </c>
      <c r="D233" s="4">
        <v>0</v>
      </c>
      <c r="E233" s="4">
        <v>0</v>
      </c>
      <c r="F233" s="4">
        <v>0</v>
      </c>
    </row>
    <row r="234" spans="1:6">
      <c r="A234" s="2" t="s">
        <v>277</v>
      </c>
      <c r="B234" s="2" t="s">
        <v>302</v>
      </c>
      <c r="C234" s="4">
        <v>0</v>
      </c>
      <c r="D234" s="4">
        <v>0</v>
      </c>
      <c r="E234" s="4">
        <v>0</v>
      </c>
      <c r="F234" s="4">
        <v>0</v>
      </c>
    </row>
    <row r="235" spans="1:6">
      <c r="A235" s="2" t="s">
        <v>279</v>
      </c>
      <c r="B235" s="2" t="s">
        <v>303</v>
      </c>
      <c r="C235" s="4">
        <v>0</v>
      </c>
      <c r="D235" s="4">
        <v>0</v>
      </c>
      <c r="E235" s="4">
        <v>0</v>
      </c>
      <c r="F235" s="4">
        <v>0</v>
      </c>
    </row>
    <row r="236" spans="1:6">
      <c r="A236" s="2" t="s">
        <v>281</v>
      </c>
      <c r="B236" s="2" t="s">
        <v>304</v>
      </c>
      <c r="C236" s="4">
        <v>0</v>
      </c>
      <c r="D236" s="4">
        <v>0</v>
      </c>
      <c r="E236" s="4">
        <v>0</v>
      </c>
      <c r="F236" s="4">
        <v>0</v>
      </c>
    </row>
    <row r="237" spans="1:6">
      <c r="A237" s="2" t="s">
        <v>283</v>
      </c>
      <c r="B237" s="2" t="s">
        <v>305</v>
      </c>
      <c r="C237" s="4">
        <v>0</v>
      </c>
      <c r="D237" s="4">
        <v>0</v>
      </c>
      <c r="E237" s="4">
        <v>0</v>
      </c>
      <c r="F237" s="4">
        <v>0</v>
      </c>
    </row>
    <row r="238" spans="1:6">
      <c r="A238" s="2" t="s">
        <v>306</v>
      </c>
      <c r="B238" s="2" t="s">
        <v>307</v>
      </c>
      <c r="C238" s="4">
        <v>0</v>
      </c>
      <c r="D238" s="4">
        <v>0</v>
      </c>
      <c r="E238" s="4">
        <v>0</v>
      </c>
      <c r="F238" s="4">
        <v>0</v>
      </c>
    </row>
    <row r="239" spans="1:6">
      <c r="A239" s="2" t="s">
        <v>308</v>
      </c>
      <c r="B239" s="2" t="s">
        <v>309</v>
      </c>
      <c r="C239" s="4">
        <v>0</v>
      </c>
      <c r="D239" s="4">
        <v>0</v>
      </c>
      <c r="E239" s="4">
        <v>0</v>
      </c>
      <c r="F239" s="4">
        <v>0</v>
      </c>
    </row>
    <row r="240" spans="1:6">
      <c r="A240" s="2" t="s">
        <v>310</v>
      </c>
      <c r="B240" s="2" t="s">
        <v>311</v>
      </c>
      <c r="C240" s="4">
        <v>0</v>
      </c>
      <c r="D240" s="4">
        <v>0</v>
      </c>
      <c r="E240" s="4">
        <v>0</v>
      </c>
      <c r="F240" s="4">
        <v>0</v>
      </c>
    </row>
    <row r="241" spans="1:6">
      <c r="A241" s="2" t="s">
        <v>312</v>
      </c>
      <c r="B241" s="2" t="s">
        <v>313</v>
      </c>
      <c r="C241" s="4">
        <v>0</v>
      </c>
      <c r="D241" s="4">
        <v>0</v>
      </c>
      <c r="E241" s="4">
        <v>0</v>
      </c>
      <c r="F241" s="4">
        <v>0</v>
      </c>
    </row>
    <row r="242" spans="1:6">
      <c r="A242" s="2" t="s">
        <v>314</v>
      </c>
      <c r="B242" s="2" t="s">
        <v>315</v>
      </c>
      <c r="C242" s="4">
        <v>57045</v>
      </c>
      <c r="D242" s="4">
        <v>57045</v>
      </c>
      <c r="E242" s="4">
        <v>57045</v>
      </c>
      <c r="F242" s="4">
        <v>57045</v>
      </c>
    </row>
    <row r="243" spans="1:6">
      <c r="A243" s="2" t="s">
        <v>316</v>
      </c>
      <c r="B243" s="2" t="s">
        <v>317</v>
      </c>
      <c r="C243" s="4">
        <v>0</v>
      </c>
      <c r="D243" s="4">
        <v>0</v>
      </c>
      <c r="E243" s="4">
        <v>0</v>
      </c>
      <c r="F243" s="4">
        <v>0</v>
      </c>
    </row>
    <row r="244" spans="1:6">
      <c r="A244" s="2" t="s">
        <v>318</v>
      </c>
      <c r="B244" s="2" t="s">
        <v>319</v>
      </c>
      <c r="C244" s="4">
        <v>0</v>
      </c>
      <c r="D244" s="4">
        <v>0</v>
      </c>
      <c r="E244" s="4">
        <v>0</v>
      </c>
      <c r="F244" s="4">
        <v>0</v>
      </c>
    </row>
    <row r="245" spans="1:6">
      <c r="A245" s="2" t="s">
        <v>320</v>
      </c>
      <c r="B245" s="2" t="s">
        <v>321</v>
      </c>
      <c r="C245" s="4">
        <v>0</v>
      </c>
      <c r="D245" s="4">
        <v>0</v>
      </c>
      <c r="E245" s="4">
        <v>0</v>
      </c>
      <c r="F245" s="4">
        <v>0</v>
      </c>
    </row>
    <row r="246" spans="1:6">
      <c r="A246" s="2" t="s">
        <v>322</v>
      </c>
      <c r="B246" s="2" t="s">
        <v>323</v>
      </c>
      <c r="C246" s="4">
        <v>57045</v>
      </c>
      <c r="D246" s="4">
        <v>57045</v>
      </c>
      <c r="E246" s="4">
        <v>57045</v>
      </c>
      <c r="F246" s="4">
        <v>57045</v>
      </c>
    </row>
    <row r="247" spans="1:6">
      <c r="A247" s="2" t="s">
        <v>324</v>
      </c>
      <c r="B247" s="2" t="s">
        <v>325</v>
      </c>
      <c r="C247" s="4">
        <v>0</v>
      </c>
      <c r="D247" s="4">
        <v>0</v>
      </c>
      <c r="E247" s="4">
        <v>0</v>
      </c>
      <c r="F247" s="4">
        <v>0</v>
      </c>
    </row>
    <row r="248" spans="1:6">
      <c r="A248" s="1" t="s">
        <v>326</v>
      </c>
      <c r="B248" s="1" t="s">
        <v>327</v>
      </c>
      <c r="C248" s="14">
        <v>0</v>
      </c>
      <c r="D248" s="14">
        <v>0</v>
      </c>
      <c r="E248" s="14">
        <v>0</v>
      </c>
      <c r="F248" s="14">
        <v>0</v>
      </c>
    </row>
    <row r="249" spans="1:6">
      <c r="A249" s="8" t="s">
        <v>328</v>
      </c>
      <c r="B249" s="8" t="s">
        <v>329</v>
      </c>
      <c r="C249" s="9">
        <f>SUM(C250:C254)</f>
        <v>12686921</v>
      </c>
      <c r="D249" s="9">
        <f>SUM(D250:D254)</f>
        <v>9091164</v>
      </c>
      <c r="E249" s="9">
        <f>SUM(E250:E254)</f>
        <v>7413390</v>
      </c>
      <c r="F249" s="9">
        <f>SUM(F250:F254)</f>
        <v>6986961</v>
      </c>
    </row>
    <row r="250" spans="1:6">
      <c r="A250" s="1" t="s">
        <v>330</v>
      </c>
      <c r="B250" s="1" t="s">
        <v>331</v>
      </c>
      <c r="C250" s="15">
        <v>12283074</v>
      </c>
      <c r="D250" s="15">
        <v>8823788</v>
      </c>
      <c r="E250" s="15">
        <v>7103069</v>
      </c>
      <c r="F250" s="15">
        <v>6770746</v>
      </c>
    </row>
    <row r="251" spans="1:6">
      <c r="A251" s="1" t="s">
        <v>332</v>
      </c>
      <c r="B251" s="1" t="s">
        <v>333</v>
      </c>
      <c r="C251" s="4">
        <f>2476212-2072990</f>
        <v>403222</v>
      </c>
      <c r="D251" s="4">
        <v>88472</v>
      </c>
      <c r="E251" s="4">
        <v>165433</v>
      </c>
      <c r="F251" s="4">
        <v>84319</v>
      </c>
    </row>
    <row r="252" spans="1:6">
      <c r="A252" s="1" t="s">
        <v>334</v>
      </c>
      <c r="B252" s="1" t="s">
        <v>335</v>
      </c>
      <c r="C252" s="16">
        <v>0</v>
      </c>
      <c r="D252" s="16">
        <v>0</v>
      </c>
      <c r="E252" s="16">
        <v>0</v>
      </c>
      <c r="F252" s="16">
        <v>0</v>
      </c>
    </row>
    <row r="253" spans="1:6">
      <c r="A253" s="1" t="s">
        <v>336</v>
      </c>
      <c r="B253" s="1" t="s">
        <v>337</v>
      </c>
      <c r="C253" s="16">
        <v>0</v>
      </c>
      <c r="D253" s="16">
        <v>0</v>
      </c>
      <c r="E253" s="16">
        <v>0</v>
      </c>
      <c r="F253" s="16">
        <v>0</v>
      </c>
    </row>
    <row r="254" spans="1:6">
      <c r="A254" s="1" t="s">
        <v>338</v>
      </c>
      <c r="B254" s="1" t="s">
        <v>339</v>
      </c>
      <c r="C254" s="14">
        <f>C255+C256</f>
        <v>625</v>
      </c>
      <c r="D254" s="14">
        <f>D255+D256</f>
        <v>178904</v>
      </c>
      <c r="E254" s="14">
        <f>E255+E256</f>
        <v>144888</v>
      </c>
      <c r="F254" s="14">
        <f>F255+F256</f>
        <v>131896</v>
      </c>
    </row>
    <row r="255" spans="1:6">
      <c r="A255" s="2" t="s">
        <v>340</v>
      </c>
      <c r="B255" s="2" t="s">
        <v>341</v>
      </c>
      <c r="C255" s="16">
        <v>625</v>
      </c>
      <c r="D255" s="16">
        <v>156260</v>
      </c>
      <c r="E255" s="16">
        <v>143215</v>
      </c>
      <c r="F255" s="16">
        <v>128341</v>
      </c>
    </row>
    <row r="256" spans="1:6">
      <c r="A256" s="2" t="s">
        <v>342</v>
      </c>
      <c r="B256" s="2" t="s">
        <v>343</v>
      </c>
      <c r="C256" s="4">
        <v>0</v>
      </c>
      <c r="D256" s="16">
        <v>22644</v>
      </c>
      <c r="E256" s="16">
        <v>1673</v>
      </c>
      <c r="F256" s="4">
        <v>3555</v>
      </c>
    </row>
    <row r="257" spans="1:6">
      <c r="A257" s="8" t="s">
        <v>344</v>
      </c>
      <c r="B257" s="8" t="s">
        <v>345</v>
      </c>
      <c r="C257" s="9">
        <f>C258+C260+C261+C262+C269+C274+C275+C276+C277</f>
        <v>12387468</v>
      </c>
      <c r="D257" s="9">
        <f>D258+D260+D261+D262+D269+D274+D275+D276+D277</f>
        <v>8961392</v>
      </c>
      <c r="E257" s="9">
        <f>E258+E260+E261+E262+E269+E274+E275+E276+E277</f>
        <v>7317767</v>
      </c>
      <c r="F257" s="9">
        <f>F258+F260+F261+F262+F269+F274+F275+F276+F277</f>
        <v>6867592</v>
      </c>
    </row>
    <row r="258" spans="1:6">
      <c r="A258" s="1" t="s">
        <v>189</v>
      </c>
      <c r="B258" s="1" t="s">
        <v>190</v>
      </c>
      <c r="C258" s="4">
        <v>8304766</v>
      </c>
      <c r="D258" s="4">
        <v>5847687</v>
      </c>
      <c r="E258" s="4">
        <v>4378352</v>
      </c>
      <c r="F258" s="4">
        <v>4104398</v>
      </c>
    </row>
    <row r="259" spans="1:6">
      <c r="A259" s="8" t="s">
        <v>191</v>
      </c>
      <c r="B259" s="8" t="s">
        <v>192</v>
      </c>
      <c r="C259" s="9">
        <f>C249-C258</f>
        <v>4382155</v>
      </c>
      <c r="D259" s="9">
        <f>D249-D258</f>
        <v>3243477</v>
      </c>
      <c r="E259" s="9">
        <f>E249-E258</f>
        <v>3035038</v>
      </c>
      <c r="F259" s="9">
        <f>F249-F258</f>
        <v>2882563</v>
      </c>
    </row>
    <row r="260" spans="1:6">
      <c r="A260" s="1" t="s">
        <v>193</v>
      </c>
      <c r="B260" s="1" t="s">
        <v>194</v>
      </c>
      <c r="C260" s="4">
        <f>2019124-1661</f>
        <v>2017463</v>
      </c>
      <c r="D260" s="4">
        <v>1440772</v>
      </c>
      <c r="E260" s="4">
        <v>870002</v>
      </c>
      <c r="F260" s="4">
        <v>802104</v>
      </c>
    </row>
    <row r="261" spans="1:6">
      <c r="A261" s="1" t="s">
        <v>195</v>
      </c>
      <c r="B261" s="1" t="s">
        <v>196</v>
      </c>
      <c r="C261" s="4">
        <v>334361</v>
      </c>
      <c r="D261" s="4">
        <v>284124</v>
      </c>
      <c r="E261" s="4">
        <v>278067</v>
      </c>
      <c r="F261" s="4">
        <v>215816</v>
      </c>
    </row>
    <row r="262" spans="1:6">
      <c r="A262" s="1" t="s">
        <v>197</v>
      </c>
      <c r="B262" s="1" t="s">
        <v>198</v>
      </c>
      <c r="C262" s="14">
        <f>SUM(C263:C267)</f>
        <v>1441829</v>
      </c>
      <c r="D262" s="14">
        <f>SUM(D263:D267)</f>
        <v>1507895</v>
      </c>
      <c r="E262" s="14">
        <f>SUM(E263:E267)</f>
        <v>1607487</v>
      </c>
      <c r="F262" s="14">
        <f>SUM(F263:F267)</f>
        <v>1469524</v>
      </c>
    </row>
    <row r="263" spans="1:6">
      <c r="A263" s="2" t="s">
        <v>199</v>
      </c>
      <c r="B263" s="2" t="s">
        <v>200</v>
      </c>
      <c r="C263" s="4">
        <v>1017701</v>
      </c>
      <c r="D263" s="4">
        <v>1090515</v>
      </c>
      <c r="E263" s="4">
        <v>1230389</v>
      </c>
      <c r="F263" s="4">
        <v>797609</v>
      </c>
    </row>
    <row r="264" spans="1:6">
      <c r="A264" s="2" t="s">
        <v>201</v>
      </c>
      <c r="B264" s="2" t="s">
        <v>202</v>
      </c>
      <c r="C264" s="4">
        <f>297116+42919</f>
        <v>340035</v>
      </c>
      <c r="D264" s="4">
        <v>339243</v>
      </c>
      <c r="E264" s="4">
        <v>308508</v>
      </c>
      <c r="F264" s="4">
        <v>285922</v>
      </c>
    </row>
    <row r="265" spans="1:6">
      <c r="A265" s="2" t="s">
        <v>203</v>
      </c>
      <c r="B265" s="2" t="s">
        <v>204</v>
      </c>
      <c r="C265" s="4">
        <v>80897</v>
      </c>
      <c r="D265" s="4">
        <v>75956</v>
      </c>
      <c r="E265" s="4">
        <v>66539</v>
      </c>
      <c r="F265" s="4">
        <v>59757</v>
      </c>
    </row>
    <row r="266" spans="1:6">
      <c r="A266" s="2" t="s">
        <v>205</v>
      </c>
      <c r="B266" s="2" t="s">
        <v>206</v>
      </c>
      <c r="C266" s="16">
        <v>0</v>
      </c>
      <c r="D266" s="16">
        <v>0</v>
      </c>
      <c r="E266" s="16">
        <v>0</v>
      </c>
      <c r="F266" s="16">
        <v>0</v>
      </c>
    </row>
    <row r="267" spans="1:6">
      <c r="A267" s="2" t="s">
        <v>207</v>
      </c>
      <c r="B267" s="2" t="s">
        <v>208</v>
      </c>
      <c r="C267" s="4">
        <f>1775+1305+116</f>
        <v>3196</v>
      </c>
      <c r="D267" s="4">
        <v>2181</v>
      </c>
      <c r="E267" s="4">
        <v>2051</v>
      </c>
      <c r="F267" s="4">
        <v>326236</v>
      </c>
    </row>
    <row r="268" spans="1:6">
      <c r="A268" s="8" t="s">
        <v>209</v>
      </c>
      <c r="B268" s="8" t="s">
        <v>210</v>
      </c>
      <c r="C268" s="9">
        <f>C259-C260-C261-C262-C274</f>
        <v>588502</v>
      </c>
      <c r="D268" s="9">
        <f>D259-D260-D261-D262-D274</f>
        <v>403414</v>
      </c>
      <c r="E268" s="9">
        <f>E259-E260-E261-E262-E274</f>
        <v>330053</v>
      </c>
      <c r="F268" s="9">
        <f>F259-F260-F261-F262-F274</f>
        <v>360316</v>
      </c>
    </row>
    <row r="269" spans="1:6">
      <c r="A269" s="1" t="s">
        <v>211</v>
      </c>
      <c r="B269" s="1" t="s">
        <v>212</v>
      </c>
      <c r="C269" s="14">
        <f>SUM(C270:C273)</f>
        <v>247822</v>
      </c>
      <c r="D269" s="14">
        <f>SUM(D270:D273)</f>
        <v>233535</v>
      </c>
      <c r="E269" s="14">
        <f>SUM(E270:E273)</f>
        <v>164439</v>
      </c>
      <c r="F269" s="14">
        <f>SUM(F270:F273)</f>
        <v>216054</v>
      </c>
    </row>
    <row r="270" spans="1:6">
      <c r="A270" s="2" t="s">
        <v>213</v>
      </c>
      <c r="B270" s="2" t="s">
        <v>214</v>
      </c>
      <c r="C270" s="16">
        <v>51444</v>
      </c>
      <c r="D270" s="16">
        <v>45838</v>
      </c>
      <c r="E270" s="16">
        <v>24545</v>
      </c>
      <c r="F270" s="16">
        <v>23973</v>
      </c>
    </row>
    <row r="271" spans="1:6">
      <c r="A271" s="2" t="s">
        <v>215</v>
      </c>
      <c r="B271" s="2" t="s">
        <v>216</v>
      </c>
      <c r="C271" s="4">
        <v>196378</v>
      </c>
      <c r="D271" s="4">
        <v>172526</v>
      </c>
      <c r="E271" s="4">
        <v>139894</v>
      </c>
      <c r="F271" s="4">
        <v>192081</v>
      </c>
    </row>
    <row r="272" spans="1:6">
      <c r="A272" s="2" t="s">
        <v>217</v>
      </c>
      <c r="B272" s="2" t="s">
        <v>218</v>
      </c>
      <c r="C272" s="16">
        <v>0</v>
      </c>
      <c r="D272" s="16">
        <v>0</v>
      </c>
      <c r="E272" s="16">
        <v>0</v>
      </c>
      <c r="F272" s="16">
        <v>0</v>
      </c>
    </row>
    <row r="273" spans="1:6">
      <c r="A273" s="2" t="s">
        <v>219</v>
      </c>
      <c r="B273" s="2" t="s">
        <v>220</v>
      </c>
      <c r="C273" s="16">
        <v>0</v>
      </c>
      <c r="D273" s="16">
        <v>15171</v>
      </c>
      <c r="E273" s="16">
        <v>0</v>
      </c>
      <c r="F273" s="16">
        <v>0</v>
      </c>
    </row>
    <row r="274" spans="1:6">
      <c r="A274" s="1" t="s">
        <v>221</v>
      </c>
      <c r="B274" s="1" t="s">
        <v>222</v>
      </c>
      <c r="C274" s="14">
        <v>0</v>
      </c>
      <c r="D274" s="14">
        <v>-392728</v>
      </c>
      <c r="E274" s="14">
        <v>-50571</v>
      </c>
      <c r="F274" s="14">
        <v>34803</v>
      </c>
    </row>
    <row r="275" spans="1:6">
      <c r="A275" s="1" t="s">
        <v>223</v>
      </c>
      <c r="B275" s="1" t="s">
        <v>224</v>
      </c>
      <c r="C275" s="14">
        <v>18233</v>
      </c>
      <c r="D275" s="14">
        <v>0</v>
      </c>
      <c r="E275" s="14">
        <v>0</v>
      </c>
      <c r="F275" s="14">
        <v>0</v>
      </c>
    </row>
    <row r="276" spans="1:6">
      <c r="A276" s="1" t="s">
        <v>225</v>
      </c>
      <c r="B276" s="1" t="s">
        <v>226</v>
      </c>
      <c r="C276" s="14">
        <v>0</v>
      </c>
      <c r="D276" s="14">
        <v>0</v>
      </c>
      <c r="E276" s="14">
        <v>0</v>
      </c>
      <c r="F276" s="14">
        <v>0</v>
      </c>
    </row>
    <row r="277" spans="1:6">
      <c r="A277" s="1" t="s">
        <v>227</v>
      </c>
      <c r="B277" s="1" t="s">
        <v>228</v>
      </c>
      <c r="C277" s="4">
        <v>22994</v>
      </c>
      <c r="D277" s="4">
        <v>40107</v>
      </c>
      <c r="E277" s="4">
        <v>69991</v>
      </c>
      <c r="F277" s="4">
        <v>24893</v>
      </c>
    </row>
    <row r="278" spans="1:6">
      <c r="A278" s="8" t="s">
        <v>229</v>
      </c>
      <c r="B278" s="8" t="s">
        <v>230</v>
      </c>
      <c r="C278" s="9">
        <f>C249-C257</f>
        <v>299453</v>
      </c>
      <c r="D278" s="9">
        <f>D249-D257</f>
        <v>129772</v>
      </c>
      <c r="E278" s="9">
        <f>E249-E257</f>
        <v>95623</v>
      </c>
      <c r="F278" s="9">
        <f>F249-F257</f>
        <v>119369</v>
      </c>
    </row>
    <row r="279" spans="1:6">
      <c r="A279" s="8" t="s">
        <v>231</v>
      </c>
      <c r="B279" s="8" t="s">
        <v>232</v>
      </c>
      <c r="C279" s="9">
        <f>C280+C284-C297-C302</f>
        <v>-25530</v>
      </c>
      <c r="D279" s="9">
        <f>D280+D284-D297-D302</f>
        <v>-26748</v>
      </c>
      <c r="E279" s="9">
        <f>E280+E284-E297-E302</f>
        <v>-29778</v>
      </c>
      <c r="F279" s="9">
        <f>F280+F284-F297-F302</f>
        <v>-41874</v>
      </c>
    </row>
    <row r="280" spans="1:6">
      <c r="A280" s="1" t="s">
        <v>233</v>
      </c>
      <c r="B280" s="1" t="s">
        <v>234</v>
      </c>
      <c r="C280" s="14">
        <f>SUM(C281:C283)</f>
        <v>0</v>
      </c>
      <c r="D280" s="14">
        <f>SUM(D281:D283)</f>
        <v>60</v>
      </c>
      <c r="E280" s="14">
        <f>SUM(E281:E283)</f>
        <v>185</v>
      </c>
      <c r="F280" s="14">
        <f>SUM(F281:F283)</f>
        <v>324</v>
      </c>
    </row>
    <row r="281" spans="1:6">
      <c r="A281" s="2" t="s">
        <v>235</v>
      </c>
      <c r="B281" s="2" t="s">
        <v>236</v>
      </c>
      <c r="C281" s="4">
        <v>0</v>
      </c>
      <c r="D281" s="4">
        <v>0</v>
      </c>
      <c r="E281" s="4">
        <v>0</v>
      </c>
      <c r="F281" s="4">
        <v>0</v>
      </c>
    </row>
    <row r="282" spans="1:6">
      <c r="A282" s="2" t="s">
        <v>237</v>
      </c>
      <c r="B282" s="2" t="s">
        <v>238</v>
      </c>
      <c r="C282" s="4">
        <v>0</v>
      </c>
      <c r="D282" s="4">
        <v>0</v>
      </c>
      <c r="E282" s="4">
        <v>0</v>
      </c>
      <c r="F282" s="4">
        <v>0</v>
      </c>
    </row>
    <row r="283" spans="1:6">
      <c r="A283" s="2" t="s">
        <v>239</v>
      </c>
      <c r="B283" s="2" t="s">
        <v>240</v>
      </c>
      <c r="C283" s="4">
        <v>0</v>
      </c>
      <c r="D283" s="4">
        <v>60</v>
      </c>
      <c r="E283" s="4">
        <v>185</v>
      </c>
      <c r="F283" s="4">
        <v>324</v>
      </c>
    </row>
    <row r="284" spans="1:6">
      <c r="A284" s="1" t="s">
        <v>241</v>
      </c>
      <c r="B284" s="1" t="s">
        <v>242</v>
      </c>
      <c r="C284" s="14">
        <f>C285+C290+C291+C292</f>
        <v>1437</v>
      </c>
      <c r="D284" s="14">
        <f>D285+D290+D291+D292</f>
        <v>0</v>
      </c>
      <c r="E284" s="14">
        <f>E285+E290+E291+E292</f>
        <v>0</v>
      </c>
      <c r="F284" s="14">
        <f>F285+F290+F291+F292</f>
        <v>0</v>
      </c>
    </row>
    <row r="285" spans="1:6">
      <c r="A285" s="2" t="s">
        <v>243</v>
      </c>
      <c r="B285" s="2" t="s">
        <v>244</v>
      </c>
      <c r="C285" s="4">
        <f>SUM(C286:C289)</f>
        <v>1437</v>
      </c>
      <c r="D285" s="4">
        <f>SUM(D286:D289)</f>
        <v>0</v>
      </c>
      <c r="E285" s="4">
        <f>SUM(E286:E289)</f>
        <v>0</v>
      </c>
      <c r="F285" s="4">
        <f>SUM(F286:F289)</f>
        <v>0</v>
      </c>
    </row>
    <row r="286" spans="1:6">
      <c r="A286" s="2" t="s">
        <v>245</v>
      </c>
      <c r="B286" s="2" t="s">
        <v>246</v>
      </c>
      <c r="C286" s="4">
        <v>0</v>
      </c>
      <c r="D286" s="4">
        <v>0</v>
      </c>
      <c r="E286" s="4">
        <v>0</v>
      </c>
      <c r="F286" s="4">
        <v>0</v>
      </c>
    </row>
    <row r="287" spans="1:6">
      <c r="A287" s="2" t="s">
        <v>247</v>
      </c>
      <c r="B287" s="2" t="s">
        <v>248</v>
      </c>
      <c r="C287" s="4">
        <v>0</v>
      </c>
      <c r="D287" s="4">
        <v>0</v>
      </c>
      <c r="E287" s="4">
        <v>0</v>
      </c>
      <c r="F287" s="4">
        <v>0</v>
      </c>
    </row>
    <row r="288" spans="1:6">
      <c r="A288" s="2" t="s">
        <v>249</v>
      </c>
      <c r="B288" s="2" t="s">
        <v>250</v>
      </c>
      <c r="C288" s="4">
        <v>0</v>
      </c>
      <c r="D288" s="4">
        <v>0</v>
      </c>
      <c r="E288" s="4">
        <v>0</v>
      </c>
      <c r="F288" s="4">
        <v>0</v>
      </c>
    </row>
    <row r="289" spans="1:6">
      <c r="A289" s="2" t="s">
        <v>251</v>
      </c>
      <c r="B289" s="2" t="s">
        <v>252</v>
      </c>
      <c r="C289" s="16">
        <v>1437</v>
      </c>
      <c r="D289" s="16">
        <v>0</v>
      </c>
      <c r="E289" s="16">
        <v>0</v>
      </c>
      <c r="F289" s="16">
        <v>0</v>
      </c>
    </row>
    <row r="290" spans="1:6">
      <c r="A290" s="2" t="s">
        <v>253</v>
      </c>
      <c r="B290" s="2" t="s">
        <v>254</v>
      </c>
      <c r="C290" s="4">
        <v>0</v>
      </c>
      <c r="D290" s="4">
        <v>0</v>
      </c>
      <c r="E290" s="4">
        <v>0</v>
      </c>
      <c r="F290" s="4">
        <v>0</v>
      </c>
    </row>
    <row r="291" spans="1:6">
      <c r="A291" s="2" t="s">
        <v>117</v>
      </c>
      <c r="B291" s="2" t="s">
        <v>118</v>
      </c>
      <c r="C291" s="4">
        <v>0</v>
      </c>
      <c r="D291" s="4">
        <v>0</v>
      </c>
      <c r="E291" s="4">
        <v>0</v>
      </c>
      <c r="F291" s="4">
        <v>0</v>
      </c>
    </row>
    <row r="292" spans="1:6">
      <c r="A292" s="2" t="s">
        <v>119</v>
      </c>
      <c r="B292" s="2" t="s">
        <v>120</v>
      </c>
      <c r="C292" s="4">
        <f>SUM(C293:C296)</f>
        <v>0</v>
      </c>
      <c r="D292" s="4">
        <f>SUM(D293:D296)</f>
        <v>0</v>
      </c>
      <c r="E292" s="4">
        <f>SUM(E293:E296)</f>
        <v>0</v>
      </c>
      <c r="F292" s="4">
        <f>SUM(F293:F296)</f>
        <v>0</v>
      </c>
    </row>
    <row r="293" spans="1:6">
      <c r="A293" s="2" t="s">
        <v>245</v>
      </c>
      <c r="B293" s="2" t="s">
        <v>121</v>
      </c>
      <c r="C293" s="4">
        <v>0</v>
      </c>
      <c r="D293" s="4">
        <v>0</v>
      </c>
      <c r="E293" s="4">
        <v>0</v>
      </c>
      <c r="F293" s="4">
        <v>0</v>
      </c>
    </row>
    <row r="294" spans="1:6">
      <c r="A294" s="2" t="s">
        <v>247</v>
      </c>
      <c r="B294" s="2" t="s">
        <v>122</v>
      </c>
      <c r="C294" s="4">
        <v>0</v>
      </c>
      <c r="D294" s="4">
        <v>0</v>
      </c>
      <c r="E294" s="4">
        <v>0</v>
      </c>
      <c r="F294" s="4">
        <v>0</v>
      </c>
    </row>
    <row r="295" spans="1:6">
      <c r="A295" s="2" t="s">
        <v>123</v>
      </c>
      <c r="B295" s="2" t="s">
        <v>124</v>
      </c>
      <c r="C295" s="4">
        <v>0</v>
      </c>
      <c r="D295" s="4">
        <v>0</v>
      </c>
      <c r="E295" s="4">
        <v>0</v>
      </c>
      <c r="F295" s="4">
        <v>0</v>
      </c>
    </row>
    <row r="296" spans="1:6">
      <c r="A296" s="2" t="s">
        <v>125</v>
      </c>
      <c r="B296" s="2" t="s">
        <v>126</v>
      </c>
      <c r="C296" s="4">
        <v>0</v>
      </c>
      <c r="D296" s="4">
        <v>0</v>
      </c>
      <c r="E296" s="4">
        <v>0</v>
      </c>
      <c r="F296" s="4">
        <v>0</v>
      </c>
    </row>
    <row r="297" spans="1:6">
      <c r="A297" s="1" t="s">
        <v>127</v>
      </c>
      <c r="B297" s="1" t="s">
        <v>128</v>
      </c>
      <c r="C297" s="14">
        <f>SUM(C298:C301)</f>
        <v>26967</v>
      </c>
      <c r="D297" s="14">
        <f>SUM(D298:D301)</f>
        <v>26808</v>
      </c>
      <c r="E297" s="14">
        <f>SUM(E298:E301)</f>
        <v>29963</v>
      </c>
      <c r="F297" s="14">
        <f>SUM(F298:F301)</f>
        <v>42198</v>
      </c>
    </row>
    <row r="298" spans="1:6">
      <c r="A298" s="2" t="s">
        <v>129</v>
      </c>
      <c r="B298" s="2" t="s">
        <v>130</v>
      </c>
      <c r="C298" s="4">
        <v>0</v>
      </c>
      <c r="D298" s="4">
        <v>0</v>
      </c>
      <c r="E298" s="4">
        <v>0</v>
      </c>
      <c r="F298" s="4">
        <v>0</v>
      </c>
    </row>
    <row r="299" spans="1:6">
      <c r="A299" s="2" t="s">
        <v>131</v>
      </c>
      <c r="B299" s="2" t="s">
        <v>132</v>
      </c>
      <c r="C299" s="4">
        <v>0</v>
      </c>
      <c r="D299" s="4">
        <v>0</v>
      </c>
      <c r="E299" s="4">
        <v>0</v>
      </c>
      <c r="F299" s="4">
        <v>0</v>
      </c>
    </row>
    <row r="300" spans="1:6">
      <c r="A300" s="2" t="s">
        <v>133</v>
      </c>
      <c r="B300" s="2" t="s">
        <v>134</v>
      </c>
      <c r="C300" s="4">
        <v>0</v>
      </c>
      <c r="D300" s="4">
        <v>0</v>
      </c>
      <c r="E300" s="4">
        <v>0</v>
      </c>
      <c r="F300" s="4">
        <v>0</v>
      </c>
    </row>
    <row r="301" spans="1:6">
      <c r="A301" s="2" t="s">
        <v>135</v>
      </c>
      <c r="B301" s="2" t="s">
        <v>136</v>
      </c>
      <c r="C301" s="16">
        <v>26967</v>
      </c>
      <c r="D301" s="16">
        <v>26808</v>
      </c>
      <c r="E301" s="16">
        <v>29963</v>
      </c>
      <c r="F301" s="16">
        <v>42198</v>
      </c>
    </row>
    <row r="302" spans="1:6">
      <c r="A302" s="2" t="s">
        <v>137</v>
      </c>
      <c r="B302" s="2" t="s">
        <v>138</v>
      </c>
      <c r="C302" s="4">
        <v>0</v>
      </c>
      <c r="D302" s="4">
        <v>0</v>
      </c>
      <c r="E302" s="4">
        <v>0</v>
      </c>
      <c r="F302" s="4">
        <v>0</v>
      </c>
    </row>
    <row r="303" spans="1:6">
      <c r="A303" s="8" t="s">
        <v>139</v>
      </c>
      <c r="B303" s="8" t="s">
        <v>140</v>
      </c>
      <c r="C303" s="9">
        <f>C304-C310</f>
        <v>0</v>
      </c>
      <c r="D303" s="9">
        <f>D304-D310</f>
        <v>0</v>
      </c>
      <c r="E303" s="9">
        <f>E304-E310</f>
        <v>0</v>
      </c>
      <c r="F303" s="9">
        <f>F304-F310</f>
        <v>0</v>
      </c>
    </row>
    <row r="304" spans="1:6">
      <c r="A304" s="1" t="s">
        <v>141</v>
      </c>
      <c r="B304" s="1" t="s">
        <v>142</v>
      </c>
      <c r="C304" s="14">
        <f>C305+C308+C309</f>
        <v>0</v>
      </c>
      <c r="D304" s="14">
        <f>D305+D308+D309</f>
        <v>0</v>
      </c>
      <c r="E304" s="14">
        <f>E305+E308+E309</f>
        <v>0</v>
      </c>
      <c r="F304" s="14">
        <f>F305+F308+F309</f>
        <v>0</v>
      </c>
    </row>
    <row r="305" spans="1:6">
      <c r="A305" s="2" t="s">
        <v>143</v>
      </c>
      <c r="B305" s="2" t="s">
        <v>144</v>
      </c>
      <c r="C305" s="4">
        <v>0</v>
      </c>
      <c r="D305" s="4">
        <v>0</v>
      </c>
      <c r="E305" s="4">
        <v>0</v>
      </c>
      <c r="F305" s="4">
        <v>0</v>
      </c>
    </row>
    <row r="306" spans="1:6">
      <c r="A306" s="2" t="s">
        <v>145</v>
      </c>
      <c r="B306" s="2" t="s">
        <v>146</v>
      </c>
      <c r="C306" s="4">
        <v>0</v>
      </c>
      <c r="D306" s="4">
        <v>0</v>
      </c>
      <c r="E306" s="4">
        <v>0</v>
      </c>
      <c r="F306" s="4">
        <v>0</v>
      </c>
    </row>
    <row r="307" spans="1:6">
      <c r="A307" s="2" t="s">
        <v>147</v>
      </c>
      <c r="B307" s="2" t="s">
        <v>148</v>
      </c>
      <c r="C307" s="4">
        <v>0</v>
      </c>
      <c r="D307" s="4">
        <v>0</v>
      </c>
      <c r="E307" s="4">
        <v>0</v>
      </c>
      <c r="F307" s="4">
        <v>0</v>
      </c>
    </row>
    <row r="308" spans="1:6">
      <c r="A308" s="2" t="s">
        <v>149</v>
      </c>
      <c r="B308" s="2" t="s">
        <v>150</v>
      </c>
      <c r="C308" s="4">
        <v>0</v>
      </c>
      <c r="D308" s="4">
        <v>0</v>
      </c>
      <c r="E308" s="4">
        <v>0</v>
      </c>
      <c r="F308" s="4">
        <v>0</v>
      </c>
    </row>
    <row r="309" spans="1:6">
      <c r="A309" s="2" t="s">
        <v>151</v>
      </c>
      <c r="B309" s="2" t="s">
        <v>152</v>
      </c>
      <c r="C309" s="4">
        <v>0</v>
      </c>
      <c r="D309" s="4">
        <v>0</v>
      </c>
      <c r="E309" s="4">
        <v>0</v>
      </c>
      <c r="F309" s="4">
        <v>0</v>
      </c>
    </row>
    <row r="310" spans="1:6">
      <c r="A310" s="1" t="s">
        <v>153</v>
      </c>
      <c r="B310" s="1" t="s">
        <v>154</v>
      </c>
      <c r="C310" s="14">
        <v>0</v>
      </c>
      <c r="D310" s="14">
        <v>0</v>
      </c>
      <c r="E310" s="14">
        <v>0</v>
      </c>
      <c r="F310" s="14">
        <v>0</v>
      </c>
    </row>
    <row r="311" spans="1:6">
      <c r="A311" s="2" t="s">
        <v>143</v>
      </c>
      <c r="B311" s="2" t="s">
        <v>155</v>
      </c>
      <c r="C311" s="4">
        <v>0</v>
      </c>
      <c r="D311" s="4">
        <v>0</v>
      </c>
      <c r="E311" s="4">
        <v>0</v>
      </c>
      <c r="F311" s="4">
        <v>0</v>
      </c>
    </row>
    <row r="312" spans="1:6">
      <c r="A312" s="2" t="s">
        <v>145</v>
      </c>
      <c r="B312" s="2" t="s">
        <v>156</v>
      </c>
      <c r="C312" s="4">
        <v>0</v>
      </c>
      <c r="D312" s="4">
        <v>0</v>
      </c>
      <c r="E312" s="4">
        <v>0</v>
      </c>
      <c r="F312" s="4">
        <v>0</v>
      </c>
    </row>
    <row r="313" spans="1:6">
      <c r="A313" s="2" t="s">
        <v>147</v>
      </c>
      <c r="B313" s="2" t="s">
        <v>157</v>
      </c>
      <c r="C313" s="4">
        <v>0</v>
      </c>
      <c r="D313" s="4">
        <v>0</v>
      </c>
      <c r="E313" s="4">
        <v>0</v>
      </c>
      <c r="F313" s="4">
        <v>0</v>
      </c>
    </row>
    <row r="314" spans="1:6">
      <c r="A314" s="2" t="s">
        <v>149</v>
      </c>
      <c r="B314" s="2" t="s">
        <v>158</v>
      </c>
      <c r="C314" s="4">
        <v>0</v>
      </c>
      <c r="D314" s="4">
        <v>0</v>
      </c>
      <c r="E314" s="4">
        <v>0</v>
      </c>
      <c r="F314" s="4">
        <v>0</v>
      </c>
    </row>
    <row r="315" spans="1:6">
      <c r="A315" s="2" t="s">
        <v>151</v>
      </c>
      <c r="B315" s="2" t="s">
        <v>159</v>
      </c>
      <c r="C315" s="4">
        <v>0</v>
      </c>
      <c r="D315" s="4">
        <v>0</v>
      </c>
      <c r="E315" s="4">
        <v>0</v>
      </c>
      <c r="F315" s="4">
        <v>0</v>
      </c>
    </row>
    <row r="316" spans="1:6">
      <c r="A316" s="8" t="s">
        <v>160</v>
      </c>
      <c r="B316" s="8" t="s">
        <v>161</v>
      </c>
      <c r="C316" s="9">
        <f>C317-C322</f>
        <v>3737</v>
      </c>
      <c r="D316" s="9">
        <f>D317-D322</f>
        <v>0</v>
      </c>
      <c r="E316" s="9">
        <f>E317-E322</f>
        <v>0</v>
      </c>
      <c r="F316" s="9">
        <f>F317-F322</f>
        <v>-7301</v>
      </c>
    </row>
    <row r="317" spans="1:6">
      <c r="A317" s="1" t="s">
        <v>162</v>
      </c>
      <c r="B317" s="1" t="s">
        <v>163</v>
      </c>
      <c r="C317" s="14">
        <f>C318+C319</f>
        <v>8459</v>
      </c>
      <c r="D317" s="14">
        <f>D318+D319</f>
        <v>0</v>
      </c>
      <c r="E317" s="14">
        <f>E318+E319</f>
        <v>0</v>
      </c>
      <c r="F317" s="14">
        <f>F318+F319</f>
        <v>4647</v>
      </c>
    </row>
    <row r="318" spans="1:6">
      <c r="A318" s="2" t="s">
        <v>164</v>
      </c>
      <c r="B318" s="2" t="s">
        <v>165</v>
      </c>
      <c r="C318" s="4">
        <v>8459</v>
      </c>
      <c r="D318" s="4">
        <v>0</v>
      </c>
      <c r="E318" s="4">
        <v>0</v>
      </c>
      <c r="F318" s="4">
        <v>0</v>
      </c>
    </row>
    <row r="319" spans="1:6">
      <c r="A319" s="2" t="s">
        <v>166</v>
      </c>
      <c r="B319" s="2" t="s">
        <v>167</v>
      </c>
      <c r="C319" s="4">
        <f>SUM(C320:C321)</f>
        <v>0</v>
      </c>
      <c r="D319" s="4">
        <f>SUM(D320:D321)</f>
        <v>0</v>
      </c>
      <c r="E319" s="4">
        <f>SUM(E320:E321)</f>
        <v>0</v>
      </c>
      <c r="F319" s="4">
        <v>4647</v>
      </c>
    </row>
    <row r="320" spans="1:6">
      <c r="A320" s="2" t="s">
        <v>168</v>
      </c>
      <c r="B320" s="2" t="s">
        <v>169</v>
      </c>
      <c r="C320" s="16">
        <v>0</v>
      </c>
      <c r="D320" s="16">
        <v>0</v>
      </c>
      <c r="E320" s="16">
        <v>0</v>
      </c>
      <c r="F320" s="16">
        <v>0</v>
      </c>
    </row>
    <row r="321" spans="1:6">
      <c r="A321" s="2" t="s">
        <v>170</v>
      </c>
      <c r="B321" s="2" t="s">
        <v>171</v>
      </c>
      <c r="C321" s="4">
        <v>0</v>
      </c>
      <c r="D321" s="4">
        <v>0</v>
      </c>
      <c r="E321" s="4">
        <v>0</v>
      </c>
      <c r="F321" s="4">
        <v>0</v>
      </c>
    </row>
    <row r="322" spans="1:6">
      <c r="A322" s="1" t="s">
        <v>172</v>
      </c>
      <c r="B322" s="1" t="s">
        <v>173</v>
      </c>
      <c r="C322" s="14">
        <f>C323+C324+C325</f>
        <v>4722</v>
      </c>
      <c r="D322" s="14">
        <f>D323+D324+D325</f>
        <v>0</v>
      </c>
      <c r="E322" s="14">
        <f>E323+E324+E325</f>
        <v>0</v>
      </c>
      <c r="F322" s="14">
        <f>F323+F324+F325</f>
        <v>11948</v>
      </c>
    </row>
    <row r="323" spans="1:6">
      <c r="A323" s="2" t="s">
        <v>174</v>
      </c>
      <c r="B323" s="2" t="s">
        <v>175</v>
      </c>
      <c r="C323" s="4">
        <v>4722</v>
      </c>
      <c r="D323" s="4">
        <v>0</v>
      </c>
      <c r="E323" s="4">
        <v>0</v>
      </c>
      <c r="F323" s="4">
        <v>0</v>
      </c>
    </row>
    <row r="324" spans="1:6">
      <c r="A324" s="2" t="s">
        <v>176</v>
      </c>
      <c r="B324" s="2" t="s">
        <v>177</v>
      </c>
      <c r="C324" s="4">
        <v>0</v>
      </c>
      <c r="D324" s="4">
        <v>0</v>
      </c>
      <c r="E324" s="4">
        <v>0</v>
      </c>
      <c r="F324" s="4">
        <v>11948</v>
      </c>
    </row>
    <row r="325" spans="1:6">
      <c r="A325" s="2" t="s">
        <v>166</v>
      </c>
      <c r="B325" s="2" t="s">
        <v>178</v>
      </c>
      <c r="C325" s="16">
        <v>0</v>
      </c>
      <c r="D325" s="16">
        <v>0</v>
      </c>
      <c r="E325" s="16">
        <v>0</v>
      </c>
      <c r="F325" s="16">
        <v>0</v>
      </c>
    </row>
    <row r="326" spans="1:6">
      <c r="A326" s="8" t="s">
        <v>179</v>
      </c>
      <c r="B326" s="8" t="s">
        <v>180</v>
      </c>
      <c r="C326" s="9">
        <f>C278+C279+C303+C316</f>
        <v>277660</v>
      </c>
      <c r="D326" s="9">
        <f>D278+D279+D303+D316</f>
        <v>103024</v>
      </c>
      <c r="E326" s="9">
        <f>E278+E279+E303+E316</f>
        <v>65845</v>
      </c>
      <c r="F326" s="9">
        <f>F278+F279+F303+F316</f>
        <v>70194</v>
      </c>
    </row>
    <row r="327" spans="1:6">
      <c r="A327" s="1" t="s">
        <v>181</v>
      </c>
      <c r="B327" s="1" t="s">
        <v>182</v>
      </c>
      <c r="C327" s="14">
        <f>C326*28%</f>
        <v>77744.800000000003</v>
      </c>
      <c r="D327" s="14">
        <f>SUM(D328:D331)</f>
        <v>10923</v>
      </c>
      <c r="E327" s="14">
        <f>SUM(E328:E331)</f>
        <v>23825</v>
      </c>
      <c r="F327" s="14">
        <f>SUM(F328:F331)</f>
        <v>50132</v>
      </c>
    </row>
    <row r="328" spans="1:6">
      <c r="A328" s="2" t="s">
        <v>183</v>
      </c>
      <c r="B328" s="2" t="s">
        <v>184</v>
      </c>
      <c r="C328" s="4">
        <v>0</v>
      </c>
      <c r="D328" s="4">
        <v>10923</v>
      </c>
      <c r="E328" s="4">
        <v>23825</v>
      </c>
      <c r="F328" s="4">
        <v>50132</v>
      </c>
    </row>
    <row r="329" spans="1:6">
      <c r="A329" s="2" t="s">
        <v>185</v>
      </c>
      <c r="B329" s="2" t="s">
        <v>186</v>
      </c>
      <c r="C329" s="4">
        <v>0</v>
      </c>
      <c r="D329" s="4">
        <v>0</v>
      </c>
      <c r="E329" s="4">
        <v>0</v>
      </c>
      <c r="F329" s="4">
        <v>0</v>
      </c>
    </row>
    <row r="330" spans="1:6">
      <c r="A330" s="2" t="s">
        <v>187</v>
      </c>
      <c r="B330" s="2" t="s">
        <v>188</v>
      </c>
      <c r="C330" s="4">
        <v>0</v>
      </c>
      <c r="D330" s="4">
        <v>0</v>
      </c>
      <c r="E330" s="4">
        <v>0</v>
      </c>
      <c r="F330" s="4">
        <v>0</v>
      </c>
    </row>
    <row r="331" spans="1:6">
      <c r="A331" s="2" t="s">
        <v>83</v>
      </c>
      <c r="B331" s="2" t="s">
        <v>84</v>
      </c>
      <c r="C331" s="4">
        <v>0</v>
      </c>
      <c r="D331" s="4">
        <v>0</v>
      </c>
      <c r="E331" s="4">
        <v>0</v>
      </c>
      <c r="F331" s="4">
        <v>0</v>
      </c>
    </row>
    <row r="332" spans="1:6">
      <c r="A332" s="1" t="s">
        <v>85</v>
      </c>
      <c r="B332" s="1" t="s">
        <v>86</v>
      </c>
      <c r="C332" s="14">
        <f>C326-C327</f>
        <v>199915.2</v>
      </c>
      <c r="D332" s="14">
        <f>D326-D327</f>
        <v>92101</v>
      </c>
      <c r="E332" s="14">
        <f>E326-E327</f>
        <v>42020</v>
      </c>
      <c r="F332" s="14">
        <f>F326-F327</f>
        <v>20062</v>
      </c>
    </row>
    <row r="333" spans="1:6">
      <c r="A333" s="2" t="s">
        <v>87</v>
      </c>
      <c r="B333" s="2" t="s">
        <v>88</v>
      </c>
      <c r="C333" s="4">
        <v>0</v>
      </c>
      <c r="D333" s="4">
        <v>0</v>
      </c>
      <c r="E333" s="4">
        <v>0</v>
      </c>
      <c r="F333" s="4">
        <v>0</v>
      </c>
    </row>
    <row r="334" spans="1:6">
      <c r="A334" s="2" t="s">
        <v>89</v>
      </c>
      <c r="B334" s="2" t="s">
        <v>90</v>
      </c>
      <c r="C334" s="4">
        <f>C332-C333</f>
        <v>199915.2</v>
      </c>
      <c r="D334" s="4">
        <f>D332-D333</f>
        <v>92101</v>
      </c>
      <c r="E334" s="4">
        <f>E332-E333</f>
        <v>42020</v>
      </c>
      <c r="F334" s="4">
        <f>F332-F333</f>
        <v>20062</v>
      </c>
    </row>
    <row r="335" spans="1:6">
      <c r="A335" s="2"/>
      <c r="B335" s="2"/>
      <c r="C335" s="2"/>
      <c r="D335" s="2"/>
      <c r="E335" s="2"/>
      <c r="F335" s="2"/>
    </row>
    <row r="336" spans="1:6">
      <c r="A336" s="2"/>
      <c r="B336" s="2"/>
      <c r="C336" s="2"/>
      <c r="D336" s="2"/>
      <c r="E336" s="2"/>
      <c r="F336" s="2"/>
    </row>
    <row r="337" spans="1:6">
      <c r="A337" s="2"/>
      <c r="B337" s="2"/>
      <c r="C337" s="4">
        <f>C334-C159</f>
        <v>199915.2</v>
      </c>
      <c r="D337" s="4">
        <f>D334-D159</f>
        <v>92101</v>
      </c>
      <c r="E337" s="4">
        <f>E334-E159</f>
        <v>42020</v>
      </c>
      <c r="F337" s="4">
        <f>F334-F159</f>
        <v>20062</v>
      </c>
    </row>
    <row r="338" spans="1:6">
      <c r="A338" s="2"/>
      <c r="B338" s="2"/>
      <c r="C338" s="4">
        <f>C5-C127</f>
        <v>77783.800000000745</v>
      </c>
      <c r="D338" s="4">
        <f>D5-D127</f>
        <v>0</v>
      </c>
      <c r="E338" s="4">
        <f>E5-E127</f>
        <v>-2376</v>
      </c>
      <c r="F338" s="4">
        <f>F5-F127</f>
        <v>2</v>
      </c>
    </row>
    <row r="339" spans="1:6">
      <c r="A339" s="17" t="s">
        <v>91</v>
      </c>
      <c r="B339" s="18"/>
      <c r="C339" s="19"/>
      <c r="D339" s="19"/>
      <c r="E339" s="19"/>
      <c r="F339" s="19"/>
    </row>
    <row r="340" spans="1:6">
      <c r="A340" s="20" t="s">
        <v>92</v>
      </c>
      <c r="B340" s="2"/>
      <c r="C340" s="4">
        <f>C10</f>
        <v>100222</v>
      </c>
      <c r="D340" s="4">
        <f>D10</f>
        <v>123634</v>
      </c>
      <c r="E340" s="4">
        <f>E10</f>
        <v>60518</v>
      </c>
      <c r="F340" s="4">
        <f>F10</f>
        <v>81082</v>
      </c>
    </row>
    <row r="341" spans="1:6">
      <c r="A341" s="20" t="s">
        <v>93</v>
      </c>
      <c r="B341" s="2"/>
      <c r="C341" s="4">
        <f>C37</f>
        <v>734400</v>
      </c>
      <c r="D341" s="4">
        <f>D37</f>
        <v>774420</v>
      </c>
      <c r="E341" s="4">
        <f>E37</f>
        <v>658199</v>
      </c>
      <c r="F341" s="4">
        <f>F37</f>
        <v>451995</v>
      </c>
    </row>
    <row r="342" spans="1:6">
      <c r="A342" s="20" t="s">
        <v>94</v>
      </c>
      <c r="B342" s="2"/>
      <c r="C342" s="4">
        <f>C59</f>
        <v>0</v>
      </c>
      <c r="D342" s="4">
        <f>D59</f>
        <v>0</v>
      </c>
      <c r="E342" s="4">
        <f>E59</f>
        <v>0</v>
      </c>
      <c r="F342" s="4">
        <f>F59</f>
        <v>0</v>
      </c>
    </row>
    <row r="343" spans="1:6">
      <c r="A343" s="17" t="s">
        <v>95</v>
      </c>
      <c r="B343" s="18" t="s">
        <v>96</v>
      </c>
      <c r="C343" s="19">
        <f>SUM(C340:C342)</f>
        <v>834622</v>
      </c>
      <c r="D343" s="19">
        <f>SUM(D340:D342)</f>
        <v>898054</v>
      </c>
      <c r="E343" s="19">
        <f>SUM(E340:E342)</f>
        <v>718717</v>
      </c>
      <c r="F343" s="19">
        <f>SUM(F340:F342)</f>
        <v>533077</v>
      </c>
    </row>
    <row r="344" spans="1:6">
      <c r="A344" s="2"/>
      <c r="B344" s="2"/>
      <c r="C344" s="2"/>
      <c r="D344" s="2"/>
      <c r="E344" s="2"/>
      <c r="F344" s="2"/>
    </row>
    <row r="345" spans="1:6">
      <c r="A345" s="17" t="s">
        <v>97</v>
      </c>
      <c r="B345" s="18"/>
      <c r="C345" s="19">
        <f>C343</f>
        <v>834622</v>
      </c>
      <c r="D345" s="19">
        <f>D343</f>
        <v>898054</v>
      </c>
      <c r="E345" s="19">
        <f>E343</f>
        <v>718717</v>
      </c>
      <c r="F345" s="19">
        <f>F343</f>
        <v>533077</v>
      </c>
    </row>
    <row r="346" spans="1:6">
      <c r="B346" s="2"/>
      <c r="C346" s="2"/>
      <c r="D346" s="2"/>
      <c r="E346" s="2"/>
      <c r="F346" s="2"/>
    </row>
    <row r="347" spans="1:6">
      <c r="A347" s="20" t="s">
        <v>98</v>
      </c>
      <c r="B347" s="2"/>
      <c r="C347" s="4">
        <f>C83</f>
        <v>2476212</v>
      </c>
      <c r="D347" s="4">
        <f>D83</f>
        <v>2072990</v>
      </c>
      <c r="E347" s="4">
        <f>E83</f>
        <v>1591790</v>
      </c>
      <c r="F347" s="4">
        <f>F83</f>
        <v>1375786</v>
      </c>
    </row>
    <row r="348" spans="1:6">
      <c r="A348" s="20" t="s">
        <v>99</v>
      </c>
      <c r="B348" s="2" t="s">
        <v>100</v>
      </c>
      <c r="C348" s="4">
        <f>C91</f>
        <v>2596940</v>
      </c>
      <c r="D348" s="4">
        <f>D91</f>
        <v>2970036</v>
      </c>
      <c r="E348" s="4">
        <f>E91</f>
        <v>2310202</v>
      </c>
      <c r="F348" s="4">
        <f>F91</f>
        <v>1765402</v>
      </c>
    </row>
    <row r="349" spans="1:6">
      <c r="A349" s="20" t="s">
        <v>101</v>
      </c>
      <c r="B349" s="2" t="s">
        <v>102</v>
      </c>
      <c r="C349" s="4">
        <f>C94+C97+C100+C103+C106+C109</f>
        <v>652005</v>
      </c>
      <c r="D349" s="4">
        <f>D94+D97+D100+D103+D106+D109</f>
        <v>1000983</v>
      </c>
      <c r="E349" s="4">
        <f>E94+E97+E100+E103+E106+E109</f>
        <v>510948</v>
      </c>
      <c r="F349" s="4">
        <f>F94+F97+F100+F103+F106+F109</f>
        <v>361996</v>
      </c>
    </row>
    <row r="350" spans="1:6">
      <c r="A350" s="20" t="s">
        <v>103</v>
      </c>
      <c r="B350" s="2"/>
      <c r="C350" s="4">
        <f>C92+C95+C98+C101+C104+C107+C110</f>
        <v>451483</v>
      </c>
      <c r="D350" s="4">
        <f>D92+D95+D98+D101+D104+D107+D110</f>
        <v>568083</v>
      </c>
      <c r="E350" s="4">
        <f>E92+E95+E98+E101+E104+E107+E110</f>
        <v>552283</v>
      </c>
      <c r="F350" s="4">
        <f>F92+F95+F98+F101+F104+F107+F110</f>
        <v>277200</v>
      </c>
    </row>
    <row r="351" spans="1:6">
      <c r="A351" s="20" t="s">
        <v>104</v>
      </c>
      <c r="B351" s="2"/>
      <c r="C351" s="4">
        <f>C111</f>
        <v>0</v>
      </c>
      <c r="D351" s="4">
        <f>D111</f>
        <v>0</v>
      </c>
      <c r="E351" s="4">
        <f>E111</f>
        <v>0</v>
      </c>
      <c r="F351" s="4">
        <f>F111</f>
        <v>0</v>
      </c>
    </row>
    <row r="352" spans="1:6">
      <c r="A352" s="20" t="s">
        <v>105</v>
      </c>
      <c r="B352" s="2" t="s">
        <v>106</v>
      </c>
      <c r="C352" s="4">
        <f>C120</f>
        <v>1508209</v>
      </c>
      <c r="D352" s="4">
        <f>D120</f>
        <v>89316</v>
      </c>
      <c r="E352" s="4">
        <f>E120</f>
        <v>137872</v>
      </c>
      <c r="F352" s="4">
        <f>F120</f>
        <v>351997</v>
      </c>
    </row>
    <row r="353" spans="1:6">
      <c r="A353" s="20" t="s">
        <v>107</v>
      </c>
      <c r="B353" s="2"/>
      <c r="C353" s="4">
        <f>C124</f>
        <v>9732</v>
      </c>
      <c r="D353" s="4">
        <f>D124</f>
        <v>4987</v>
      </c>
      <c r="E353" s="4">
        <f>E124</f>
        <v>11330</v>
      </c>
      <c r="F353" s="4">
        <f>F124</f>
        <v>7924</v>
      </c>
    </row>
    <row r="354" spans="1:6">
      <c r="A354" s="17" t="s">
        <v>108</v>
      </c>
      <c r="B354" s="18"/>
      <c r="C354" s="19">
        <f>SUM(C347:C353)</f>
        <v>7694581</v>
      </c>
      <c r="D354" s="19">
        <f>SUM(D347:D353)</f>
        <v>6706395</v>
      </c>
      <c r="E354" s="19">
        <f>SUM(E347:E353)</f>
        <v>5114425</v>
      </c>
      <c r="F354" s="19">
        <f>SUM(F347:F353)</f>
        <v>4140305</v>
      </c>
    </row>
    <row r="355" spans="1:6">
      <c r="A355" s="21" t="s">
        <v>109</v>
      </c>
      <c r="B355" s="2"/>
      <c r="C355" s="4">
        <f>C353+C352+C351+C349+C348</f>
        <v>4766886</v>
      </c>
      <c r="D355" s="4">
        <f>D353+D352+D351+D349+D348</f>
        <v>4065322</v>
      </c>
      <c r="E355" s="4">
        <f>E353+E352+E351+E349+E348</f>
        <v>2970352</v>
      </c>
      <c r="F355" s="4">
        <f>F353+F352+F351+F349+F348</f>
        <v>2487319</v>
      </c>
    </row>
    <row r="356" spans="1:6">
      <c r="A356" s="21" t="s">
        <v>110</v>
      </c>
      <c r="B356" s="2"/>
      <c r="C356" s="4">
        <f>C354-C352</f>
        <v>6186372</v>
      </c>
      <c r="D356" s="4">
        <f>D354-D352</f>
        <v>6617079</v>
      </c>
      <c r="E356" s="4">
        <f>E354-E352</f>
        <v>4976553</v>
      </c>
      <c r="F356" s="4">
        <f>F354-F352</f>
        <v>3788308</v>
      </c>
    </row>
    <row r="357" spans="1:6">
      <c r="A357" s="17" t="s">
        <v>111</v>
      </c>
      <c r="B357" s="18" t="s">
        <v>112</v>
      </c>
      <c r="C357" s="19">
        <f>C354+C345</f>
        <v>8529203</v>
      </c>
      <c r="D357" s="19">
        <f>D354+D345</f>
        <v>7604449</v>
      </c>
      <c r="E357" s="19">
        <f>E354+E345</f>
        <v>5833142</v>
      </c>
      <c r="F357" s="19">
        <f>F354+F345</f>
        <v>4673382</v>
      </c>
    </row>
    <row r="358" spans="1:6">
      <c r="A358" s="20"/>
      <c r="B358" s="2"/>
      <c r="C358" s="2"/>
      <c r="D358" s="2"/>
      <c r="E358" s="2"/>
      <c r="F358" s="2"/>
    </row>
    <row r="359" spans="1:6">
      <c r="A359" s="20" t="s">
        <v>113</v>
      </c>
      <c r="B359" s="2" t="s">
        <v>114</v>
      </c>
      <c r="C359" s="4">
        <f>C128</f>
        <v>1409854.2</v>
      </c>
      <c r="D359" s="4">
        <f>D128</f>
        <v>1209939</v>
      </c>
      <c r="E359" s="4">
        <f>E128</f>
        <v>1117837</v>
      </c>
      <c r="F359" s="4">
        <f>F128</f>
        <v>1075817</v>
      </c>
    </row>
    <row r="360" spans="1:6">
      <c r="A360" s="20" t="s">
        <v>115</v>
      </c>
      <c r="B360" s="2"/>
      <c r="C360" s="4">
        <f>C160</f>
        <v>0</v>
      </c>
      <c r="D360" s="4">
        <f>D160</f>
        <v>0</v>
      </c>
      <c r="E360" s="4">
        <f>E160</f>
        <v>2375</v>
      </c>
      <c r="F360" s="4">
        <f>F160</f>
        <v>0</v>
      </c>
    </row>
    <row r="361" spans="1:6">
      <c r="A361" s="20" t="s">
        <v>116</v>
      </c>
      <c r="B361" s="2"/>
      <c r="C361" s="4">
        <f>C165</f>
        <v>566771</v>
      </c>
      <c r="D361" s="4">
        <f>D165</f>
        <v>516030</v>
      </c>
      <c r="E361" s="4">
        <f>E165</f>
        <v>496007</v>
      </c>
      <c r="F361" s="4">
        <f>F165</f>
        <v>437639</v>
      </c>
    </row>
    <row r="362" spans="1:6">
      <c r="A362" s="20" t="s">
        <v>55</v>
      </c>
      <c r="B362" s="2" t="s">
        <v>56</v>
      </c>
      <c r="C362" s="4">
        <f>C178</f>
        <v>1897936</v>
      </c>
      <c r="D362" s="4">
        <f>D178</f>
        <v>1944760</v>
      </c>
      <c r="E362" s="4">
        <f>E178</f>
        <v>1338802</v>
      </c>
      <c r="F362" s="4">
        <f>F178</f>
        <v>1053902</v>
      </c>
    </row>
    <row r="363" spans="1:6">
      <c r="A363" s="2"/>
      <c r="B363" s="2"/>
      <c r="C363" s="2"/>
      <c r="D363" s="2"/>
      <c r="E363" s="2"/>
      <c r="F363" s="2"/>
    </row>
    <row r="364" spans="1:6">
      <c r="A364" s="21" t="s">
        <v>57</v>
      </c>
      <c r="B364" s="2" t="s">
        <v>58</v>
      </c>
      <c r="C364" s="4">
        <f>C360+C361+C362</f>
        <v>2464707</v>
      </c>
      <c r="D364" s="4">
        <f>D360+D361+D362</f>
        <v>2460790</v>
      </c>
      <c r="E364" s="4">
        <f>E360+E361+E362</f>
        <v>1837184</v>
      </c>
      <c r="F364" s="4">
        <f>F360+F361+F362</f>
        <v>1491541</v>
      </c>
    </row>
    <row r="365" spans="1:6">
      <c r="A365" s="17" t="s">
        <v>59</v>
      </c>
      <c r="B365" s="18" t="s">
        <v>60</v>
      </c>
      <c r="C365" s="19">
        <f>C364+C359</f>
        <v>3874561.2</v>
      </c>
      <c r="D365" s="19">
        <f>D364+D359</f>
        <v>3670729</v>
      </c>
      <c r="E365" s="19">
        <f>E364+E359</f>
        <v>2955021</v>
      </c>
      <c r="F365" s="19">
        <f>F364+F359</f>
        <v>2567358</v>
      </c>
    </row>
    <row r="366" spans="1:6">
      <c r="A366" s="20"/>
      <c r="B366" s="2"/>
      <c r="C366" s="2"/>
      <c r="D366" s="2"/>
      <c r="E366" s="2"/>
      <c r="F366" s="2"/>
    </row>
    <row r="367" spans="1:6">
      <c r="A367" s="20" t="s">
        <v>61</v>
      </c>
      <c r="B367" s="2"/>
      <c r="C367" s="4">
        <f>C177</f>
        <v>201541</v>
      </c>
      <c r="D367" s="4">
        <f>D177</f>
        <v>238636</v>
      </c>
      <c r="E367" s="4">
        <f>E177</f>
        <v>45197</v>
      </c>
      <c r="F367" s="4">
        <f>F177</f>
        <v>0</v>
      </c>
    </row>
    <row r="368" spans="1:6">
      <c r="A368" s="20" t="s">
        <v>62</v>
      </c>
      <c r="B368" s="2"/>
      <c r="C368" s="4">
        <f>C186</f>
        <v>4025796</v>
      </c>
      <c r="D368" s="4">
        <f>D186</f>
        <v>3308333</v>
      </c>
      <c r="E368" s="4">
        <f>E186</f>
        <v>2533387</v>
      </c>
      <c r="F368" s="4">
        <f>F186</f>
        <v>1837850</v>
      </c>
    </row>
    <row r="369" spans="1:6">
      <c r="A369" s="20" t="s">
        <v>63</v>
      </c>
      <c r="B369" s="2" t="s">
        <v>64</v>
      </c>
      <c r="C369" s="4">
        <f>C169+C172+C175+C181+C184+C187+C190+C193+C196+C199+C202+C205+C208</f>
        <v>0</v>
      </c>
      <c r="D369" s="4">
        <f>D169+D172+D175+D181+D184+D187+D190+D193+D196+D199+D202+D205+D208</f>
        <v>0</v>
      </c>
      <c r="E369" s="4">
        <f>E169+E172+E175+E181+E184+E187+E190+E193+E196+E199+E202+E205+E208</f>
        <v>0</v>
      </c>
      <c r="F369" s="4">
        <f>F169+F172+F175+F181+F184+F187+F190+F193+F196+F199+F202+F205+F208</f>
        <v>0</v>
      </c>
    </row>
    <row r="370" spans="1:6">
      <c r="A370" s="20" t="s">
        <v>65</v>
      </c>
      <c r="B370" s="2"/>
      <c r="C370" s="4">
        <f>C168+C171+C174+C180+C183+C189+C192+C195+C198+C201+C204+C207</f>
        <v>349194</v>
      </c>
      <c r="D370" s="4">
        <f>D168+D171+D174+D180+D183+D189+D192+D195+D198+D201+D204+D207</f>
        <v>385901</v>
      </c>
      <c r="E370" s="4">
        <f>E168+E171+E174+E180+E183+E189+E192+E195+E198+E201+E204+E207</f>
        <v>301165</v>
      </c>
      <c r="F370" s="4">
        <f>F168+F171+F174+F180+F183+F189+F192+F195+F198+F201+F204+F207</f>
        <v>266698</v>
      </c>
    </row>
    <row r="371" spans="1:6">
      <c r="A371" s="20" t="s">
        <v>66</v>
      </c>
      <c r="B371" s="2"/>
      <c r="C371" s="4">
        <f>C209</f>
        <v>384</v>
      </c>
      <c r="D371" s="4">
        <f>D209</f>
        <v>850</v>
      </c>
      <c r="E371" s="4">
        <f>E209</f>
        <v>748</v>
      </c>
      <c r="F371" s="4">
        <f>F209</f>
        <v>1474</v>
      </c>
    </row>
    <row r="372" spans="1:6">
      <c r="A372" s="17" t="s">
        <v>67</v>
      </c>
      <c r="B372" s="18" t="s">
        <v>68</v>
      </c>
      <c r="C372" s="19">
        <f>SUM(C367:C371)</f>
        <v>4576915</v>
      </c>
      <c r="D372" s="19">
        <f>SUM(D367:D371)</f>
        <v>3933720</v>
      </c>
      <c r="E372" s="19">
        <f>SUM(E367:E371)</f>
        <v>2880497</v>
      </c>
      <c r="F372" s="19">
        <f>SUM(F367:F371)</f>
        <v>2106022</v>
      </c>
    </row>
    <row r="373" spans="1:6">
      <c r="A373" s="17" t="s">
        <v>69</v>
      </c>
      <c r="B373" s="18"/>
      <c r="C373" s="19">
        <f>C354-C372</f>
        <v>3117666</v>
      </c>
      <c r="D373" s="19">
        <f>D354-D372</f>
        <v>2772675</v>
      </c>
      <c r="E373" s="19">
        <f>E354-E372</f>
        <v>2233928</v>
      </c>
      <c r="F373" s="19">
        <f>F354-F372</f>
        <v>2034283</v>
      </c>
    </row>
    <row r="374" spans="1:6">
      <c r="A374" s="17" t="s">
        <v>70</v>
      </c>
      <c r="B374" s="18"/>
      <c r="C374" s="19">
        <f>C365+C372</f>
        <v>8451476.1999999993</v>
      </c>
      <c r="D374" s="19">
        <f>D365+D372</f>
        <v>7604449</v>
      </c>
      <c r="E374" s="19">
        <f>E365+E372</f>
        <v>5835518</v>
      </c>
      <c r="F374" s="19">
        <f>F365+F372</f>
        <v>4673380</v>
      </c>
    </row>
    <row r="375" spans="1:6">
      <c r="A375" s="21"/>
      <c r="B375" s="2"/>
      <c r="C375" s="2"/>
      <c r="D375" s="2"/>
      <c r="E375" s="2"/>
      <c r="F375" s="2"/>
    </row>
    <row r="376" spans="1:6">
      <c r="A376" s="21" t="s">
        <v>71</v>
      </c>
      <c r="B376" s="2"/>
      <c r="C376" s="4">
        <f>C347+C348+C349-D349-D347-D348</f>
        <v>-318852</v>
      </c>
      <c r="D376" s="4">
        <f>D347+D348+D349-E349-E347-E348</f>
        <v>1631069</v>
      </c>
      <c r="E376" s="4">
        <f>E347+E348+E349-F349-F347-F348</f>
        <v>909756</v>
      </c>
      <c r="F376" s="4"/>
    </row>
    <row r="377" spans="1:6">
      <c r="A377" s="21" t="s">
        <v>72</v>
      </c>
      <c r="B377" s="2"/>
      <c r="C377" s="4">
        <f>C250-D250</f>
        <v>3459286</v>
      </c>
      <c r="D377" s="4">
        <f>D250-E250</f>
        <v>1720719</v>
      </c>
      <c r="E377" s="4">
        <f>E250-F250</f>
        <v>332323</v>
      </c>
      <c r="F377" s="4"/>
    </row>
    <row r="378" spans="1:6">
      <c r="A378" s="2" t="s">
        <v>73</v>
      </c>
      <c r="B378" s="2"/>
      <c r="C378" s="4">
        <f>C354-D354</f>
        <v>988186</v>
      </c>
      <c r="D378" s="4">
        <f>D354-E354</f>
        <v>1591970</v>
      </c>
      <c r="E378" s="4">
        <f>E354-F354</f>
        <v>974120</v>
      </c>
      <c r="F378" s="2"/>
    </row>
    <row r="379" spans="1:6">
      <c r="A379" s="2"/>
      <c r="B379" s="2"/>
      <c r="C379" s="2"/>
      <c r="D379" s="2"/>
      <c r="E379" s="2"/>
      <c r="F379" s="2"/>
    </row>
    <row r="380" spans="1:6">
      <c r="A380" s="22" t="s">
        <v>74</v>
      </c>
      <c r="B380" s="23"/>
      <c r="C380" s="23"/>
      <c r="D380" s="23"/>
      <c r="E380" s="2"/>
      <c r="F380" s="2"/>
    </row>
    <row r="381" spans="1:6">
      <c r="A381" s="22" t="s">
        <v>75</v>
      </c>
      <c r="B381" s="2"/>
      <c r="C381" s="23"/>
      <c r="D381" s="23"/>
      <c r="E381" s="23"/>
      <c r="F381" s="2"/>
    </row>
    <row r="382" spans="1:6">
      <c r="A382" s="22"/>
      <c r="B382" s="2"/>
      <c r="C382" s="23"/>
      <c r="D382" s="23"/>
      <c r="E382" s="23"/>
      <c r="F382" s="2"/>
    </row>
    <row r="383" spans="1:6">
      <c r="A383" s="22" t="s">
        <v>76</v>
      </c>
      <c r="B383" s="2"/>
    </row>
    <row r="384" spans="1:6">
      <c r="A384" s="24" t="s">
        <v>77</v>
      </c>
      <c r="B384" s="18"/>
      <c r="C384" s="25">
        <f>C334/C359</f>
        <v>0.14179849235474137</v>
      </c>
      <c r="D384" s="25">
        <f>D334/D359</f>
        <v>7.6120366398636619E-2</v>
      </c>
      <c r="E384" s="25">
        <f>E334/E359</f>
        <v>3.7590453706577973E-2</v>
      </c>
      <c r="F384" s="25">
        <f>F334/F359</f>
        <v>1.8648152985126652E-2</v>
      </c>
    </row>
    <row r="385" spans="1:6">
      <c r="A385" s="24">
        <v>0.06</v>
      </c>
      <c r="B385" s="18">
        <v>0.02</v>
      </c>
      <c r="C385" s="24" t="str">
        <f>IF(C384&gt;$A385,"buono",IF(C384&lt;$B385,"Cattivo","normale"))</f>
        <v>buono</v>
      </c>
      <c r="D385" s="24" t="str">
        <f>IF(D384&gt;$A385,"buono",IF(D384&lt;$B385,"Cattivo","normale"))</f>
        <v>buono</v>
      </c>
      <c r="E385" s="24" t="str">
        <f>IF(E384&gt;$A385,"buono",IF(E384&lt;$B385,"Cattivo","normale"))</f>
        <v>normale</v>
      </c>
      <c r="F385" s="24" t="str">
        <f>IF(F384&gt;$A385,"buono",IF(F384&lt;$B385,"Cattivo","normale"))</f>
        <v>Cattivo</v>
      </c>
    </row>
    <row r="386" spans="1:6">
      <c r="A386" s="24"/>
      <c r="B386" s="18"/>
      <c r="C386" s="26" t="str">
        <f>IF(C384&gt;D384,"miglioramento","peggioramento")</f>
        <v>miglioramento</v>
      </c>
      <c r="D386" s="26" t="str">
        <f>IF(D384&gt;E384,"miglioramento","peggioramento")</f>
        <v>miglioramento</v>
      </c>
      <c r="E386" s="26" t="str">
        <f>IF(E384&gt;F384,"miglioramento","peggioramento")</f>
        <v>miglioramento</v>
      </c>
      <c r="F386" s="26" t="e">
        <f>IF(F384&gt;#REF!,"miglioramento","peggioramento")</f>
        <v>#REF!</v>
      </c>
    </row>
    <row r="387" spans="1:6">
      <c r="A387" s="27" t="s">
        <v>78</v>
      </c>
      <c r="B387" s="28"/>
      <c r="C387" s="25">
        <f>C334/C5</f>
        <v>2.3438750841221864E-2</v>
      </c>
      <c r="D387" s="25">
        <f>D334/D5</f>
        <v>1.2111462645091052E-2</v>
      </c>
      <c r="E387" s="25">
        <f>E334/E5</f>
        <v>7.2036648516357049E-3</v>
      </c>
      <c r="F387" s="25">
        <f>F334/F5</f>
        <v>4.2928226282379659E-3</v>
      </c>
    </row>
    <row r="388" spans="1:6">
      <c r="A388" s="29">
        <v>0.1</v>
      </c>
      <c r="B388" s="30">
        <v>0.05</v>
      </c>
      <c r="C388" s="27" t="str">
        <f>IF(C387&gt;$A388,"buono",IF(C387&lt;$B388,"Cattivo","normale"))</f>
        <v>Cattivo</v>
      </c>
      <c r="D388" s="27" t="str">
        <f>IF(D387&gt;$A388,"buono",IF(D387&lt;$B388,"Cattivo","normale"))</f>
        <v>Cattivo</v>
      </c>
      <c r="E388" s="27" t="str">
        <f>IF(E387&gt;$A388,"buono",IF(E387&lt;$B388,"Cattivo","normale"))</f>
        <v>Cattivo</v>
      </c>
      <c r="F388" s="27" t="str">
        <f>IF(F387&gt;$A388,"buono",IF(F387&lt;$B388,"Cattivo","normale"))</f>
        <v>Cattivo</v>
      </c>
    </row>
    <row r="389" spans="1:6">
      <c r="A389" s="29"/>
      <c r="B389" s="30"/>
      <c r="C389" s="31" t="str">
        <f>IF(C387&gt;D387,"miglioramento","peggioramento")</f>
        <v>miglioramento</v>
      </c>
      <c r="D389" s="31" t="str">
        <f>IF(D387&gt;E387,"miglioramento","peggioramento")</f>
        <v>miglioramento</v>
      </c>
      <c r="E389" s="31" t="str">
        <f>IF(E387&gt;F387,"miglioramento","peggioramento")</f>
        <v>miglioramento</v>
      </c>
      <c r="F389" s="31" t="e">
        <f>IF(F387&gt;#REF!,"miglioramento","peggioramento")</f>
        <v>#REF!</v>
      </c>
    </row>
    <row r="390" spans="1:6">
      <c r="A390" s="24" t="s">
        <v>79</v>
      </c>
      <c r="B390" s="18"/>
      <c r="C390" s="25">
        <f>C278/C357</f>
        <v>3.5109142085139725E-2</v>
      </c>
      <c r="D390" s="25">
        <f>D278/D357</f>
        <v>1.7065273236759167E-2</v>
      </c>
      <c r="E390" s="25">
        <f>E278/E357</f>
        <v>1.6393051977819158E-2</v>
      </c>
      <c r="F390" s="25">
        <f>F278/F357</f>
        <v>2.5542316035795917E-2</v>
      </c>
    </row>
    <row r="391" spans="1:6">
      <c r="A391" s="24">
        <v>0.15</v>
      </c>
      <c r="B391" s="18">
        <v>7.0000000000000007E-2</v>
      </c>
      <c r="C391" s="24" t="str">
        <f>IF(C390&gt;$A391,"buono",IF(C390&lt;$B391,"Cattivo","normale"))</f>
        <v>Cattivo</v>
      </c>
      <c r="D391" s="24" t="str">
        <f>IF(D390&gt;$A391,"buono",IF(D390&lt;$B391,"Cattivo","normale"))</f>
        <v>Cattivo</v>
      </c>
      <c r="E391" s="24" t="str">
        <f>IF(E390&gt;$A391,"buono",IF(E390&lt;$B391,"Cattivo","normale"))</f>
        <v>Cattivo</v>
      </c>
      <c r="F391" s="24" t="str">
        <f>IF(F390&gt;$A391,"buono",IF(F390&lt;$B391,"Cattivo","normale"))</f>
        <v>Cattivo</v>
      </c>
    </row>
    <row r="392" spans="1:6">
      <c r="A392" s="24"/>
      <c r="B392" s="18"/>
      <c r="C392" s="26" t="str">
        <f>IF(C390&gt;D390,"miglioramento","peggioramento")</f>
        <v>miglioramento</v>
      </c>
      <c r="D392" s="26" t="str">
        <f>IF(D390&gt;E390,"miglioramento","peggioramento")</f>
        <v>miglioramento</v>
      </c>
      <c r="E392" s="26" t="str">
        <f>IF(E390&gt;F390,"miglioramento","peggioramento")</f>
        <v>peggioramento</v>
      </c>
      <c r="F392" s="26" t="e">
        <f>IF(F390&gt;#REF!,"miglioramento","peggioramento")</f>
        <v>#REF!</v>
      </c>
    </row>
    <row r="393" spans="1:6">
      <c r="A393" s="27" t="s">
        <v>80</v>
      </c>
      <c r="B393" s="28"/>
      <c r="C393" s="25">
        <f>C278/C250</f>
        <v>2.4379320681451565E-2</v>
      </c>
      <c r="D393" s="25">
        <f>D278/D250</f>
        <v>1.4707062318360322E-2</v>
      </c>
      <c r="E393" s="25">
        <f>E278/E250</f>
        <v>1.346220908173636E-2</v>
      </c>
      <c r="F393" s="25">
        <f>F278/F250</f>
        <v>1.7630110478224999E-2</v>
      </c>
    </row>
    <row r="394" spans="1:6">
      <c r="A394" s="29">
        <v>0.13</v>
      </c>
      <c r="B394" s="30">
        <v>0.02</v>
      </c>
      <c r="C394" s="27" t="str">
        <f>IF(C393&gt;$A394,"buono",IF(C393&lt;$B394,"Cattivo","normale"))</f>
        <v>normale</v>
      </c>
      <c r="D394" s="27" t="str">
        <f>IF(D393&gt;$A394,"buono",IF(D393&lt;$B394,"Cattivo","normale"))</f>
        <v>Cattivo</v>
      </c>
      <c r="E394" s="27" t="str">
        <f>IF(E393&gt;$A394,"buono",IF(E393&lt;$B394,"Cattivo","normale"))</f>
        <v>Cattivo</v>
      </c>
      <c r="F394" s="27" t="str">
        <f>IF(F393&gt;$A394,"buono",IF(F393&lt;$B394,"Cattivo","normale"))</f>
        <v>Cattivo</v>
      </c>
    </row>
    <row r="395" spans="1:6">
      <c r="A395" s="29"/>
      <c r="B395" s="30"/>
      <c r="C395" s="31" t="str">
        <f>IF(C393&gt;D393,"miglioramento","peggioramento")</f>
        <v>miglioramento</v>
      </c>
      <c r="D395" s="31" t="str">
        <f>IF(D393&gt;E393,"miglioramento","peggioramento")</f>
        <v>miglioramento</v>
      </c>
      <c r="E395" s="31" t="str">
        <f>IF(E393&gt;F393,"miglioramento","peggioramento")</f>
        <v>peggioramento</v>
      </c>
      <c r="F395" s="31" t="e">
        <f>IF(F393&gt;#REF!,"miglioramento","peggioramento")</f>
        <v>#REF!</v>
      </c>
    </row>
    <row r="396" spans="1:6">
      <c r="A396" s="22"/>
      <c r="B396" s="2"/>
      <c r="C396" s="23"/>
      <c r="D396" s="23"/>
      <c r="E396" s="23"/>
      <c r="F396" s="2"/>
    </row>
    <row r="397" spans="1:6">
      <c r="A397" t="s">
        <v>81</v>
      </c>
      <c r="B397" s="2"/>
      <c r="C397" s="32">
        <v>2015</v>
      </c>
      <c r="D397" s="32">
        <v>2015</v>
      </c>
      <c r="E397" s="32">
        <v>2015</v>
      </c>
      <c r="F397" s="32">
        <v>2015</v>
      </c>
    </row>
    <row r="398" spans="1:6">
      <c r="A398" s="24" t="s">
        <v>82</v>
      </c>
      <c r="B398" s="18"/>
      <c r="C398" s="33">
        <f>C250/C357</f>
        <v>1.440119786104282</v>
      </c>
      <c r="D398" s="33">
        <f>D250/D357</f>
        <v>1.1603454767071224</v>
      </c>
      <c r="E398" s="33">
        <f>E250/E357</f>
        <v>1.2177089122808942</v>
      </c>
      <c r="F398" s="33">
        <f>F250/F357</f>
        <v>1.4487893350040719</v>
      </c>
    </row>
    <row r="399" spans="1:6">
      <c r="A399" s="24">
        <v>0.02</v>
      </c>
      <c r="B399" s="18">
        <v>0.01</v>
      </c>
      <c r="C399" s="24" t="str">
        <f>IF(C398&gt;$A399,"buono",IF(C398&lt;$B399,"Cattivo","normale"))</f>
        <v>buono</v>
      </c>
      <c r="D399" s="24" t="str">
        <f>IF(D398&gt;$A399,"buono",IF(D398&lt;$B399,"Cattivo","normale"))</f>
        <v>buono</v>
      </c>
      <c r="E399" s="24" t="str">
        <f>IF(E398&gt;$A399,"buono",IF(E398&lt;$B399,"Cattivo","normale"))</f>
        <v>buono</v>
      </c>
      <c r="F399" s="24" t="str">
        <f>IF(F398&gt;$A399,"buono",IF(F398&lt;$B399,"Cattivo","normale"))</f>
        <v>buono</v>
      </c>
    </row>
    <row r="400" spans="1:6">
      <c r="A400" s="24"/>
      <c r="B400" s="18"/>
      <c r="C400" s="26" t="str">
        <f>IF(C398&gt;D398,"miglioramento","peggioramento")</f>
        <v>miglioramento</v>
      </c>
      <c r="D400" s="26" t="str">
        <f>IF(D398&gt;E398,"miglioramento","peggioramento")</f>
        <v>peggioramento</v>
      </c>
      <c r="E400" s="26" t="str">
        <f>IF(E398&gt;F398,"miglioramento","peggioramento")</f>
        <v>peggioramento</v>
      </c>
      <c r="F400" s="26" t="e">
        <f>IF(F398&gt;#REF!,"miglioramento","peggioramento")</f>
        <v>#REF!</v>
      </c>
    </row>
    <row r="401" spans="1:6">
      <c r="A401" s="22"/>
      <c r="B401" s="2"/>
      <c r="C401" s="23"/>
      <c r="D401" s="23"/>
      <c r="E401" s="23"/>
      <c r="F401" s="2"/>
    </row>
    <row r="402" spans="1:6">
      <c r="A402" s="27" t="s">
        <v>31</v>
      </c>
      <c r="B402" s="28"/>
      <c r="C402" s="34"/>
      <c r="D402" s="34"/>
      <c r="E402" s="34"/>
      <c r="F402" s="34"/>
    </row>
    <row r="403" spans="1:6">
      <c r="A403" s="29" t="s">
        <v>32</v>
      </c>
      <c r="B403" s="30"/>
      <c r="C403" s="27">
        <f>(C354-C347)/C372</f>
        <v>1.1401498607686618</v>
      </c>
      <c r="D403" s="27">
        <f>(D354-D347)/D372</f>
        <v>1.1778685315680832</v>
      </c>
      <c r="E403" s="27">
        <f>(E354-E347)/E372</f>
        <v>1.2229261130978439</v>
      </c>
      <c r="F403" s="27">
        <f>(F354-F347)/F372</f>
        <v>1.3126733718831047</v>
      </c>
    </row>
    <row r="404" spans="1:6">
      <c r="A404" s="29">
        <v>1</v>
      </c>
      <c r="B404" s="30">
        <v>0.8</v>
      </c>
      <c r="C404" s="31" t="str">
        <f>IF(C403&gt;$A404,"buono",IF(C403&lt;$B404,"Cattivo","normale"))</f>
        <v>buono</v>
      </c>
      <c r="D404" s="31" t="str">
        <f>IF(D403&gt;$A404,"buono",IF(D403&lt;$B404,"Cattivo","normale"))</f>
        <v>buono</v>
      </c>
      <c r="E404" s="31" t="str">
        <f>IF(E403&gt;$A404,"buono",IF(E403&lt;$B404,"Cattivo","normale"))</f>
        <v>buono</v>
      </c>
      <c r="F404" s="31" t="str">
        <f>IF(F403&gt;$A404,"buono",IF(F403&lt;$B404,"Cattivo","normale"))</f>
        <v>buono</v>
      </c>
    </row>
    <row r="405" spans="1:6">
      <c r="A405" s="35"/>
      <c r="B405" s="36"/>
      <c r="C405" s="37" t="str">
        <f>IF(C403&gt;D403,"miglioramento","peggioramento")</f>
        <v>peggioramento</v>
      </c>
      <c r="D405" s="37" t="str">
        <f>IF(D403&gt;E403,"miglioramento","peggioramento")</f>
        <v>peggioramento</v>
      </c>
      <c r="E405" s="37" t="str">
        <f>IF(E403&gt;F403,"miglioramento","peggioramento")</f>
        <v>peggioramento</v>
      </c>
      <c r="F405" s="37" t="e">
        <f>IF(F403&gt;#REF!,"miglioramento","peggioramento")</f>
        <v>#REF!</v>
      </c>
    </row>
    <row r="406" spans="1:6">
      <c r="A406" s="2"/>
      <c r="B406" s="2"/>
      <c r="C406" s="2"/>
      <c r="D406" s="2"/>
      <c r="E406" s="2"/>
      <c r="F406" s="2"/>
    </row>
    <row r="407" spans="1:6">
      <c r="A407" s="27" t="s">
        <v>33</v>
      </c>
      <c r="B407" s="30"/>
      <c r="C407" s="38">
        <f>C352-C372</f>
        <v>-3068706</v>
      </c>
      <c r="D407" s="38">
        <f>D352-D372</f>
        <v>-3844404</v>
      </c>
      <c r="E407" s="38">
        <f>E352-E372</f>
        <v>-2742625</v>
      </c>
      <c r="F407" s="38">
        <f>F352-F372</f>
        <v>-1754025</v>
      </c>
    </row>
    <row r="408" spans="1:6">
      <c r="A408" s="27" t="s">
        <v>34</v>
      </c>
      <c r="B408" s="30"/>
      <c r="C408" s="38">
        <f>C354-C347-C372</f>
        <v>641454</v>
      </c>
      <c r="D408" s="38">
        <f>D354-D347-D372</f>
        <v>699685</v>
      </c>
      <c r="E408" s="38">
        <f>E354-E347-E372</f>
        <v>642138</v>
      </c>
      <c r="F408" s="38">
        <f>F354-F347-F372</f>
        <v>658497</v>
      </c>
    </row>
    <row r="409" spans="1:6">
      <c r="A409" s="27" t="s">
        <v>35</v>
      </c>
      <c r="B409" s="30"/>
      <c r="C409" s="38">
        <f>(C347+C348+C349+C352)-C372</f>
        <v>2656451</v>
      </c>
      <c r="D409" s="38">
        <f>(D347+D348+D349+D352)-D372</f>
        <v>2199605</v>
      </c>
      <c r="E409" s="38">
        <f>(E347+E348+E349+E352)-E372</f>
        <v>1670315</v>
      </c>
      <c r="F409" s="38">
        <f>(F347+F348+F349+F352)-F372</f>
        <v>1749159</v>
      </c>
    </row>
    <row r="410" spans="1:6">
      <c r="A410" s="2"/>
      <c r="B410" s="2"/>
      <c r="C410" s="2"/>
      <c r="D410" s="2"/>
      <c r="E410" s="2"/>
      <c r="F410" s="2"/>
    </row>
    <row r="411" spans="1:6">
      <c r="A411" s="2"/>
      <c r="B411" s="2"/>
      <c r="C411" s="2"/>
      <c r="D411" s="2"/>
      <c r="E411" s="2"/>
      <c r="F411" s="2"/>
    </row>
    <row r="412" spans="1:6">
      <c r="A412" s="2"/>
      <c r="B412" s="2"/>
      <c r="C412" s="2"/>
      <c r="D412" s="2"/>
      <c r="E412" s="2"/>
      <c r="F412" s="2"/>
    </row>
    <row r="413" spans="1:6">
      <c r="A413" s="22"/>
      <c r="B413" s="2"/>
      <c r="C413" s="23"/>
      <c r="D413" s="23"/>
      <c r="E413" s="23"/>
      <c r="F413" s="2"/>
    </row>
    <row r="414" spans="1:6">
      <c r="A414" s="24" t="s">
        <v>36</v>
      </c>
      <c r="B414" s="18"/>
      <c r="C414" s="33">
        <f>C354/C372</f>
        <v>1.6811719247571781</v>
      </c>
      <c r="D414" s="33">
        <f>D354/D372</f>
        <v>1.7048480827308501</v>
      </c>
      <c r="E414" s="33">
        <f>E354/E372</f>
        <v>1.77553561069496</v>
      </c>
      <c r="F414" s="33">
        <f>F354/F372</f>
        <v>1.9659362532775062</v>
      </c>
    </row>
    <row r="415" spans="1:6">
      <c r="A415" s="24">
        <v>1.1000000000000001</v>
      </c>
      <c r="B415" s="18">
        <v>0.9</v>
      </c>
      <c r="C415" s="24" t="str">
        <f>IF(C414&gt;$A415,"buono",IF(C414&lt;$B415,"Cattivo","normale"))</f>
        <v>buono</v>
      </c>
      <c r="D415" s="24" t="str">
        <f>IF(D414&gt;$A415,"buono",IF(D414&lt;$B415,"Cattivo","normale"))</f>
        <v>buono</v>
      </c>
      <c r="E415" s="24" t="str">
        <f>IF(E414&gt;$A415,"buono",IF(E414&lt;$B415,"Cattivo","normale"))</f>
        <v>buono</v>
      </c>
      <c r="F415" s="24" t="str">
        <f>IF(F414&gt;$A415,"buono",IF(F414&lt;$B415,"Cattivo","normale"))</f>
        <v>buono</v>
      </c>
    </row>
    <row r="416" spans="1:6">
      <c r="A416" s="24"/>
      <c r="B416" s="18"/>
      <c r="C416" s="26" t="str">
        <f>IF(C414&gt;D414,"miglioramento","peggioramento")</f>
        <v>peggioramento</v>
      </c>
      <c r="D416" s="26" t="str">
        <f>IF(D414&gt;E414,"miglioramento","peggioramento")</f>
        <v>peggioramento</v>
      </c>
      <c r="E416" s="26" t="str">
        <f>IF(E414&gt;F414,"miglioramento","peggioramento")</f>
        <v>peggioramento</v>
      </c>
      <c r="F416" s="26" t="e">
        <f>IF(F414&gt;#REF!,"miglioramento","peggioramento")</f>
        <v>#REF!</v>
      </c>
    </row>
    <row r="417" spans="1:6">
      <c r="A417" s="22"/>
      <c r="B417" s="2"/>
      <c r="C417" s="23"/>
      <c r="D417" s="23"/>
      <c r="E417" s="23"/>
      <c r="F417" s="2"/>
    </row>
    <row r="418" spans="1:6">
      <c r="A418" s="22" t="s">
        <v>37</v>
      </c>
      <c r="B418" s="2"/>
      <c r="C418" s="38">
        <f>C373-D373</f>
        <v>344991</v>
      </c>
      <c r="D418" s="38">
        <f>D373-E373</f>
        <v>538747</v>
      </c>
      <c r="E418" s="38">
        <f>E373-F373</f>
        <v>199645</v>
      </c>
      <c r="F418" s="2"/>
    </row>
    <row r="419" spans="1:6">
      <c r="A419" s="22"/>
      <c r="B419" s="2"/>
      <c r="C419" s="23"/>
      <c r="D419" s="23"/>
      <c r="E419" s="23"/>
      <c r="F419" s="2"/>
    </row>
    <row r="420" spans="1:6">
      <c r="A420" s="27" t="s">
        <v>38</v>
      </c>
      <c r="B420" s="28"/>
      <c r="C420" s="34">
        <f>C348/C250*365/1.22</f>
        <v>63.253983543186159</v>
      </c>
      <c r="D420" s="34">
        <f>D348/D250*365/1.22</f>
        <v>100.7023677656688</v>
      </c>
      <c r="E420" s="34">
        <f>E348/E250*365/1.22</f>
        <v>97.305403031179708</v>
      </c>
      <c r="F420" s="34">
        <f>F348/F250*365/1.22</f>
        <v>78.00817652594381</v>
      </c>
    </row>
    <row r="421" spans="1:6">
      <c r="A421" s="29">
        <v>180</v>
      </c>
      <c r="B421" s="30">
        <v>250</v>
      </c>
      <c r="C421" s="27" t="str">
        <f>IF(C420&lt;$A421,"buono",IF(C420&gt;$B421,"Cattivo","normale"))</f>
        <v>buono</v>
      </c>
      <c r="D421" s="27" t="str">
        <f>IF(D420&lt;$A421,"buono",IF(D420&gt;$B421,"Cattivo","normale"))</f>
        <v>buono</v>
      </c>
      <c r="E421" s="27" t="str">
        <f>IF(E420&lt;$A421,"buono",IF(E420&gt;$B421,"Cattivo","normale"))</f>
        <v>buono</v>
      </c>
      <c r="F421" s="27" t="str">
        <f>IF(F420&lt;$A421,"buono",IF(F420&gt;$B421,"Cattivo","normale"))</f>
        <v>buono</v>
      </c>
    </row>
    <row r="422" spans="1:6">
      <c r="A422" s="29"/>
      <c r="B422" s="30"/>
      <c r="C422" s="31" t="str">
        <f>IF(C420&lt;D420,"miglioramento","peggioramento")</f>
        <v>miglioramento</v>
      </c>
      <c r="D422" s="31" t="str">
        <f>IF(D420&lt;E420,"miglioramento","peggioramento")</f>
        <v>peggioramento</v>
      </c>
      <c r="E422" s="31" t="str">
        <f>IF(E420&lt;F420,"miglioramento","peggioramento")</f>
        <v>peggioramento</v>
      </c>
      <c r="F422" s="31" t="e">
        <f>IF(F420&lt;#REF!,"miglioramento","peggioramento")</f>
        <v>#REF!</v>
      </c>
    </row>
    <row r="423" spans="1:6">
      <c r="A423" s="24" t="s">
        <v>39</v>
      </c>
      <c r="B423" s="18"/>
      <c r="C423" s="33">
        <f>C347/C250*365</f>
        <v>73.582344289385546</v>
      </c>
      <c r="D423" s="33">
        <f>D347/D250*365</f>
        <v>85.75017328158836</v>
      </c>
      <c r="E423" s="33">
        <f>E347/E250*365</f>
        <v>81.796101093766652</v>
      </c>
      <c r="F423" s="33">
        <f>F347/F250*365</f>
        <v>74.166405001753134</v>
      </c>
    </row>
    <row r="424" spans="1:6">
      <c r="A424" s="24">
        <v>100</v>
      </c>
      <c r="B424" s="18">
        <v>200</v>
      </c>
      <c r="C424" s="24" t="str">
        <f>IF(C423&lt;$A424,"buono",IF(C423&gt;$B424,"Cattivo","normale"))</f>
        <v>buono</v>
      </c>
      <c r="D424" s="24" t="str">
        <f>IF(D423&lt;$A424,"buono",IF(D423&gt;$B424,"Cattivo","normale"))</f>
        <v>buono</v>
      </c>
      <c r="E424" s="24" t="str">
        <f>IF(E423&lt;$A424,"buono",IF(E423&gt;$B424,"Cattivo","normale"))</f>
        <v>buono</v>
      </c>
      <c r="F424" s="24" t="str">
        <f>IF(F423&lt;$A424,"buono",IF(F423&gt;$B424,"Cattivo","normale"))</f>
        <v>buono</v>
      </c>
    </row>
    <row r="425" spans="1:6">
      <c r="A425" s="24"/>
      <c r="B425" s="18"/>
      <c r="C425" s="26" t="str">
        <f>IF(C423&lt;D423,"miglioramento","peggioramento")</f>
        <v>miglioramento</v>
      </c>
      <c r="D425" s="26" t="str">
        <f>IF(D423&lt;E423,"miglioramento","peggioramento")</f>
        <v>peggioramento</v>
      </c>
      <c r="E425" s="26" t="str">
        <f>IF(E423&lt;F423,"miglioramento","peggioramento")</f>
        <v>peggioramento</v>
      </c>
      <c r="F425" s="26" t="e">
        <f>IF(F423&lt;#REF!,"miglioramento","peggioramento")</f>
        <v>#REF!</v>
      </c>
    </row>
    <row r="426" spans="1:6">
      <c r="A426" s="27" t="s">
        <v>40</v>
      </c>
      <c r="B426" s="28"/>
      <c r="C426" s="34">
        <f>C368/(C258+C260+C261)*365/1.22</f>
        <v>113.02292452023724</v>
      </c>
      <c r="D426" s="34">
        <f>D368/(D258+D260+D261)*365/1.22</f>
        <v>130.70680792001147</v>
      </c>
      <c r="E426" s="34">
        <f>E368/(E258+E260+E261)*365/1.22</f>
        <v>137.14835574030434</v>
      </c>
      <c r="F426" s="34">
        <f>F368/(F258+F260+F261)*365/1.22</f>
        <v>107.34369978079661</v>
      </c>
    </row>
    <row r="427" spans="1:6">
      <c r="A427" s="29">
        <v>150</v>
      </c>
      <c r="B427" s="30">
        <v>200</v>
      </c>
      <c r="C427" s="27" t="str">
        <f>IF(C426&lt;$A427,"buono",IF(C426&gt;$B427,"Cattivo","normale"))</f>
        <v>buono</v>
      </c>
      <c r="D427" s="27" t="str">
        <f>IF(D426&lt;$A427,"buono",IF(D426&gt;$B427,"Cattivo","normale"))</f>
        <v>buono</v>
      </c>
      <c r="E427" s="27" t="str">
        <f>IF(E426&lt;$A427,"buono",IF(E426&gt;$B427,"Cattivo","normale"))</f>
        <v>buono</v>
      </c>
      <c r="F427" s="27" t="str">
        <f>IF(F426&lt;$A427,"buono",IF(F426&gt;$B427,"Cattivo","normale"))</f>
        <v>buono</v>
      </c>
    </row>
    <row r="428" spans="1:6">
      <c r="A428" s="29"/>
      <c r="B428" s="30"/>
      <c r="C428" s="31" t="str">
        <f>IF(C426&lt;D426,"miglioramento","peggioramento")</f>
        <v>miglioramento</v>
      </c>
      <c r="D428" s="31" t="str">
        <f>IF(D426&lt;E426,"miglioramento","peggioramento")</f>
        <v>miglioramento</v>
      </c>
      <c r="E428" s="31" t="str">
        <f>IF(E426&lt;F426,"miglioramento","peggioramento")</f>
        <v>peggioramento</v>
      </c>
      <c r="F428" s="31" t="e">
        <f>IF(F426&lt;#REF!,"miglioramento","peggioramento")</f>
        <v>#REF!</v>
      </c>
    </row>
    <row r="429" spans="1:6">
      <c r="A429" s="24" t="s">
        <v>41</v>
      </c>
      <c r="B429" s="18"/>
      <c r="C429" s="33">
        <f>C420+C423-C426</f>
        <v>23.813403312334458</v>
      </c>
      <c r="D429" s="33">
        <f>D420+D423-D426</f>
        <v>55.7457331272457</v>
      </c>
      <c r="E429" s="33">
        <f>E420+E423-E426</f>
        <v>41.95314838464202</v>
      </c>
      <c r="F429" s="33">
        <f>F420+F423-F426</f>
        <v>44.830881746900332</v>
      </c>
    </row>
    <row r="430" spans="1:6">
      <c r="A430" s="24">
        <v>30</v>
      </c>
      <c r="B430" s="18">
        <v>80</v>
      </c>
      <c r="C430" s="24" t="str">
        <f>IF(C429&lt;$A430,"buono",IF(C429&gt;$B430,"Cattivo","normale"))</f>
        <v>buono</v>
      </c>
      <c r="D430" s="24" t="str">
        <f>IF(D429&lt;$A430,"buono",IF(D429&gt;$B430,"Cattivo","normale"))</f>
        <v>normale</v>
      </c>
      <c r="E430" s="24" t="str">
        <f>IF(E429&lt;$A430,"buono",IF(E429&gt;$B430,"Cattivo","normale"))</f>
        <v>normale</v>
      </c>
      <c r="F430" s="24" t="str">
        <f>IF(F429&lt;$A430,"buono",IF(F429&gt;$B430,"Cattivo","normale"))</f>
        <v>normale</v>
      </c>
    </row>
    <row r="431" spans="1:6">
      <c r="A431" s="24"/>
      <c r="B431" s="18"/>
      <c r="C431" s="26" t="str">
        <f>IF(C429&lt;D429,"miglioramento","peggioramento")</f>
        <v>miglioramento</v>
      </c>
      <c r="D431" s="26" t="str">
        <f>IF(D429&lt;E429,"miglioramento","peggioramento")</f>
        <v>peggioramento</v>
      </c>
      <c r="E431" s="26" t="str">
        <f>IF(E429&lt;F429,"miglioramento","peggioramento")</f>
        <v>miglioramento</v>
      </c>
      <c r="F431" s="26" t="e">
        <f>IF(F429&lt;#REF!,"miglioramento","peggioramento")</f>
        <v>#REF!</v>
      </c>
    </row>
    <row r="432" spans="1:6">
      <c r="A432" s="22"/>
      <c r="B432" s="2"/>
      <c r="C432" s="23"/>
      <c r="D432" s="23"/>
      <c r="E432" s="23"/>
      <c r="F432" s="2"/>
    </row>
    <row r="433" spans="1:6">
      <c r="A433" s="27" t="s">
        <v>42</v>
      </c>
      <c r="B433" s="28"/>
      <c r="C433" s="34">
        <f>C250/C347</f>
        <v>4.9604290747318887</v>
      </c>
      <c r="D433" s="34">
        <f>D250/D347</f>
        <v>4.25655116522511</v>
      </c>
      <c r="E433" s="34">
        <f>E250/E347</f>
        <v>4.4623153807977181</v>
      </c>
      <c r="F433" s="34">
        <f>F250/F347</f>
        <v>4.9213656775108916</v>
      </c>
    </row>
    <row r="434" spans="1:6">
      <c r="A434" s="22"/>
      <c r="B434" s="2"/>
      <c r="C434" s="23"/>
      <c r="D434" s="23"/>
      <c r="E434" s="23"/>
      <c r="F434" s="2"/>
    </row>
    <row r="435" spans="1:6">
      <c r="A435" s="22"/>
      <c r="B435" s="2"/>
      <c r="C435" s="23"/>
      <c r="D435" s="23"/>
      <c r="E435" s="23"/>
      <c r="F435" s="2"/>
    </row>
    <row r="436" spans="1:6">
      <c r="A436" t="s">
        <v>43</v>
      </c>
      <c r="B436" s="2"/>
      <c r="C436" s="39"/>
      <c r="D436" s="39"/>
      <c r="E436" s="39"/>
      <c r="F436" s="39"/>
    </row>
    <row r="437" spans="1:6">
      <c r="A437" s="24" t="s">
        <v>44</v>
      </c>
      <c r="B437" s="18"/>
      <c r="C437" s="33">
        <f>C357/C359</f>
        <v>6.0497057071575204</v>
      </c>
      <c r="D437" s="33">
        <f>D357/D359</f>
        <v>6.2849854414148147</v>
      </c>
      <c r="E437" s="33">
        <f>E357/E359</f>
        <v>5.2182402264373069</v>
      </c>
      <c r="F437" s="33">
        <f>F357/F359</f>
        <v>4.3440306297446503</v>
      </c>
    </row>
    <row r="438" spans="1:6">
      <c r="A438" s="24">
        <v>3</v>
      </c>
      <c r="B438" s="18">
        <v>5</v>
      </c>
      <c r="C438" s="24" t="str">
        <f>IF(C437&lt;$A438,"buono",IF(C437&gt;$B438,"Cattivo","normale"))</f>
        <v>Cattivo</v>
      </c>
      <c r="D438" s="24" t="str">
        <f>IF(D437&lt;$A438,"buono",IF(D437&gt;$B438,"Cattivo","normale"))</f>
        <v>Cattivo</v>
      </c>
      <c r="E438" s="24" t="str">
        <f>IF(E437&lt;$A438,"buono",IF(E437&gt;$B438,"Cattivo","normale"))</f>
        <v>Cattivo</v>
      </c>
      <c r="F438" s="24" t="str">
        <f>IF(F437&lt;$A438,"buono",IF(F437&gt;$B438,"Cattivo","normale"))</f>
        <v>normale</v>
      </c>
    </row>
    <row r="439" spans="1:6">
      <c r="A439" s="24"/>
      <c r="B439" s="18"/>
      <c r="C439" s="26" t="str">
        <f>IF(C437&lt;D437,"miglioramento","peggioramento")</f>
        <v>miglioramento</v>
      </c>
      <c r="D439" s="26" t="str">
        <f>IF(D437&lt;E437,"miglioramento","peggioramento")</f>
        <v>peggioramento</v>
      </c>
      <c r="E439" s="26" t="str">
        <f>IF(E437&lt;F437,"miglioramento","peggioramento")</f>
        <v>peggioramento</v>
      </c>
      <c r="F439" s="26" t="e">
        <f>IF(F437&lt;#REF!,"miglioramento","peggioramento")</f>
        <v>#REF!</v>
      </c>
    </row>
    <row r="440" spans="1:6">
      <c r="A440" s="24"/>
      <c r="B440" s="18"/>
      <c r="C440" s="26"/>
      <c r="D440" s="26"/>
      <c r="E440" s="26"/>
      <c r="F440" s="26"/>
    </row>
    <row r="441" spans="1:6">
      <c r="A441" s="24" t="s">
        <v>45</v>
      </c>
      <c r="B441" s="18"/>
      <c r="C441" s="40">
        <f>C359/(C367+C362)</f>
        <v>0.67152638490443095</v>
      </c>
      <c r="D441" s="40">
        <f>D359/(D367+D362)</f>
        <v>0.55415462884424083</v>
      </c>
      <c r="E441" s="40">
        <f>E359/(E367+E362)</f>
        <v>0.80768627722996911</v>
      </c>
      <c r="F441" s="40">
        <f>F359/(F367+F362)</f>
        <v>1.0207941535360974</v>
      </c>
    </row>
    <row r="442" spans="1:6">
      <c r="A442" s="24"/>
      <c r="B442" s="18"/>
      <c r="C442" s="26"/>
      <c r="D442" s="26"/>
      <c r="E442" s="26"/>
      <c r="F442" s="26"/>
    </row>
    <row r="443" spans="1:6">
      <c r="A443" s="24"/>
      <c r="B443" s="18"/>
      <c r="C443" s="26"/>
      <c r="D443" s="26"/>
      <c r="E443" s="26"/>
      <c r="F443" s="26"/>
    </row>
    <row r="444" spans="1:6">
      <c r="A444" s="27" t="s">
        <v>46</v>
      </c>
      <c r="B444" s="28"/>
      <c r="C444" s="34">
        <f>C359/(C367+C362)</f>
        <v>0.67152638490443095</v>
      </c>
      <c r="D444" s="34">
        <f>D359/(D367+D362)</f>
        <v>0.55415462884424083</v>
      </c>
      <c r="E444" s="34">
        <f>E359/(E367+E362)</f>
        <v>0.80768627722996911</v>
      </c>
      <c r="F444" s="34">
        <f>F359/(F367+F362)</f>
        <v>1.0207941535360974</v>
      </c>
    </row>
    <row r="445" spans="1:6">
      <c r="A445" s="29">
        <v>1</v>
      </c>
      <c r="B445" s="30">
        <v>0.6</v>
      </c>
      <c r="C445" s="27" t="str">
        <f>IF(C444&gt;$A445,"buono",IF(C444&lt;$B445,"Cattivo","normale"))</f>
        <v>normale</v>
      </c>
      <c r="D445" s="27" t="str">
        <f>IF(D444&gt;$A445,"buono",IF(D444&lt;$B445,"Cattivo","normale"))</f>
        <v>Cattivo</v>
      </c>
      <c r="E445" s="27" t="str">
        <f>IF(E444&gt;$A445,"buono",IF(E444&lt;$B445,"Cattivo","normale"))</f>
        <v>normale</v>
      </c>
      <c r="F445" s="27" t="str">
        <f>IF(F444&gt;$A445,"buono",IF(F444&lt;$B445,"Cattivo","normale"))</f>
        <v>buono</v>
      </c>
    </row>
    <row r="446" spans="1:6">
      <c r="A446" s="29"/>
      <c r="B446" s="30"/>
      <c r="C446" s="31" t="str">
        <f>IF(C444&gt;D444,"miglioramento","peggioramento")</f>
        <v>miglioramento</v>
      </c>
      <c r="D446" s="31" t="str">
        <f>IF(D444&gt;E444,"miglioramento","peggioramento")</f>
        <v>peggioramento</v>
      </c>
      <c r="E446" s="31" t="str">
        <f>IF(E444&gt;F444,"miglioramento","peggioramento")</f>
        <v>peggioramento</v>
      </c>
      <c r="F446" s="31" t="e">
        <f>IF(F444&gt;#REF!,"miglioramento","peggioramento")</f>
        <v>#REF!</v>
      </c>
    </row>
    <row r="447" spans="1:6">
      <c r="A447" s="22"/>
      <c r="B447" s="2"/>
      <c r="C447" s="23"/>
      <c r="D447" s="23"/>
      <c r="E447" s="23"/>
      <c r="F447" s="2"/>
    </row>
    <row r="448" spans="1:6">
      <c r="A448" s="24" t="s">
        <v>47</v>
      </c>
      <c r="B448" s="18" t="s">
        <v>48</v>
      </c>
      <c r="C448" s="40">
        <f>(C367+C362+C369+C370)/C357</f>
        <v>0.28709259235593293</v>
      </c>
      <c r="D448" s="40">
        <f>(D367+D362+D369+D370)/D357</f>
        <v>0.33786760881689126</v>
      </c>
      <c r="E448" s="40">
        <f>(E367+E362+E369+E370)/E357</f>
        <v>0.28889473289009593</v>
      </c>
      <c r="F448" s="40">
        <f>(F367+F362+F369+F370)/F357</f>
        <v>0.28257908298529844</v>
      </c>
    </row>
    <row r="449" spans="1:6">
      <c r="A449" s="24"/>
      <c r="B449" s="18"/>
      <c r="C449" s="24" t="str">
        <f>IF(C448&lt;30%,"Ok","Attenzione")</f>
        <v>Ok</v>
      </c>
      <c r="D449" s="24" t="str">
        <f>IF(D448&lt;30%,"Ok","Attenzione")</f>
        <v>Attenzione</v>
      </c>
      <c r="E449" s="24" t="str">
        <f>IF(E448&lt;30%,"Ok","Attenzione")</f>
        <v>Ok</v>
      </c>
      <c r="F449" s="24" t="str">
        <f>IF(F448&lt;30%,"Ok","Attenzione")</f>
        <v>Ok</v>
      </c>
    </row>
    <row r="450" spans="1:6">
      <c r="A450" s="24"/>
      <c r="B450" s="18"/>
      <c r="C450" s="26" t="str">
        <f>IF(C448&lt;D448,"miglioramento","peggioramento")</f>
        <v>miglioramento</v>
      </c>
      <c r="D450" s="26" t="str">
        <f>IF(D448&lt;E448,"miglioramento","peggioramento")</f>
        <v>peggioramento</v>
      </c>
      <c r="E450" s="26" t="str">
        <f>IF(E448&lt;F448,"miglioramento","peggioramento")</f>
        <v>peggioramento</v>
      </c>
      <c r="F450" s="26" t="e">
        <f>IF(F448&lt;#REF!,"miglioramento","peggioramento")</f>
        <v>#REF!</v>
      </c>
    </row>
    <row r="451" spans="1:6" ht="14" thickBot="1">
      <c r="A451" s="41" t="s">
        <v>49</v>
      </c>
      <c r="B451" s="18"/>
      <c r="C451" s="33">
        <f>(C357-C359)/C359</f>
        <v>5.0497057071575204</v>
      </c>
      <c r="D451" s="33">
        <f>(D357-D359)/D359</f>
        <v>5.2849854414148147</v>
      </c>
      <c r="E451" s="33">
        <f>(E357-E359)/E359</f>
        <v>4.2182402264373069</v>
      </c>
      <c r="F451" s="33">
        <f>(F357-F359)/F359</f>
        <v>3.3440306297446498</v>
      </c>
    </row>
    <row r="452" spans="1:6">
      <c r="A452" s="24" t="s">
        <v>50</v>
      </c>
      <c r="B452" s="18" t="s">
        <v>51</v>
      </c>
      <c r="C452" s="33">
        <f>(C367+C362-C352)/C359</f>
        <v>0.41938237301417408</v>
      </c>
      <c r="D452" s="33">
        <f>(D367+D362-D352)/D359</f>
        <v>1.7307318798716298</v>
      </c>
      <c r="E452" s="33">
        <f>(E367+E362-E352)/E359</f>
        <v>1.1147662852455233</v>
      </c>
      <c r="F452" s="33">
        <f>(F367+F362-F352)/F359</f>
        <v>0.65243903005808612</v>
      </c>
    </row>
    <row r="453" spans="1:6">
      <c r="A453" s="24"/>
      <c r="B453" s="18"/>
      <c r="C453" s="24" t="str">
        <f>IF(C452&gt;1,"Attenzione","Ok")</f>
        <v>Ok</v>
      </c>
      <c r="D453" s="24" t="str">
        <f>IF(D452&gt;1,"Attenzione","Ok")</f>
        <v>Attenzione</v>
      </c>
      <c r="E453" s="24" t="str">
        <f>IF(E452&gt;1,"Attenzione","Ok")</f>
        <v>Attenzione</v>
      </c>
      <c r="F453" s="24" t="str">
        <f>IF(F452&gt;1,"Attenzione","Ok")</f>
        <v>Ok</v>
      </c>
    </row>
    <row r="454" spans="1:6">
      <c r="A454" s="24"/>
      <c r="B454" s="18"/>
      <c r="C454" s="26" t="str">
        <f>IF(C452&lt;D452,"miglioramento","peggioramento")</f>
        <v>miglioramento</v>
      </c>
      <c r="D454" s="26" t="str">
        <f>IF(D452&lt;E452,"miglioramento","peggioramento")</f>
        <v>peggioramento</v>
      </c>
      <c r="E454" s="26" t="str">
        <f>IF(E452&lt;F452,"miglioramento","peggioramento")</f>
        <v>peggioramento</v>
      </c>
      <c r="F454" s="26" t="e">
        <f>IF(F452&lt;#REF!,"miglioramento","peggioramento")</f>
        <v>#REF!</v>
      </c>
    </row>
    <row r="455" spans="1:6" ht="14" thickBot="1">
      <c r="A455" s="41" t="s">
        <v>52</v>
      </c>
      <c r="B455" s="18"/>
      <c r="C455" s="34">
        <f>C362/C357</f>
        <v>0.2225220809025181</v>
      </c>
      <c r="D455" s="34">
        <f>D362/D357</f>
        <v>0.25573976497179479</v>
      </c>
      <c r="E455" s="34">
        <f>E362/E357</f>
        <v>0.22951644242502584</v>
      </c>
      <c r="F455" s="34">
        <f>F362/F357</f>
        <v>0.22551163161924276</v>
      </c>
    </row>
    <row r="456" spans="1:6">
      <c r="A456" s="24"/>
      <c r="B456" s="18"/>
      <c r="C456" s="26"/>
      <c r="D456" s="26"/>
      <c r="E456" s="26"/>
      <c r="F456" s="26"/>
    </row>
    <row r="457" spans="1:6">
      <c r="A457" s="24"/>
      <c r="B457" s="18"/>
      <c r="C457" s="26"/>
      <c r="D457" s="26"/>
      <c r="E457" s="26"/>
      <c r="F457" s="26"/>
    </row>
    <row r="458" spans="1:6" ht="14" thickBot="1">
      <c r="A458" s="41" t="s">
        <v>53</v>
      </c>
      <c r="B458" s="18"/>
      <c r="C458" s="34">
        <f>C367/C357</f>
        <v>2.3629523180536328E-2</v>
      </c>
      <c r="D458" s="34">
        <f>D367/D357</f>
        <v>3.1381103351472275E-2</v>
      </c>
      <c r="E458" s="34">
        <f>E367/E357</f>
        <v>7.7483112874673719E-3</v>
      </c>
      <c r="F458" s="34">
        <f>F367/F357</f>
        <v>0</v>
      </c>
    </row>
    <row r="459" spans="1:6">
      <c r="A459" s="22"/>
      <c r="B459" s="2"/>
      <c r="C459" s="23"/>
      <c r="D459" s="23"/>
      <c r="E459" s="23"/>
      <c r="F459" s="2"/>
    </row>
    <row r="460" spans="1:6">
      <c r="A460" s="22"/>
      <c r="B460" s="2"/>
      <c r="C460" s="23"/>
      <c r="D460" s="23"/>
      <c r="E460" s="23"/>
      <c r="F460" s="2"/>
    </row>
    <row r="461" spans="1:6">
      <c r="A461" s="22"/>
      <c r="B461" s="2"/>
      <c r="C461" s="23"/>
      <c r="D461" s="23"/>
      <c r="E461" s="23"/>
      <c r="F461" s="2"/>
    </row>
    <row r="462" spans="1:6">
      <c r="A462" s="22"/>
      <c r="B462" s="2"/>
      <c r="C462" s="23"/>
      <c r="D462" s="23"/>
      <c r="E462" s="23"/>
      <c r="F462" s="2"/>
    </row>
    <row r="463" spans="1:6">
      <c r="A463" s="22"/>
      <c r="B463" s="2"/>
      <c r="C463" s="23"/>
      <c r="D463" s="23"/>
      <c r="E463" s="23"/>
      <c r="F463" s="2"/>
    </row>
    <row r="464" spans="1:6">
      <c r="A464" s="22"/>
      <c r="B464" s="2"/>
      <c r="C464" s="23"/>
      <c r="D464" s="23"/>
      <c r="E464" s="23"/>
      <c r="F464" s="2"/>
    </row>
    <row r="465" spans="1:6">
      <c r="A465" s="29" t="s">
        <v>54</v>
      </c>
      <c r="B465" s="30"/>
      <c r="C465" s="40">
        <f>C268/C249</f>
        <v>4.6386510958805527E-2</v>
      </c>
      <c r="D465" s="40">
        <f>D268/D249</f>
        <v>4.437429574474732E-2</v>
      </c>
      <c r="E465" s="40">
        <f>E268/E249</f>
        <v>4.4521197454875573E-2</v>
      </c>
      <c r="F465" s="40">
        <f>F268/F249</f>
        <v>5.156977404053064E-2</v>
      </c>
    </row>
    <row r="466" spans="1:6">
      <c r="A466" s="29" t="s">
        <v>0</v>
      </c>
      <c r="B466" s="30"/>
      <c r="C466" s="40">
        <f>C278/(C249-C274)</f>
        <v>2.3603284043464918E-2</v>
      </c>
      <c r="D466" s="40">
        <f>D278/(D249-D274)</f>
        <v>1.368341183134519E-2</v>
      </c>
      <c r="E466" s="40">
        <f>E278/(E249-E274)</f>
        <v>1.2811294164050429E-2</v>
      </c>
      <c r="F466" s="40">
        <f>F278/(F249-F274)</f>
        <v>1.7170064316720076E-2</v>
      </c>
    </row>
    <row r="467" spans="1:6">
      <c r="A467" s="24" t="s">
        <v>1</v>
      </c>
      <c r="B467" s="18"/>
      <c r="C467" s="33">
        <f>C268/C297</f>
        <v>21.823042978455149</v>
      </c>
      <c r="D467" s="33">
        <f>D268/D297</f>
        <v>15.04826917338108</v>
      </c>
      <c r="E467" s="33">
        <f>E268/E297</f>
        <v>11.015352267796949</v>
      </c>
      <c r="F467" s="33">
        <f>F268/F297</f>
        <v>8.5386985165173712</v>
      </c>
    </row>
    <row r="468" spans="1:6">
      <c r="A468" s="24">
        <v>5.5</v>
      </c>
      <c r="B468" s="18">
        <v>2</v>
      </c>
      <c r="C468" s="24" t="str">
        <f>IF(C467&gt;$A468,"buono",IF(C467&lt;$B468,"Cattivo","normale"))</f>
        <v>buono</v>
      </c>
      <c r="D468" s="24" t="str">
        <f>IF(D467&gt;$A468,"buono",IF(D467&lt;$B468,"Cattivo","normale"))</f>
        <v>buono</v>
      </c>
      <c r="E468" s="24" t="str">
        <f>IF(E467&gt;$A468,"buono",IF(E467&lt;$B468,"Cattivo","normale"))</f>
        <v>buono</v>
      </c>
      <c r="F468" s="24" t="str">
        <f>IF(F467&gt;$A468,"buono",IF(F467&lt;$B468,"Cattivo","normale"))</f>
        <v>buono</v>
      </c>
    </row>
    <row r="469" spans="1:6">
      <c r="A469" s="24"/>
      <c r="B469" s="18"/>
      <c r="C469" s="26" t="str">
        <f>IF(C467&gt;D467,"miglioramento","peggioramento")</f>
        <v>miglioramento</v>
      </c>
      <c r="D469" s="26" t="str">
        <f>IF(D467&gt;E467,"miglioramento","peggioramento")</f>
        <v>miglioramento</v>
      </c>
      <c r="E469" s="26" t="str">
        <f>IF(E467&gt;F467,"miglioramento","peggioramento")</f>
        <v>miglioramento</v>
      </c>
      <c r="F469" s="26" t="e">
        <f>IF(F467&gt;#REF!,"miglioramento","peggioramento")</f>
        <v>#REF!</v>
      </c>
    </row>
    <row r="470" spans="1:6">
      <c r="A470" s="27" t="s">
        <v>2</v>
      </c>
      <c r="B470" s="28"/>
      <c r="C470" s="34">
        <f>C278/C297</f>
        <v>11.104423925538621</v>
      </c>
      <c r="D470" s="34">
        <f>D278/D297</f>
        <v>4.8407937928976423</v>
      </c>
      <c r="E470" s="34">
        <f>E278/E297</f>
        <v>3.1913693555384977</v>
      </c>
      <c r="F470" s="34">
        <f>F278/F297</f>
        <v>2.8287833546613586</v>
      </c>
    </row>
    <row r="471" spans="1:6">
      <c r="A471" s="29">
        <v>4</v>
      </c>
      <c r="B471" s="30">
        <v>1.7</v>
      </c>
      <c r="C471" s="27" t="str">
        <f>IF(C470&gt;$A471,"buono",IF(C470&lt;$B471,"Cattivo","normale"))</f>
        <v>buono</v>
      </c>
      <c r="D471" s="27" t="str">
        <f>IF(D470&gt;$A471,"buono",IF(D470&lt;$B471,"Cattivo","normale"))</f>
        <v>buono</v>
      </c>
      <c r="E471" s="27" t="str">
        <f>IF(E470&gt;$A471,"buono",IF(E470&lt;$B471,"Cattivo","normale"))</f>
        <v>normale</v>
      </c>
      <c r="F471" s="27" t="str">
        <f>IF(F470&gt;$A471,"buono",IF(F470&lt;$B471,"Cattivo","normale"))</f>
        <v>normale</v>
      </c>
    </row>
    <row r="472" spans="1:6">
      <c r="A472" s="29"/>
      <c r="B472" s="30"/>
      <c r="C472" s="31" t="str">
        <f>IF(C470&gt;D470,"miglioramento","peggioramento")</f>
        <v>miglioramento</v>
      </c>
      <c r="D472" s="31" t="str">
        <f>IF(D470&gt;E470,"miglioramento","peggioramento")</f>
        <v>miglioramento</v>
      </c>
      <c r="E472" s="31" t="str">
        <f>IF(E470&gt;F470,"miglioramento","peggioramento")</f>
        <v>miglioramento</v>
      </c>
      <c r="F472" s="31" t="e">
        <f>IF(F470&gt;#REF!,"miglioramento","peggioramento")</f>
        <v>#REF!</v>
      </c>
    </row>
    <row r="473" spans="1:6">
      <c r="B473" s="2"/>
      <c r="C473" s="39"/>
      <c r="D473" s="39"/>
      <c r="E473" s="39"/>
      <c r="F473" s="39"/>
    </row>
    <row r="474" spans="1:6">
      <c r="A474" t="s">
        <v>3</v>
      </c>
      <c r="B474" s="2"/>
      <c r="C474" s="40">
        <f>C297/(C367+C362)</f>
        <v>1.2844627495323835E-2</v>
      </c>
      <c r="D474" s="40">
        <f>D297/(D367+D362)</f>
        <v>1.227812087225588E-2</v>
      </c>
      <c r="E474" s="40">
        <f>E297/(E367+E362)</f>
        <v>2.1649582116750086E-2</v>
      </c>
      <c r="F474" s="40">
        <f>F297/(F367+F362)</f>
        <v>4.003977599435242E-2</v>
      </c>
    </row>
    <row r="475" spans="1:6">
      <c r="A475" t="s">
        <v>4</v>
      </c>
      <c r="B475" s="2"/>
      <c r="C475" s="39"/>
      <c r="D475" s="39"/>
      <c r="E475" s="39"/>
      <c r="F475" s="39"/>
    </row>
    <row r="476" spans="1:6">
      <c r="A476" s="2"/>
      <c r="B476" s="2"/>
      <c r="C476" s="2"/>
      <c r="D476" s="2"/>
      <c r="E476" s="2"/>
      <c r="F476" s="2"/>
    </row>
    <row r="477" spans="1:6">
      <c r="A477" s="22"/>
      <c r="B477" s="2"/>
      <c r="C477" s="23"/>
      <c r="D477" s="23"/>
      <c r="E477" s="23"/>
      <c r="F477" s="2"/>
    </row>
    <row r="478" spans="1:6">
      <c r="A478" t="s">
        <v>5</v>
      </c>
      <c r="B478" s="2" t="s">
        <v>6</v>
      </c>
      <c r="C478" s="10">
        <f>C359-C343</f>
        <v>575232.19999999995</v>
      </c>
      <c r="D478" s="10">
        <f>D359-D343</f>
        <v>311885</v>
      </c>
      <c r="E478" s="10">
        <f>E359-E343</f>
        <v>399120</v>
      </c>
      <c r="F478" s="10">
        <f>F359-F343</f>
        <v>542740</v>
      </c>
    </row>
    <row r="479" spans="1:6">
      <c r="B479" s="2"/>
      <c r="C479" t="str">
        <f>IF(C478&gt;0,"Ok","Attenzione")</f>
        <v>Ok</v>
      </c>
      <c r="D479" t="str">
        <f>IF(D478&gt;0,"Ok","Attenzione")</f>
        <v>Ok</v>
      </c>
      <c r="E479" t="str">
        <f>IF(E478&gt;0,"Ok","Attenzione")</f>
        <v>Ok</v>
      </c>
      <c r="F479" t="str">
        <f>IF(F478&gt;0,"Ok","Attenzione")</f>
        <v>Ok</v>
      </c>
    </row>
    <row r="480" spans="1:6">
      <c r="A480" s="27" t="s">
        <v>7</v>
      </c>
      <c r="B480" s="28" t="s">
        <v>8</v>
      </c>
      <c r="C480" s="34">
        <f>C359/C343</f>
        <v>1.689212841262272</v>
      </c>
      <c r="D480" s="34">
        <f>D359/D343</f>
        <v>1.3472898066263277</v>
      </c>
      <c r="E480" s="34">
        <f>E359/E343</f>
        <v>1.555322887868243</v>
      </c>
      <c r="F480" s="34">
        <f>F359/F343</f>
        <v>2.0181268372111347</v>
      </c>
    </row>
    <row r="481" spans="1:6">
      <c r="A481" s="29"/>
      <c r="B481" s="30"/>
      <c r="C481" s="27" t="str">
        <f>IF(C480&gt;0.7,"Ok","Attenzione")</f>
        <v>Ok</v>
      </c>
      <c r="D481" s="27" t="str">
        <f>IF(D480&gt;0.7,"Ok","Attenzione")</f>
        <v>Ok</v>
      </c>
      <c r="E481" s="27" t="str">
        <f>IF(E480&gt;0.7,"Ok","Attenzione")</f>
        <v>Ok</v>
      </c>
      <c r="F481" s="27" t="str">
        <f>IF(F480&gt;0.7,"Ok","Attenzione")</f>
        <v>Ok</v>
      </c>
    </row>
    <row r="482" spans="1:6">
      <c r="A482" s="29"/>
      <c r="B482" s="30"/>
      <c r="C482" s="31" t="str">
        <f>IF(C480&gt;D480,"miglioramento","peggioramento")</f>
        <v>miglioramento</v>
      </c>
      <c r="D482" s="31" t="str">
        <f>IF(D480&gt;E480,"miglioramento","peggioramento")</f>
        <v>peggioramento</v>
      </c>
      <c r="E482" s="31" t="str">
        <f>IF(E480&gt;F480,"miglioramento","peggioramento")</f>
        <v>peggioramento</v>
      </c>
      <c r="F482" s="31" t="e">
        <f>IF(F480&gt;#REF!,"miglioramento","peggioramento")</f>
        <v>#REF!</v>
      </c>
    </row>
    <row r="483" spans="1:6">
      <c r="B483" s="2"/>
    </row>
    <row r="484" spans="1:6">
      <c r="B484" s="2"/>
    </row>
    <row r="485" spans="1:6">
      <c r="A485" s="24" t="s">
        <v>9</v>
      </c>
      <c r="B485" s="18" t="s">
        <v>10</v>
      </c>
      <c r="C485" s="33">
        <f>C365-C343</f>
        <v>3039939.2</v>
      </c>
      <c r="D485" s="33">
        <f>D365-D343</f>
        <v>2772675</v>
      </c>
      <c r="E485" s="33">
        <f>E365-E343</f>
        <v>2236304</v>
      </c>
      <c r="F485" s="33">
        <f>F365-F343</f>
        <v>2034281</v>
      </c>
    </row>
    <row r="486" spans="1:6">
      <c r="A486" s="24"/>
      <c r="B486" s="18"/>
      <c r="C486" s="24" t="str">
        <f>IF(C485&gt;0,"Ok","Attenzione")</f>
        <v>Ok</v>
      </c>
      <c r="D486" s="24" t="str">
        <f>IF(D485&gt;0,"Ok","Attenzione")</f>
        <v>Ok</v>
      </c>
      <c r="E486" s="24" t="str">
        <f>IF(E485&gt;0,"Ok","Attenzione")</f>
        <v>Ok</v>
      </c>
      <c r="F486" s="24" t="str">
        <f>IF(F485&gt;0,"Ok","Attenzione")</f>
        <v>Ok</v>
      </c>
    </row>
    <row r="487" spans="1:6">
      <c r="A487" s="24" t="s">
        <v>11</v>
      </c>
      <c r="B487" s="18" t="s">
        <v>12</v>
      </c>
      <c r="C487" s="33">
        <f>(C359+C362)/C357</f>
        <v>0.38781937773083841</v>
      </c>
      <c r="D487" s="33">
        <f>(D359+D362)/D357</f>
        <v>0.414849123190911</v>
      </c>
      <c r="E487" s="33">
        <f>(E359+E362)/E357</f>
        <v>0.42115192806895496</v>
      </c>
      <c r="F487" s="33">
        <f>(F359+F362)/F357</f>
        <v>0.45571258673055187</v>
      </c>
    </row>
    <row r="488" spans="1:6">
      <c r="A488" s="24"/>
      <c r="B488" s="18"/>
      <c r="C488" s="24" t="str">
        <f>IF(C487&gt;1,"Ok","Attenzione")</f>
        <v>Attenzione</v>
      </c>
      <c r="D488" s="24" t="str">
        <f>IF(D487&gt;1,"Ok","Attenzione")</f>
        <v>Attenzione</v>
      </c>
      <c r="E488" s="24" t="str">
        <f>IF(E487&gt;1,"Ok","Attenzione")</f>
        <v>Attenzione</v>
      </c>
      <c r="F488" s="24" t="str">
        <f>IF(F487&gt;1,"Ok","Attenzione")</f>
        <v>Attenzione</v>
      </c>
    </row>
    <row r="489" spans="1:6">
      <c r="A489" s="24"/>
      <c r="B489" s="18"/>
      <c r="C489" s="26" t="str">
        <f>IF(C487&gt;D487,"miglioramento","peggioramento")</f>
        <v>peggioramento</v>
      </c>
      <c r="D489" s="26" t="str">
        <f>IF(D487&gt;E487,"miglioramento","peggioramento")</f>
        <v>peggioramento</v>
      </c>
      <c r="E489" s="26" t="str">
        <f>IF(E487&gt;F487,"miglioramento","peggioramento")</f>
        <v>peggioramento</v>
      </c>
      <c r="F489" s="26" t="e">
        <f>IF(F487&gt;#REF!,"miglioramento","peggioramento")</f>
        <v>#REF!</v>
      </c>
    </row>
    <row r="490" spans="1:6">
      <c r="A490" s="24"/>
      <c r="B490" s="18"/>
      <c r="C490" s="24"/>
      <c r="D490" s="24"/>
      <c r="E490" s="24"/>
      <c r="F490" s="24"/>
    </row>
    <row r="491" spans="1:6">
      <c r="A491" s="24"/>
      <c r="B491" s="18"/>
      <c r="C491" s="26"/>
      <c r="D491" s="26"/>
      <c r="E491" s="26"/>
      <c r="F491" s="26"/>
    </row>
    <row r="492" spans="1:6">
      <c r="A492" s="24" t="s">
        <v>13</v>
      </c>
      <c r="B492" s="18"/>
      <c r="C492" s="26">
        <f>C365/C343</f>
        <v>4.6422945956373063</v>
      </c>
      <c r="D492" s="26">
        <f>D365/D343</f>
        <v>4.0874257004589927</v>
      </c>
      <c r="E492" s="26">
        <f>E365/E343</f>
        <v>4.1115223377212446</v>
      </c>
      <c r="F492" s="26">
        <f>F365/F343</f>
        <v>4.816110993346177</v>
      </c>
    </row>
    <row r="493" spans="1:6">
      <c r="A493" s="22"/>
      <c r="B493" s="2"/>
      <c r="C493" s="23"/>
      <c r="D493" s="23"/>
      <c r="E493" s="23"/>
      <c r="F493" s="2"/>
    </row>
    <row r="494" spans="1:6">
      <c r="A494" t="s">
        <v>14</v>
      </c>
      <c r="B494" s="2" t="s">
        <v>15</v>
      </c>
      <c r="C494" s="39">
        <f>(C359+C362)/C343</f>
        <v>3.9632195173383882</v>
      </c>
      <c r="D494" s="39">
        <f>(D359+D362)/D343</f>
        <v>3.5128166012288795</v>
      </c>
      <c r="E494" s="39">
        <f>(E359+E362)/E343</f>
        <v>3.418089456628965</v>
      </c>
      <c r="F494" s="39">
        <f>(F359+F362)/F343</f>
        <v>3.9951432907441138</v>
      </c>
    </row>
    <row r="495" spans="1:6">
      <c r="A495" s="42" t="s">
        <v>16</v>
      </c>
      <c r="B495" s="2"/>
      <c r="C495" s="42"/>
      <c r="D495" s="42"/>
      <c r="E495" s="42"/>
      <c r="F495" s="2"/>
    </row>
    <row r="496" spans="1:6">
      <c r="A496" s="43" t="s">
        <v>17</v>
      </c>
      <c r="B496" s="18"/>
      <c r="C496" s="44">
        <f>C258/D258-1</f>
        <v>0.42017963683760784</v>
      </c>
      <c r="D496" s="44">
        <f>D258/E258-1</f>
        <v>0.33559087985616509</v>
      </c>
      <c r="E496" s="44">
        <f>E258/F258-1</f>
        <v>6.6746451002071439E-2</v>
      </c>
      <c r="F496" s="44" t="e">
        <f>F250/#REF!-1</f>
        <v>#REF!</v>
      </c>
    </row>
    <row r="497" spans="1:6">
      <c r="A497" s="45" t="s">
        <v>18</v>
      </c>
      <c r="B497" s="28"/>
      <c r="C497" s="46">
        <f>C373/D373-1</f>
        <v>0.12442532932997907</v>
      </c>
      <c r="D497" s="46">
        <f>D373/E373-1</f>
        <v>0.2411657851103528</v>
      </c>
      <c r="E497" s="46">
        <f>E373/F373-1</f>
        <v>9.8140229260137435E-2</v>
      </c>
      <c r="F497" s="46"/>
    </row>
    <row r="498" spans="1:6">
      <c r="A498" s="43" t="s">
        <v>19</v>
      </c>
      <c r="B498" s="18"/>
      <c r="C498" s="44"/>
      <c r="D498" s="44"/>
      <c r="E498" s="44"/>
      <c r="F498" s="44"/>
    </row>
    <row r="499" spans="1:6">
      <c r="A499" s="45" t="s">
        <v>20</v>
      </c>
      <c r="B499" s="28"/>
      <c r="C499" s="46">
        <f>C259/D259-1</f>
        <v>0.35106708017352983</v>
      </c>
      <c r="D499" s="46">
        <f>D259/E259-1</f>
        <v>6.8677558567635799E-2</v>
      </c>
      <c r="E499" s="46">
        <f>E259/F259-1</f>
        <v>5.2895634891587884E-2</v>
      </c>
      <c r="F499" s="46" t="e">
        <f>F259/#REF!-1</f>
        <v>#REF!</v>
      </c>
    </row>
    <row r="500" spans="1:6">
      <c r="A500" s="43" t="s">
        <v>21</v>
      </c>
      <c r="B500" s="18"/>
      <c r="C500" s="44">
        <f>C278/D278-1</f>
        <v>1.3075316709305551</v>
      </c>
      <c r="D500" s="44">
        <f>D278/E278-1</f>
        <v>0.35712119469165371</v>
      </c>
      <c r="E500" s="44">
        <f>E278/F278-1</f>
        <v>-0.19892937027201363</v>
      </c>
      <c r="F500" s="44" t="e">
        <f>F278/#REF!-1</f>
        <v>#REF!</v>
      </c>
    </row>
    <row r="501" spans="1:6">
      <c r="A501" s="45" t="s">
        <v>22</v>
      </c>
      <c r="B501" s="28"/>
      <c r="C501" s="46">
        <f>C357/D357-1</f>
        <v>0.12160696981464403</v>
      </c>
      <c r="D501" s="46">
        <f>D357/E357-1</f>
        <v>0.30366258870433804</v>
      </c>
      <c r="E501" s="46">
        <f>E357/F357-1</f>
        <v>0.2481628935961151</v>
      </c>
      <c r="F501" s="46" t="e">
        <f>F357/#REF!-1</f>
        <v>#REF!</v>
      </c>
    </row>
    <row r="502" spans="1:6">
      <c r="A502" s="43" t="s">
        <v>23</v>
      </c>
      <c r="B502" s="18"/>
      <c r="C502" s="44">
        <f>C354/D354-1</f>
        <v>0.14734980567055778</v>
      </c>
      <c r="D502" s="44">
        <f>D354/E354-1</f>
        <v>0.31127057293830696</v>
      </c>
      <c r="E502" s="44">
        <f>E354/F354-1</f>
        <v>0.23527735275541284</v>
      </c>
      <c r="F502" s="44" t="e">
        <f>F354/#REF!-1</f>
        <v>#REF!</v>
      </c>
    </row>
    <row r="503" spans="1:6">
      <c r="A503" s="45" t="s">
        <v>24</v>
      </c>
      <c r="B503" s="28"/>
      <c r="C503" s="46">
        <f>C496/C502-1</f>
        <v>1.8515791719266899</v>
      </c>
      <c r="D503" s="46">
        <f>D496/D502</f>
        <v>1.0781323678890724</v>
      </c>
      <c r="E503" s="46">
        <f>E496/E502</f>
        <v>0.28369263008267104</v>
      </c>
      <c r="F503" s="46" t="e">
        <f>F496/F502</f>
        <v>#REF!</v>
      </c>
    </row>
    <row r="504" spans="1:6">
      <c r="A504" s="2"/>
      <c r="B504" s="2"/>
      <c r="C504" s="2">
        <f>(C249-D249)/(C354-D354)</f>
        <v>3.6387451350251876</v>
      </c>
      <c r="D504" s="2">
        <f>(D249-E249)/(D354-E354)</f>
        <v>1.0538980005904635</v>
      </c>
      <c r="E504" s="2">
        <f>(E249-F249)/(E354-F354)</f>
        <v>0.43775818174352238</v>
      </c>
      <c r="F504" s="2"/>
    </row>
    <row r="505" spans="1:6">
      <c r="A505" s="22"/>
      <c r="B505" s="2"/>
      <c r="C505" s="23"/>
      <c r="D505" s="23"/>
      <c r="E505" s="23"/>
      <c r="F505" s="2"/>
    </row>
    <row r="506" spans="1:6">
      <c r="A506" s="22"/>
      <c r="B506" s="2"/>
      <c r="C506" s="23"/>
      <c r="D506" s="23"/>
      <c r="E506" s="23"/>
      <c r="F506" s="2"/>
    </row>
    <row r="507" spans="1:6">
      <c r="A507" s="2"/>
      <c r="B507" s="2"/>
      <c r="C507" s="2"/>
      <c r="D507" s="2"/>
      <c r="E507" s="2"/>
      <c r="F507" s="2"/>
    </row>
    <row r="508" spans="1:6">
      <c r="A508" s="2"/>
      <c r="B508" s="2"/>
      <c r="C508" s="2"/>
      <c r="D508" s="2"/>
      <c r="E508" s="2"/>
      <c r="F508" s="2"/>
    </row>
    <row r="509" spans="1:6">
      <c r="A509" s="2"/>
      <c r="B509" s="2"/>
      <c r="C509" s="2"/>
      <c r="D509" s="2"/>
      <c r="E509" s="2"/>
      <c r="F509" s="2"/>
    </row>
    <row r="510" spans="1:6">
      <c r="A510" s="27" t="s">
        <v>25</v>
      </c>
      <c r="B510" s="28" t="s">
        <v>26</v>
      </c>
      <c r="C510" s="34">
        <f>C343/C357</f>
        <v>9.7854629559174525E-2</v>
      </c>
      <c r="D510" s="34">
        <f>D343/D357</f>
        <v>0.11809586730083929</v>
      </c>
      <c r="E510" s="34">
        <f>E343/E357</f>
        <v>0.12321266994700283</v>
      </c>
      <c r="F510" s="34">
        <f>F343/F357</f>
        <v>0.1140666438138376</v>
      </c>
    </row>
    <row r="511" spans="1:6">
      <c r="A511" s="29"/>
      <c r="B511" s="30"/>
      <c r="C511" s="27" t="str">
        <f>IF(C510&lt;1,"elastico","rigido")</f>
        <v>elastico</v>
      </c>
      <c r="D511" s="27" t="str">
        <f>IF(D510&lt;1,"elastico","rigido")</f>
        <v>elastico</v>
      </c>
      <c r="E511" s="27" t="str">
        <f>IF(E510&lt;1,"elastico","rigido")</f>
        <v>elastico</v>
      </c>
      <c r="F511" s="27" t="str">
        <f>IF(F510&lt;1,"elastico","rigido")</f>
        <v>elastico</v>
      </c>
    </row>
    <row r="512" spans="1:6">
      <c r="A512" s="29"/>
      <c r="B512" s="30"/>
      <c r="C512" s="31" t="str">
        <f>IF(C510&lt;D510,"miglioramento","peggioramento")</f>
        <v>miglioramento</v>
      </c>
      <c r="D512" s="31" t="str">
        <f>IF(D510&lt;E510,"miglioramento","peggioramento")</f>
        <v>miglioramento</v>
      </c>
      <c r="E512" s="31" t="str">
        <f>IF(E510&lt;F510,"miglioramento","peggioramento")</f>
        <v>peggioramento</v>
      </c>
      <c r="F512" s="31" t="e">
        <f>IF(F510&lt;#REF!,"miglioramento","peggioramento")</f>
        <v>#REF!</v>
      </c>
    </row>
    <row r="513" spans="1:6">
      <c r="A513" s="29" t="s">
        <v>27</v>
      </c>
      <c r="B513" s="30"/>
      <c r="C513" s="34">
        <f>C354/C357</f>
        <v>0.90214537044082543</v>
      </c>
      <c r="D513" s="34">
        <f>D354/D357</f>
        <v>0.88190413269916068</v>
      </c>
      <c r="E513" s="34">
        <f>E354/E357</f>
        <v>0.87678733005299714</v>
      </c>
      <c r="F513" s="34">
        <f>F354/F357</f>
        <v>0.88593335618616242</v>
      </c>
    </row>
    <row r="514" spans="1:6">
      <c r="A514" s="29"/>
      <c r="B514" s="30"/>
      <c r="C514" s="27" t="str">
        <f>IF(C513&lt;1,"elastico","rigido")</f>
        <v>elastico</v>
      </c>
      <c r="D514" s="31"/>
      <c r="E514" s="31"/>
      <c r="F514" s="31"/>
    </row>
    <row r="515" spans="1:6">
      <c r="A515" s="22"/>
      <c r="B515" s="2"/>
      <c r="C515" s="23"/>
      <c r="D515" s="23"/>
      <c r="E515" s="23"/>
      <c r="F515" s="2"/>
    </row>
    <row r="516" spans="1:6">
      <c r="A516" s="22"/>
      <c r="B516" s="2"/>
      <c r="C516" s="23"/>
      <c r="D516" s="23"/>
      <c r="E516" s="23"/>
      <c r="F516" s="2"/>
    </row>
    <row r="517" spans="1:6">
      <c r="A517" s="2"/>
      <c r="B517" s="2"/>
      <c r="C517" s="2"/>
      <c r="D517" s="2"/>
      <c r="E517" s="2"/>
      <c r="F517" s="2">
        <v>324620.84000000003</v>
      </c>
    </row>
    <row r="518" spans="1:6">
      <c r="A518" s="2" t="s">
        <v>28</v>
      </c>
      <c r="B518" s="2"/>
      <c r="C518" s="10">
        <f>726617+99736</f>
        <v>826353</v>
      </c>
      <c r="D518" s="10">
        <v>98084</v>
      </c>
      <c r="E518" s="10">
        <v>49916</v>
      </c>
      <c r="F518" s="10">
        <v>44249</v>
      </c>
    </row>
    <row r="519" spans="1:6">
      <c r="A519" s="2" t="s">
        <v>29</v>
      </c>
      <c r="B519" s="2"/>
      <c r="C519" s="4">
        <f>C518+C262</f>
        <v>2268182</v>
      </c>
      <c r="D519" s="4">
        <f>D518+D262</f>
        <v>1605979</v>
      </c>
      <c r="E519" s="4">
        <f>E518+E262</f>
        <v>1657403</v>
      </c>
      <c r="F519" s="4">
        <f>F518+F262</f>
        <v>1513773</v>
      </c>
    </row>
    <row r="520" spans="1:6">
      <c r="A520" s="2"/>
      <c r="B520" s="2"/>
      <c r="C520" s="2"/>
      <c r="D520" s="2"/>
      <c r="E520" s="2"/>
      <c r="F520" s="2"/>
    </row>
    <row r="521" spans="1:6">
      <c r="A521" s="2" t="s">
        <v>30</v>
      </c>
      <c r="B521" s="2"/>
      <c r="C521" s="47">
        <f>C519/C249</f>
        <v>0.17878112427751383</v>
      </c>
      <c r="D521" s="47">
        <f>D519/D249</f>
        <v>0.17665273665726414</v>
      </c>
      <c r="E521" s="47">
        <f>E519/E249</f>
        <v>0.22356883962667551</v>
      </c>
      <c r="F521" s="47">
        <f>F519/F249</f>
        <v>0.21665685553418718</v>
      </c>
    </row>
    <row r="522" spans="1:6">
      <c r="A522" s="2"/>
      <c r="B522" s="2"/>
      <c r="C522" s="2"/>
      <c r="D522" s="2"/>
      <c r="E522" s="2"/>
      <c r="F522" s="2"/>
    </row>
    <row r="523" spans="1:6">
      <c r="A523" s="2"/>
      <c r="B523" s="2"/>
      <c r="C523" s="2"/>
      <c r="D523" s="2"/>
      <c r="E523" s="2"/>
      <c r="F523" s="2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biribu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baobab</dc:creator>
  <cp:lastModifiedBy>baobab</cp:lastModifiedBy>
  <dcterms:created xsi:type="dcterms:W3CDTF">2018-05-04T14:22:30Z</dcterms:created>
  <dcterms:modified xsi:type="dcterms:W3CDTF">2018-05-04T14:32:32Z</dcterms:modified>
</cp:coreProperties>
</file>