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ducation\ENAP\Analise de Dados Em Politicas Publicas\Aulas\Aula 05\"/>
    </mc:Choice>
  </mc:AlternateContent>
  <bookViews>
    <workbookView xWindow="0" yWindow="0" windowWidth="28800" windowHeight="11325" activeTab="1"/>
  </bookViews>
  <sheets>
    <sheet name="Coeficientes" sheetId="1" r:id="rId1"/>
    <sheet name="r2" sheetId="2" r:id="rId2"/>
    <sheet name="Planilha5" sheetId="6" r:id="rId3"/>
  </sheets>
  <calcPr calcId="152511"/>
</workbook>
</file>

<file path=xl/calcChain.xml><?xml version="1.0" encoding="utf-8"?>
<calcChain xmlns="http://schemas.openxmlformats.org/spreadsheetml/2006/main">
  <c r="N37" i="2" l="1"/>
  <c r="N36" i="2"/>
  <c r="N35" i="2"/>
  <c r="N34" i="2"/>
  <c r="O27" i="2"/>
  <c r="J34" i="2"/>
  <c r="J37" i="2"/>
  <c r="J36" i="2"/>
  <c r="F31" i="2" l="1"/>
  <c r="F30" i="2"/>
  <c r="O23" i="2"/>
  <c r="O2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F28" i="2"/>
  <c r="H31" i="2"/>
  <c r="N27" i="2"/>
  <c r="H32" i="2"/>
  <c r="H33" i="2" s="1"/>
  <c r="I29" i="2"/>
  <c r="F24" i="2"/>
  <c r="H30" i="2"/>
  <c r="M23" i="2"/>
  <c r="M22" i="2"/>
  <c r="N3" i="2"/>
  <c r="N23" i="2" s="1"/>
  <c r="N4" i="2"/>
  <c r="N22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1" i="2" l="1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6" i="2" s="1"/>
  <c r="L6" i="2" s="1"/>
  <c r="J5" i="2"/>
  <c r="J4" i="2"/>
  <c r="J3" i="2"/>
  <c r="J2" i="2"/>
  <c r="K2" i="2" s="1"/>
  <c r="D23" i="2"/>
  <c r="F20" i="2" s="1"/>
  <c r="B23" i="2"/>
  <c r="E18" i="2" s="1"/>
  <c r="H18" i="2" s="1"/>
  <c r="D22" i="2"/>
  <c r="B22" i="2"/>
  <c r="F21" i="2"/>
  <c r="I21" i="2" s="1"/>
  <c r="F9" i="2"/>
  <c r="I9" i="2" s="1"/>
  <c r="F5" i="2"/>
  <c r="I5" i="2" s="1"/>
  <c r="B23" i="1"/>
  <c r="E21" i="1" s="1"/>
  <c r="H21" i="1" s="1"/>
  <c r="D23" i="1"/>
  <c r="B22" i="1"/>
  <c r="D22" i="1"/>
  <c r="K10" i="2" l="1"/>
  <c r="L10" i="2" s="1"/>
  <c r="K14" i="2"/>
  <c r="L14" i="2" s="1"/>
  <c r="K18" i="2"/>
  <c r="L18" i="2" s="1"/>
  <c r="F13" i="2"/>
  <c r="I13" i="2" s="1"/>
  <c r="K7" i="2"/>
  <c r="L7" i="2" s="1"/>
  <c r="K11" i="2"/>
  <c r="L11" i="2" s="1"/>
  <c r="K15" i="2"/>
  <c r="L15" i="2" s="1"/>
  <c r="K19" i="2"/>
  <c r="L19" i="2" s="1"/>
  <c r="F2" i="2"/>
  <c r="I2" i="2" s="1"/>
  <c r="F17" i="2"/>
  <c r="I17" i="2" s="1"/>
  <c r="K4" i="2"/>
  <c r="L4" i="2" s="1"/>
  <c r="K8" i="2"/>
  <c r="L8" i="2" s="1"/>
  <c r="K12" i="2"/>
  <c r="L12" i="2" s="1"/>
  <c r="K16" i="2"/>
  <c r="L16" i="2" s="1"/>
  <c r="K20" i="2"/>
  <c r="L20" i="2" s="1"/>
  <c r="K5" i="2"/>
  <c r="L5" i="2" s="1"/>
  <c r="K9" i="2"/>
  <c r="L9" i="2" s="1"/>
  <c r="K13" i="2"/>
  <c r="L13" i="2" s="1"/>
  <c r="K17" i="2"/>
  <c r="L17" i="2" s="1"/>
  <c r="K21" i="2"/>
  <c r="L21" i="2" s="1"/>
  <c r="L2" i="2"/>
  <c r="E2" i="2"/>
  <c r="H2" i="2" s="1"/>
  <c r="E9" i="2"/>
  <c r="H9" i="2" s="1"/>
  <c r="E13" i="2"/>
  <c r="H13" i="2" s="1"/>
  <c r="E17" i="2"/>
  <c r="H17" i="2" s="1"/>
  <c r="E21" i="2"/>
  <c r="H21" i="2" s="1"/>
  <c r="E3" i="2"/>
  <c r="H3" i="2" s="1"/>
  <c r="E7" i="2"/>
  <c r="H7" i="2" s="1"/>
  <c r="E11" i="2"/>
  <c r="H11" i="2" s="1"/>
  <c r="E15" i="2"/>
  <c r="H15" i="2" s="1"/>
  <c r="E19" i="2"/>
  <c r="H19" i="2" s="1"/>
  <c r="E4" i="2"/>
  <c r="H4" i="2" s="1"/>
  <c r="E8" i="2"/>
  <c r="H8" i="2" s="1"/>
  <c r="E12" i="2"/>
  <c r="H12" i="2" s="1"/>
  <c r="E16" i="2"/>
  <c r="H16" i="2" s="1"/>
  <c r="E20" i="2"/>
  <c r="H20" i="2" s="1"/>
  <c r="J23" i="2"/>
  <c r="K3" i="2"/>
  <c r="L3" i="2" s="1"/>
  <c r="E5" i="2"/>
  <c r="H5" i="2" s="1"/>
  <c r="E6" i="2"/>
  <c r="H6" i="2" s="1"/>
  <c r="E10" i="2"/>
  <c r="H10" i="2" s="1"/>
  <c r="E14" i="2"/>
  <c r="H14" i="2" s="1"/>
  <c r="J22" i="2"/>
  <c r="I20" i="2"/>
  <c r="F6" i="2"/>
  <c r="I6" i="2" s="1"/>
  <c r="F10" i="2"/>
  <c r="I10" i="2" s="1"/>
  <c r="G13" i="2"/>
  <c r="F14" i="2"/>
  <c r="I14" i="2" s="1"/>
  <c r="F18" i="2"/>
  <c r="I18" i="2" s="1"/>
  <c r="G21" i="2"/>
  <c r="E23" i="2"/>
  <c r="F3" i="2"/>
  <c r="I3" i="2" s="1"/>
  <c r="F7" i="2"/>
  <c r="I7" i="2" s="1"/>
  <c r="F11" i="2"/>
  <c r="I11" i="2" s="1"/>
  <c r="F15" i="2"/>
  <c r="I15" i="2" s="1"/>
  <c r="G18" i="2"/>
  <c r="F19" i="2"/>
  <c r="I19" i="2" s="1"/>
  <c r="F4" i="2"/>
  <c r="F8" i="2"/>
  <c r="F12" i="2"/>
  <c r="F16" i="2"/>
  <c r="E8" i="1"/>
  <c r="E11" i="1"/>
  <c r="F3" i="1"/>
  <c r="I3" i="1" s="1"/>
  <c r="F7" i="1"/>
  <c r="I7" i="1" s="1"/>
  <c r="F11" i="1"/>
  <c r="I11" i="1" s="1"/>
  <c r="F15" i="1"/>
  <c r="I15" i="1" s="1"/>
  <c r="F19" i="1"/>
  <c r="I19" i="1" s="1"/>
  <c r="E3" i="1"/>
  <c r="E15" i="1"/>
  <c r="F4" i="1"/>
  <c r="I4" i="1" s="1"/>
  <c r="F8" i="1"/>
  <c r="I8" i="1" s="1"/>
  <c r="F12" i="1"/>
  <c r="I12" i="1" s="1"/>
  <c r="F16" i="1"/>
  <c r="I16" i="1" s="1"/>
  <c r="F20" i="1"/>
  <c r="I20" i="1" s="1"/>
  <c r="F2" i="1"/>
  <c r="F6" i="1"/>
  <c r="I6" i="1" s="1"/>
  <c r="F10" i="1"/>
  <c r="I10" i="1" s="1"/>
  <c r="F14" i="1"/>
  <c r="I14" i="1" s="1"/>
  <c r="F18" i="1"/>
  <c r="I18" i="1" s="1"/>
  <c r="E7" i="1"/>
  <c r="E16" i="1"/>
  <c r="F5" i="1"/>
  <c r="I5" i="1" s="1"/>
  <c r="F9" i="1"/>
  <c r="I9" i="1" s="1"/>
  <c r="F13" i="1"/>
  <c r="I13" i="1" s="1"/>
  <c r="F17" i="1"/>
  <c r="I17" i="1" s="1"/>
  <c r="F21" i="1"/>
  <c r="I21" i="1" s="1"/>
  <c r="E4" i="1"/>
  <c r="E12" i="1"/>
  <c r="E2" i="1"/>
  <c r="E6" i="1"/>
  <c r="E10" i="1"/>
  <c r="E14" i="1"/>
  <c r="E18" i="1"/>
  <c r="E19" i="1"/>
  <c r="E20" i="1"/>
  <c r="E5" i="1"/>
  <c r="E9" i="1"/>
  <c r="E13" i="1"/>
  <c r="E17" i="1"/>
  <c r="G10" i="2" l="1"/>
  <c r="G20" i="2"/>
  <c r="K22" i="2"/>
  <c r="G5" i="2"/>
  <c r="G2" i="2"/>
  <c r="G17" i="2"/>
  <c r="G9" i="2"/>
  <c r="K23" i="2"/>
  <c r="L23" i="2"/>
  <c r="L22" i="2"/>
  <c r="H23" i="2"/>
  <c r="G15" i="2"/>
  <c r="H22" i="2"/>
  <c r="F23" i="2"/>
  <c r="E22" i="2"/>
  <c r="G11" i="2"/>
  <c r="I12" i="2"/>
  <c r="G12" i="2"/>
  <c r="G8" i="2"/>
  <c r="I8" i="2"/>
  <c r="G14" i="2"/>
  <c r="G6" i="2"/>
  <c r="G7" i="2"/>
  <c r="G4" i="2"/>
  <c r="I4" i="2"/>
  <c r="G19" i="2"/>
  <c r="G3" i="2"/>
  <c r="F22" i="2"/>
  <c r="I16" i="2"/>
  <c r="G16" i="2"/>
  <c r="H20" i="1"/>
  <c r="G20" i="1"/>
  <c r="H4" i="1"/>
  <c r="G4" i="1"/>
  <c r="H19" i="1"/>
  <c r="G19" i="1"/>
  <c r="H6" i="1"/>
  <c r="G6" i="1"/>
  <c r="H11" i="1"/>
  <c r="G11" i="1"/>
  <c r="H17" i="1"/>
  <c r="G17" i="1"/>
  <c r="H10" i="1"/>
  <c r="G10" i="1"/>
  <c r="H13" i="1"/>
  <c r="G13" i="1"/>
  <c r="H9" i="1"/>
  <c r="G9" i="1"/>
  <c r="H18" i="1"/>
  <c r="G18" i="1"/>
  <c r="H2" i="1"/>
  <c r="G2" i="1"/>
  <c r="H16" i="1"/>
  <c r="G16" i="1"/>
  <c r="H15" i="1"/>
  <c r="G15" i="1"/>
  <c r="H8" i="1"/>
  <c r="G8" i="1"/>
  <c r="H5" i="1"/>
  <c r="G5" i="1"/>
  <c r="H14" i="1"/>
  <c r="G14" i="1"/>
  <c r="H12" i="1"/>
  <c r="G12" i="1"/>
  <c r="H7" i="1"/>
  <c r="G7" i="1"/>
  <c r="H3" i="1"/>
  <c r="G3" i="1"/>
  <c r="G21" i="1"/>
  <c r="F22" i="1"/>
  <c r="F23" i="1"/>
  <c r="I2" i="1"/>
  <c r="E23" i="1"/>
  <c r="E22" i="1"/>
  <c r="G23" i="2" l="1"/>
  <c r="G22" i="2"/>
  <c r="I22" i="2"/>
  <c r="I23" i="2"/>
  <c r="H23" i="1"/>
  <c r="H22" i="1"/>
  <c r="G23" i="1"/>
  <c r="G22" i="1"/>
  <c r="I22" i="1"/>
  <c r="I23" i="1"/>
</calcChain>
</file>

<file path=xl/sharedStrings.xml><?xml version="1.0" encoding="utf-8"?>
<sst xmlns="http://schemas.openxmlformats.org/spreadsheetml/2006/main" count="74" uniqueCount="24">
  <si>
    <t>Peso</t>
  </si>
  <si>
    <t>Altura</t>
  </si>
  <si>
    <t>Genero</t>
  </si>
  <si>
    <t>M</t>
  </si>
  <si>
    <t>F</t>
  </si>
  <si>
    <t>Y</t>
  </si>
  <si>
    <t>Soma</t>
  </si>
  <si>
    <t>Média</t>
  </si>
  <si>
    <t>X</t>
  </si>
  <si>
    <t>i</t>
  </si>
  <si>
    <t>Gemero</t>
  </si>
  <si>
    <t>Masculino</t>
  </si>
  <si>
    <t>Intercepto</t>
  </si>
  <si>
    <t>X =</t>
  </si>
  <si>
    <t>Y=</t>
  </si>
  <si>
    <t>X'X=</t>
  </si>
  <si>
    <t>(Intercept)</t>
  </si>
  <si>
    <t>GeneroM</t>
  </si>
  <si>
    <t>(X'X)^-1=</t>
  </si>
  <si>
    <t>X'Y=</t>
  </si>
  <si>
    <t>(X'X)^-1X'Y=</t>
  </si>
  <si>
    <t>Erro padrão b1</t>
  </si>
  <si>
    <t>Erro padrao b0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</si>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</sst>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_-* #,##0_-;\-* #,##0_-;_-* &quot;-&quot;??_-;_-@_-"/>
    <numFmt numFmtId="168" formatCode="_-* #,##0.00000_-;\-* #,##0.00000_-;_-* &quot;-&quot;?????_-;_-@_-"/>
    <numFmt numFmtId="169" formatCode="0.0000"/>
    <numFmt numFmtId="171" formatCode="_-* #,##0.0000000_-;\-* #,##0.00000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10" xfId="0" applyBorder="1"/>
    <xf numFmtId="43" fontId="0" fillId="0" borderId="10" xfId="1" applyFont="1" applyBorder="1"/>
    <xf numFmtId="0" fontId="0" fillId="0" borderId="10" xfId="0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1" xfId="1" applyNumberFormat="1" applyFont="1" applyBorder="1" applyAlignment="1">
      <alignment horizontal="center"/>
    </xf>
    <xf numFmtId="166" fontId="0" fillId="0" borderId="0" xfId="1" applyNumberFormat="1" applyFont="1"/>
    <xf numFmtId="168" fontId="0" fillId="0" borderId="0" xfId="0" applyNumberFormat="1"/>
    <xf numFmtId="2" fontId="0" fillId="0" borderId="10" xfId="0" applyNumberFormat="1" applyBorder="1"/>
    <xf numFmtId="169" fontId="0" fillId="0" borderId="0" xfId="0" applyNumberFormat="1"/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3" fontId="0" fillId="0" borderId="0" xfId="0" applyNumberFormat="1"/>
    <xf numFmtId="11" fontId="18" fillId="0" borderId="0" xfId="0" applyNumberFormat="1" applyFont="1" applyAlignment="1">
      <alignment vertical="center"/>
    </xf>
    <xf numFmtId="167" fontId="0" fillId="0" borderId="0" xfId="1" applyNumberFormat="1" applyFont="1"/>
    <xf numFmtId="0" fontId="0" fillId="34" borderId="0" xfId="0" applyFill="1"/>
    <xf numFmtId="167" fontId="0" fillId="33" borderId="13" xfId="1" applyNumberFormat="1" applyFont="1" applyFill="1" applyBorder="1" applyAlignment="1"/>
    <xf numFmtId="164" fontId="0" fillId="33" borderId="12" xfId="1" applyNumberFormat="1" applyFont="1" applyFill="1" applyBorder="1" applyAlignment="1"/>
    <xf numFmtId="164" fontId="0" fillId="33" borderId="0" xfId="1" applyNumberFormat="1" applyFont="1" applyFill="1" applyBorder="1" applyAlignment="1"/>
    <xf numFmtId="164" fontId="0" fillId="33" borderId="13" xfId="1" applyNumberFormat="1" applyFont="1" applyFill="1" applyBorder="1" applyAlignment="1"/>
    <xf numFmtId="0" fontId="0" fillId="0" borderId="0" xfId="0" applyFill="1"/>
    <xf numFmtId="0" fontId="19" fillId="0" borderId="14" xfId="0" applyFont="1" applyFill="1" applyBorder="1" applyAlignment="1">
      <alignment horizontal="right" vertical="center"/>
    </xf>
    <xf numFmtId="11" fontId="20" fillId="0" borderId="14" xfId="0" applyNumberFormat="1" applyFont="1" applyFill="1" applyBorder="1" applyAlignment="1">
      <alignment horizontal="right" vertical="center"/>
    </xf>
    <xf numFmtId="11" fontId="20" fillId="0" borderId="14" xfId="0" applyNumberFormat="1" applyFont="1" applyFill="1" applyBorder="1" applyAlignment="1">
      <alignment vertical="center"/>
    </xf>
    <xf numFmtId="43" fontId="20" fillId="0" borderId="14" xfId="1" applyFont="1" applyFill="1" applyBorder="1" applyAlignment="1">
      <alignment horizontal="right" vertical="center"/>
    </xf>
    <xf numFmtId="0" fontId="19" fillId="33" borderId="0" xfId="0" applyFont="1" applyFill="1" applyBorder="1" applyAlignment="1">
      <alignment horizontal="left" vertical="center" wrapText="1"/>
    </xf>
    <xf numFmtId="167" fontId="0" fillId="33" borderId="11" xfId="1" applyNumberFormat="1" applyFont="1" applyFill="1" applyBorder="1" applyAlignment="1">
      <alignment horizontal="center"/>
    </xf>
    <xf numFmtId="165" fontId="0" fillId="33" borderId="11" xfId="1" applyNumberFormat="1" applyFont="1" applyFill="1" applyBorder="1"/>
    <xf numFmtId="0" fontId="0" fillId="33" borderId="0" xfId="0" applyFill="1" applyAlignment="1">
      <alignment horizontal="right"/>
    </xf>
    <xf numFmtId="43" fontId="0" fillId="0" borderId="0" xfId="0" applyNumberFormat="1"/>
    <xf numFmtId="43" fontId="0" fillId="0" borderId="15" xfId="1" applyFont="1" applyBorder="1" applyAlignment="1">
      <alignment horizontal="center"/>
    </xf>
    <xf numFmtId="43" fontId="0" fillId="0" borderId="15" xfId="0" applyNumberFormat="1" applyBorder="1"/>
    <xf numFmtId="43" fontId="0" fillId="0" borderId="11" xfId="0" applyNumberFormat="1" applyBorder="1"/>
    <xf numFmtId="171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203168</xdr:colOff>
      <xdr:row>0</xdr:row>
      <xdr:rowOff>3652</xdr:rowOff>
    </xdr:from>
    <xdr:ext cx="273082" cy="19133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159C12F2-505F-4FB8-9E65-79967CAC9648}"/>
            </a:ext>
          </a:extLst>
        </xdr:cNvPr>
        <xdr:cNvSpPr txBox="1"/>
      </xdr:nvSpPr>
      <xdr:spPr>
        <a:xfrm>
          <a:off x="4384643" y="3652"/>
          <a:ext cx="273082" cy="191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pt-BR" sz="12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7627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xmlns="" id="{89DC8714-82A2-44DD-B539-05B9E550D6B8}"/>
                </a:ext>
              </a:extLst>
            </xdr:cNvPr>
            <xdr:cNvSpPr txBox="1"/>
          </xdr:nvSpPr>
          <xdr:spPr>
            <a:xfrm>
              <a:off x="2000250" y="0"/>
              <a:ext cx="67627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89DC8714-82A2-44DD-B539-05B9E550D6B8}"/>
                </a:ext>
              </a:extLst>
            </xdr:cNvPr>
            <xdr:cNvSpPr txBox="1"/>
          </xdr:nvSpPr>
          <xdr:spPr>
            <a:xfrm>
              <a:off x="2000250" y="0"/>
              <a:ext cx="67627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𝑥_𝑖−𝑥 ̅</a:t>
              </a:r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0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xmlns="" id="{8464C0CC-724A-4F57-A4AB-E792590576C3}"/>
                </a:ext>
              </a:extLst>
            </xdr:cNvPr>
            <xdr:cNvSpPr txBox="1"/>
          </xdr:nvSpPr>
          <xdr:spPr>
            <a:xfrm>
              <a:off x="263842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464C0CC-724A-4F57-A4AB-E792590576C3}"/>
                </a:ext>
              </a:extLst>
            </xdr:cNvPr>
            <xdr:cNvSpPr txBox="1"/>
          </xdr:nvSpPr>
          <xdr:spPr>
            <a:xfrm>
              <a:off x="263842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𝑦_𝑖−𝑦 ̅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7</xdr:col>
      <xdr:colOff>104775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xmlns="" id="{D6D71A23-D564-4150-B3E1-885641685E1E}"/>
                </a:ext>
              </a:extLst>
            </xdr:cNvPr>
            <xdr:cNvSpPr txBox="1"/>
          </xdr:nvSpPr>
          <xdr:spPr>
            <a:xfrm>
              <a:off x="351472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pt-BR" sz="1200" b="0" i="1" baseline="3000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</m:oMath>
              </a14:m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6D71A23-D564-4150-B3E1-885641685E1E}"/>
                </a:ext>
              </a:extLst>
            </xdr:cNvPr>
            <xdr:cNvSpPr txBox="1"/>
          </xdr:nvSpPr>
          <xdr:spPr>
            <a:xfrm>
              <a:off x="351472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𝑥_𝑖−𝑥 ̅)</a:t>
              </a:r>
              <a:r>
                <a:rPr lang="pt-BR" sz="1200" b="0" i="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xmlns="" id="{50ACF5D3-5809-4C1B-B37D-C78064C778D6}"/>
                </a:ext>
              </a:extLst>
            </xdr:cNvPr>
            <xdr:cNvSpPr txBox="1"/>
          </xdr:nvSpPr>
          <xdr:spPr>
            <a:xfrm>
              <a:off x="4286250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pt-BR" sz="1200" b="0" i="1" baseline="3000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</m:oMath>
              </a14:m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0ACF5D3-5809-4C1B-B37D-C78064C778D6}"/>
                </a:ext>
              </a:extLst>
            </xdr:cNvPr>
            <xdr:cNvSpPr txBox="1"/>
          </xdr:nvSpPr>
          <xdr:spPr>
            <a:xfrm>
              <a:off x="4286250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𝑦_𝑖−𝑦 ̅)</a:t>
              </a:r>
              <a:r>
                <a:rPr lang="pt-BR" sz="1200" b="0" i="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0</xdr:row>
      <xdr:rowOff>0</xdr:rowOff>
    </xdr:from>
    <xdr:ext cx="137160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xmlns="" id="{47A0828C-029F-4925-98CE-71286D717025}"/>
                </a:ext>
              </a:extLst>
            </xdr:cNvPr>
            <xdr:cNvSpPr txBox="1"/>
          </xdr:nvSpPr>
          <xdr:spPr>
            <a:xfrm>
              <a:off x="2838450" y="0"/>
              <a:ext cx="13716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)(</m:t>
                  </m:r>
                  <m:sSub>
                    <m:sSubPr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</m:oMath>
              </a14:m>
              <a:r>
                <a:rPr lang="pt-BR" sz="1200">
                  <a:effectLst/>
                </a:rPr>
                <a:t> )</a:t>
              </a:r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7A0828C-029F-4925-98CE-71286D717025}"/>
                </a:ext>
              </a:extLst>
            </xdr:cNvPr>
            <xdr:cNvSpPr txBox="1"/>
          </xdr:nvSpPr>
          <xdr:spPr>
            <a:xfrm>
              <a:off x="2838450" y="0"/>
              <a:ext cx="13716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𝑥_𝑖−𝑥 ̅)(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𝑦_𝑖−𝑦 ̅</a:t>
              </a:r>
              <a:r>
                <a:rPr lang="pt-BR" sz="1200">
                  <a:effectLst/>
                </a:rPr>
                <a:t> )</a:t>
              </a:r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203168</xdr:colOff>
      <xdr:row>0</xdr:row>
      <xdr:rowOff>3652</xdr:rowOff>
    </xdr:from>
    <xdr:ext cx="273082" cy="19133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5BFF58A5-5CAE-4D7A-AE67-015838EDD99F}"/>
            </a:ext>
          </a:extLst>
        </xdr:cNvPr>
        <xdr:cNvSpPr txBox="1"/>
      </xdr:nvSpPr>
      <xdr:spPr>
        <a:xfrm>
          <a:off x="4946618" y="3652"/>
          <a:ext cx="273082" cy="191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pt-BR" sz="12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7627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9080C064-F23F-4A72-BBE4-6A549CD059EA}"/>
                </a:ext>
              </a:extLst>
            </xdr:cNvPr>
            <xdr:cNvSpPr txBox="1"/>
          </xdr:nvSpPr>
          <xdr:spPr>
            <a:xfrm>
              <a:off x="1390650" y="0"/>
              <a:ext cx="67627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080C064-F23F-4A72-BBE4-6A549CD059EA}"/>
                </a:ext>
              </a:extLst>
            </xdr:cNvPr>
            <xdr:cNvSpPr txBox="1"/>
          </xdr:nvSpPr>
          <xdr:spPr>
            <a:xfrm>
              <a:off x="1390650" y="0"/>
              <a:ext cx="67627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𝑥_𝑖−𝑥 ̅</a:t>
              </a:r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0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C5D38E37-0717-491D-846F-B4563E1A17BA}"/>
                </a:ext>
              </a:extLst>
            </xdr:cNvPr>
            <xdr:cNvSpPr txBox="1"/>
          </xdr:nvSpPr>
          <xdr:spPr>
            <a:xfrm>
              <a:off x="220027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5D38E37-0717-491D-846F-B4563E1A17BA}"/>
                </a:ext>
              </a:extLst>
            </xdr:cNvPr>
            <xdr:cNvSpPr txBox="1"/>
          </xdr:nvSpPr>
          <xdr:spPr>
            <a:xfrm>
              <a:off x="220027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𝑦_𝑖−𝑦 ̅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7</xdr:col>
      <xdr:colOff>104775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xmlns="" id="{EA81AF9A-A46D-4E30-85AA-D1BEFA861256}"/>
                </a:ext>
              </a:extLst>
            </xdr:cNvPr>
            <xdr:cNvSpPr txBox="1"/>
          </xdr:nvSpPr>
          <xdr:spPr>
            <a:xfrm>
              <a:off x="4076700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pt-BR" sz="1200" b="0" i="1" baseline="3000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</m:oMath>
              </a14:m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A81AF9A-A46D-4E30-85AA-D1BEFA861256}"/>
                </a:ext>
              </a:extLst>
            </xdr:cNvPr>
            <xdr:cNvSpPr txBox="1"/>
          </xdr:nvSpPr>
          <xdr:spPr>
            <a:xfrm>
              <a:off x="4076700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𝑥_𝑖−𝑥 ̅)</a:t>
              </a:r>
              <a:r>
                <a:rPr lang="pt-BR" sz="1200" b="0" i="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xmlns="" id="{C3A5C4BD-20C0-4FF8-B7C5-3581D766B18E}"/>
                </a:ext>
              </a:extLst>
            </xdr:cNvPr>
            <xdr:cNvSpPr txBox="1"/>
          </xdr:nvSpPr>
          <xdr:spPr>
            <a:xfrm>
              <a:off x="484822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pt-BR" sz="1200" b="0" i="1" baseline="3000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</m:oMath>
              </a14:m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3A5C4BD-20C0-4FF8-B7C5-3581D766B18E}"/>
                </a:ext>
              </a:extLst>
            </xdr:cNvPr>
            <xdr:cNvSpPr txBox="1"/>
          </xdr:nvSpPr>
          <xdr:spPr>
            <a:xfrm>
              <a:off x="4848225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𝑦_𝑖−𝑦 ̅)</a:t>
              </a:r>
              <a:r>
                <a:rPr lang="pt-BR" sz="1200" b="0" i="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pt-BR" sz="1200" b="0" i="1" baseline="300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0</xdr:row>
      <xdr:rowOff>0</xdr:rowOff>
    </xdr:from>
    <xdr:ext cx="137160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="" id="{8AD59515-973F-4E9A-89CC-D17E08C87CB8}"/>
                </a:ext>
              </a:extLst>
            </xdr:cNvPr>
            <xdr:cNvSpPr txBox="1"/>
          </xdr:nvSpPr>
          <xdr:spPr>
            <a:xfrm>
              <a:off x="2933700" y="0"/>
              <a:ext cx="13716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  <m:r>
                    <a:rPr lang="pt-BR" sz="12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)(</m:t>
                  </m:r>
                  <m:sSub>
                    <m:sSubPr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</m:oMath>
              </a14:m>
              <a:r>
                <a:rPr lang="pt-BR" sz="1200">
                  <a:effectLst/>
                </a:rPr>
                <a:t> )</a:t>
              </a:r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AD59515-973F-4E9A-89CC-D17E08C87CB8}"/>
                </a:ext>
              </a:extLst>
            </xdr:cNvPr>
            <xdr:cNvSpPr txBox="1"/>
          </xdr:nvSpPr>
          <xdr:spPr>
            <a:xfrm>
              <a:off x="2933700" y="0"/>
              <a:ext cx="13716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200" b="0">
                  <a:solidFill>
                    <a:schemeClr val="tx1"/>
                  </a:solidFill>
                  <a:ea typeface="+mn-ea"/>
                  <a:cs typeface="+mn-cs"/>
                </a:rPr>
                <a:t>(</a:t>
              </a:r>
              <a:r>
                <a:rPr lang="pt-BR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𝑥_𝑖−𝑥 ̅)(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𝑦_𝑖−𝑦 ̅</a:t>
              </a:r>
              <a:r>
                <a:rPr lang="pt-BR" sz="1200">
                  <a:effectLst/>
                </a:rPr>
                <a:t> )</a:t>
              </a:r>
              <a:endParaRPr lang="pt-BR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57150</xdr:colOff>
      <xdr:row>4</xdr:row>
      <xdr:rowOff>38100</xdr:rowOff>
    </xdr:from>
    <xdr:ext cx="676275" cy="18037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xmlns="" id="{814BA86C-651B-4D14-AF93-841F3BAADB15}"/>
            </a:ext>
          </a:extLst>
        </xdr:cNvPr>
        <xdr:cNvSpPr txBox="1"/>
      </xdr:nvSpPr>
      <xdr:spPr>
        <a:xfrm>
          <a:off x="5562600" y="800100"/>
          <a:ext cx="676275" cy="180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pt-BR" sz="1200" b="0" i="1" baseline="30000">
            <a:solidFill>
              <a:schemeClr val="tx1"/>
            </a:solidFill>
            <a:latin typeface="Cambria Math" panose="02040503050406030204" pitchFamily="18" charset="0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285750</xdr:colOff>
      <xdr:row>0</xdr:row>
      <xdr:rowOff>0</xdr:rowOff>
    </xdr:from>
    <xdr:ext cx="12355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xmlns="" id="{500801F2-6C3B-43FB-A515-629F742BEB50}"/>
                </a:ext>
              </a:extLst>
            </xdr:cNvPr>
            <xdr:cNvSpPr txBox="1"/>
          </xdr:nvSpPr>
          <xdr:spPr>
            <a:xfrm>
              <a:off x="5867400" y="0"/>
              <a:ext cx="12355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l-G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500801F2-6C3B-43FB-A515-629F742BEB50}"/>
                </a:ext>
              </a:extLst>
            </xdr:cNvPr>
            <xdr:cNvSpPr txBox="1"/>
          </xdr:nvSpPr>
          <xdr:spPr>
            <a:xfrm>
              <a:off x="5867400" y="0"/>
              <a:ext cx="12355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𝑦</a:t>
              </a:r>
              <a:r>
                <a:rPr lang="el-GR" sz="1200" b="0" i="0">
                  <a:latin typeface="Cambria Math" panose="02040503050406030204" pitchFamily="18" charset="0"/>
                </a:rPr>
                <a:t>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xmlns="" id="{57448F8F-6FB4-47F0-82D9-538B733912DB}"/>
                </a:ext>
              </a:extLst>
            </xdr:cNvPr>
            <xdr:cNvSpPr txBox="1"/>
          </xdr:nvSpPr>
          <xdr:spPr>
            <a:xfrm>
              <a:off x="6248400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pt-BR" sz="12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57448F8F-6FB4-47F0-82D9-538B733912DB}"/>
                </a:ext>
              </a:extLst>
            </xdr:cNvPr>
            <xdr:cNvSpPr txBox="1"/>
          </xdr:nvSpPr>
          <xdr:spPr>
            <a:xfrm>
              <a:off x="6248400" y="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pt-BR" sz="1200" b="0" i="0">
                  <a:latin typeface="Cambria Math" panose="02040503050406030204" pitchFamily="18" charset="0"/>
                </a:rPr>
                <a:t>−𝑦 ̅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11</xdr:col>
      <xdr:colOff>85725</xdr:colOff>
      <xdr:row>0</xdr:row>
      <xdr:rowOff>19050</xdr:rowOff>
    </xdr:from>
    <xdr:ext cx="676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xmlns="" id="{75B45CBA-259F-46F7-BA1F-252EDCC87DB0}"/>
                </a:ext>
              </a:extLst>
            </xdr:cNvPr>
            <xdr:cNvSpPr txBox="1"/>
          </xdr:nvSpPr>
          <xdr:spPr>
            <a:xfrm>
              <a:off x="7000875" y="1905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  <m:r>
                    <a:rPr lang="pt-BR" sz="12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pt-BR" sz="12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BR" sz="1200" b="0" i="1">
                      <a:latin typeface="Cambria Math" panose="02040503050406030204" pitchFamily="18" charset="0"/>
                    </a:rPr>
                    <m:t>)</m:t>
                  </m:r>
                  <m:r>
                    <a:rPr lang="pt-BR" sz="1200" b="0" i="1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BR" sz="1200" baseline="300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75B45CBA-259F-46F7-BA1F-252EDCC87DB0}"/>
                </a:ext>
              </a:extLst>
            </xdr:cNvPr>
            <xdr:cNvSpPr txBox="1"/>
          </xdr:nvSpPr>
          <xdr:spPr>
            <a:xfrm>
              <a:off x="7000875" y="19050"/>
              <a:ext cx="676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pt-BR" sz="1200" b="0" i="0">
                  <a:latin typeface="Cambria Math" panose="02040503050406030204" pitchFamily="18" charset="0"/>
                </a:rPr>
                <a:t>−𝑦 ̅)</a:t>
              </a:r>
              <a:r>
                <a:rPr lang="pt-BR" sz="1200" b="0" i="0" baseline="30000">
                  <a:latin typeface="Cambria Math" panose="02040503050406030204" pitchFamily="18" charset="0"/>
                </a:rPr>
                <a:t>2</a:t>
              </a:r>
              <a:endParaRPr lang="pt-BR" sz="1200" baseline="30000"/>
            </a:p>
          </xdr:txBody>
        </xdr:sp>
      </mc:Fallback>
    </mc:AlternateContent>
    <xdr:clientData/>
  </xdr:oneCellAnchor>
  <xdr:oneCellAnchor>
    <xdr:from>
      <xdr:col>12</xdr:col>
      <xdr:colOff>38100</xdr:colOff>
      <xdr:row>0</xdr:row>
      <xdr:rowOff>0</xdr:rowOff>
    </xdr:from>
    <xdr:ext cx="6762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xmlns="" id="{57448F8F-6FB4-47F0-82D9-538B733912DB}"/>
                </a:ext>
              </a:extLst>
            </xdr:cNvPr>
            <xdr:cNvSpPr txBox="1"/>
          </xdr:nvSpPr>
          <xdr:spPr>
            <a:xfrm>
              <a:off x="8124825" y="0"/>
              <a:ext cx="676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xmlns:a14="http://schemas.microsoft.com/office/drawing/2010/main" xmlns="" id="{57448F8F-6FB4-47F0-82D9-538B733912DB}"/>
                </a:ext>
              </a:extLst>
            </xdr:cNvPr>
            <xdr:cNvSpPr txBox="1"/>
          </xdr:nvSpPr>
          <xdr:spPr>
            <a:xfrm>
              <a:off x="8124825" y="0"/>
              <a:ext cx="676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pt-BR" sz="12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13</xdr:col>
      <xdr:colOff>95250</xdr:colOff>
      <xdr:row>0</xdr:row>
      <xdr:rowOff>0</xdr:rowOff>
    </xdr:from>
    <xdr:ext cx="6762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xmlns="" id="{57448F8F-6FB4-47F0-82D9-538B733912DB}"/>
                </a:ext>
              </a:extLst>
            </xdr:cNvPr>
            <xdr:cNvSpPr txBox="1"/>
          </xdr:nvSpPr>
          <xdr:spPr>
            <a:xfrm>
              <a:off x="8791575" y="0"/>
              <a:ext cx="676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t-B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pt-BR" sz="12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̂"/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pt-BR" sz="1100" b="0" i="1" baseline="30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</m:oMath>
              </a14:m>
              <a:endParaRPr lang="pt-BR" sz="1200" baseline="300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xmlns:a14="http://schemas.microsoft.com/office/drawing/2010/main" xmlns="" id="{57448F8F-6FB4-47F0-82D9-538B733912DB}"/>
                </a:ext>
              </a:extLst>
            </xdr:cNvPr>
            <xdr:cNvSpPr txBox="1"/>
          </xdr:nvSpPr>
          <xdr:spPr>
            <a:xfrm>
              <a:off x="8791575" y="0"/>
              <a:ext cx="676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pt-BR" sz="1200" b="0" i="0">
                  <a:latin typeface="Cambria Math" panose="02040503050406030204" pitchFamily="18" charset="0"/>
                </a:rPr>
                <a:t>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BR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pt-BR" sz="12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" sqref="B1:D23"/>
    </sheetView>
  </sheetViews>
  <sheetFormatPr defaultRowHeight="15" x14ac:dyDescent="0.25"/>
  <cols>
    <col min="2" max="2" width="5.28515625" bestFit="1" customWidth="1"/>
    <col min="3" max="3" width="7.5703125" customWidth="1"/>
    <col min="4" max="4" width="6.42578125" bestFit="1" customWidth="1"/>
    <col min="5" max="5" width="11" bestFit="1" customWidth="1"/>
    <col min="6" max="6" width="11.5703125" bestFit="1" customWidth="1"/>
    <col min="7" max="7" width="16.140625" customWidth="1"/>
    <col min="8" max="8" width="11.5703125" bestFit="1" customWidth="1"/>
    <col min="9" max="9" width="11.42578125" customWidth="1"/>
  </cols>
  <sheetData>
    <row r="1" spans="1:9" x14ac:dyDescent="0.25">
      <c r="A1" s="5" t="s">
        <v>9</v>
      </c>
      <c r="B1" s="5" t="s">
        <v>8</v>
      </c>
      <c r="C1" s="5" t="s">
        <v>10</v>
      </c>
      <c r="D1" s="5" t="s">
        <v>5</v>
      </c>
      <c r="E1" s="6"/>
      <c r="F1" s="6"/>
      <c r="G1" s="6"/>
      <c r="H1" s="6"/>
      <c r="I1" s="6"/>
    </row>
    <row r="2" spans="1:9" x14ac:dyDescent="0.25">
      <c r="A2" s="1">
        <v>1</v>
      </c>
      <c r="B2" s="7">
        <v>80</v>
      </c>
      <c r="C2" s="7" t="s">
        <v>3</v>
      </c>
      <c r="D2" s="7">
        <v>175</v>
      </c>
      <c r="E2" s="7">
        <f t="shared" ref="E2:E21" si="0">B2-$B$23</f>
        <v>6.0499999999999972</v>
      </c>
      <c r="F2" s="7">
        <f t="shared" ref="F2:F21" si="1">D2-$D$23</f>
        <v>5.3000000000000114</v>
      </c>
      <c r="G2" s="7">
        <f>E2*F2</f>
        <v>32.065000000000055</v>
      </c>
      <c r="H2" s="8">
        <f>E2^2</f>
        <v>36.602499999999964</v>
      </c>
      <c r="I2" s="8">
        <f>F2^2</f>
        <v>28.090000000000121</v>
      </c>
    </row>
    <row r="3" spans="1:9" x14ac:dyDescent="0.25">
      <c r="A3" s="1">
        <v>2</v>
      </c>
      <c r="B3" s="7">
        <v>74</v>
      </c>
      <c r="C3" s="7" t="s">
        <v>3</v>
      </c>
      <c r="D3" s="7">
        <v>172</v>
      </c>
      <c r="E3" s="7">
        <f t="shared" si="0"/>
        <v>4.9999999999997158E-2</v>
      </c>
      <c r="F3" s="7">
        <f t="shared" si="1"/>
        <v>2.3000000000000114</v>
      </c>
      <c r="G3" s="7">
        <f t="shared" ref="G3:G21" si="2">E3*F3</f>
        <v>0.11499999999999404</v>
      </c>
      <c r="H3" s="9">
        <f t="shared" ref="H3:H21" si="3">E3^2</f>
        <v>2.499999999999716E-3</v>
      </c>
      <c r="I3" s="9">
        <f t="shared" ref="I3:I21" si="4">F3^2</f>
        <v>5.2900000000000524</v>
      </c>
    </row>
    <row r="4" spans="1:9" x14ac:dyDescent="0.25">
      <c r="A4" s="1">
        <v>3</v>
      </c>
      <c r="B4" s="7">
        <v>113</v>
      </c>
      <c r="C4" s="7" t="s">
        <v>3</v>
      </c>
      <c r="D4" s="7">
        <v>176</v>
      </c>
      <c r="E4" s="7">
        <f t="shared" si="0"/>
        <v>39.049999999999997</v>
      </c>
      <c r="F4" s="7">
        <f t="shared" si="1"/>
        <v>6.3000000000000114</v>
      </c>
      <c r="G4" s="7">
        <f t="shared" si="2"/>
        <v>246.01500000000041</v>
      </c>
      <c r="H4" s="8">
        <f t="shared" si="3"/>
        <v>1524.9024999999997</v>
      </c>
      <c r="I4" s="8">
        <f t="shared" si="4"/>
        <v>39.69000000000014</v>
      </c>
    </row>
    <row r="5" spans="1:9" x14ac:dyDescent="0.25">
      <c r="A5" s="1">
        <v>4</v>
      </c>
      <c r="B5" s="7">
        <v>56</v>
      </c>
      <c r="C5" s="7" t="s">
        <v>4</v>
      </c>
      <c r="D5" s="7">
        <v>155</v>
      </c>
      <c r="E5" s="7">
        <f t="shared" si="0"/>
        <v>-17.950000000000003</v>
      </c>
      <c r="F5" s="7">
        <f t="shared" si="1"/>
        <v>-14.699999999999989</v>
      </c>
      <c r="G5" s="7">
        <f t="shared" si="2"/>
        <v>263.86499999999984</v>
      </c>
      <c r="H5" s="8">
        <f t="shared" si="3"/>
        <v>322.2025000000001</v>
      </c>
      <c r="I5" s="8">
        <f t="shared" si="4"/>
        <v>216.08999999999966</v>
      </c>
    </row>
    <row r="6" spans="1:9" x14ac:dyDescent="0.25">
      <c r="A6" s="1">
        <v>5</v>
      </c>
      <c r="B6" s="7">
        <v>78</v>
      </c>
      <c r="C6" s="7" t="s">
        <v>3</v>
      </c>
      <c r="D6" s="7">
        <v>170</v>
      </c>
      <c r="E6" s="7">
        <f t="shared" si="0"/>
        <v>4.0499999999999972</v>
      </c>
      <c r="F6" s="7">
        <f t="shared" si="1"/>
        <v>0.30000000000001137</v>
      </c>
      <c r="G6" s="7">
        <f t="shared" si="2"/>
        <v>1.2150000000000452</v>
      </c>
      <c r="H6" s="8">
        <f t="shared" si="3"/>
        <v>16.402499999999979</v>
      </c>
      <c r="I6" s="8">
        <f t="shared" si="4"/>
        <v>9.0000000000006825E-2</v>
      </c>
    </row>
    <row r="7" spans="1:9" x14ac:dyDescent="0.25">
      <c r="A7" s="1">
        <v>6</v>
      </c>
      <c r="B7" s="7">
        <v>78</v>
      </c>
      <c r="C7" s="7" t="s">
        <v>3</v>
      </c>
      <c r="D7" s="7">
        <v>178</v>
      </c>
      <c r="E7" s="7">
        <f t="shared" si="0"/>
        <v>4.0499999999999972</v>
      </c>
      <c r="F7" s="7">
        <f t="shared" si="1"/>
        <v>8.3000000000000114</v>
      </c>
      <c r="G7" s="7">
        <f t="shared" si="2"/>
        <v>33.615000000000023</v>
      </c>
      <c r="H7" s="8">
        <f t="shared" si="3"/>
        <v>16.402499999999979</v>
      </c>
      <c r="I7" s="8">
        <f t="shared" si="4"/>
        <v>68.890000000000185</v>
      </c>
    </row>
    <row r="8" spans="1:9" x14ac:dyDescent="0.25">
      <c r="A8" s="1">
        <v>7</v>
      </c>
      <c r="B8" s="7">
        <v>60</v>
      </c>
      <c r="C8" s="7" t="s">
        <v>4</v>
      </c>
      <c r="D8" s="7">
        <v>158</v>
      </c>
      <c r="E8" s="7">
        <f t="shared" si="0"/>
        <v>-13.950000000000003</v>
      </c>
      <c r="F8" s="7">
        <f t="shared" si="1"/>
        <v>-11.699999999999989</v>
      </c>
      <c r="G8" s="7">
        <f t="shared" si="2"/>
        <v>163.21499999999986</v>
      </c>
      <c r="H8" s="8">
        <f t="shared" si="3"/>
        <v>194.60250000000008</v>
      </c>
      <c r="I8" s="8">
        <f t="shared" si="4"/>
        <v>136.88999999999973</v>
      </c>
    </row>
    <row r="9" spans="1:9" x14ac:dyDescent="0.25">
      <c r="A9" s="1">
        <v>8</v>
      </c>
      <c r="B9" s="7">
        <v>65</v>
      </c>
      <c r="C9" s="7" t="s">
        <v>4</v>
      </c>
      <c r="D9" s="7">
        <v>160</v>
      </c>
      <c r="E9" s="7">
        <f t="shared" si="0"/>
        <v>-8.9500000000000028</v>
      </c>
      <c r="F9" s="7">
        <f t="shared" si="1"/>
        <v>-9.6999999999999886</v>
      </c>
      <c r="G9" s="7">
        <f t="shared" si="2"/>
        <v>86.814999999999927</v>
      </c>
      <c r="H9" s="8">
        <f t="shared" si="3"/>
        <v>80.102500000000049</v>
      </c>
      <c r="I9" s="8">
        <f t="shared" si="4"/>
        <v>94.089999999999776</v>
      </c>
    </row>
    <row r="10" spans="1:9" x14ac:dyDescent="0.25">
      <c r="A10" s="1">
        <v>9</v>
      </c>
      <c r="B10" s="7">
        <v>66</v>
      </c>
      <c r="C10" s="7" t="s">
        <v>4</v>
      </c>
      <c r="D10" s="7">
        <v>160</v>
      </c>
      <c r="E10" s="7">
        <f t="shared" si="0"/>
        <v>-7.9500000000000028</v>
      </c>
      <c r="F10" s="7">
        <f t="shared" si="1"/>
        <v>-9.6999999999999886</v>
      </c>
      <c r="G10" s="7">
        <f t="shared" si="2"/>
        <v>77.114999999999938</v>
      </c>
      <c r="H10" s="8">
        <f t="shared" si="3"/>
        <v>63.202500000000043</v>
      </c>
      <c r="I10" s="8">
        <f t="shared" si="4"/>
        <v>94.089999999999776</v>
      </c>
    </row>
    <row r="11" spans="1:9" x14ac:dyDescent="0.25">
      <c r="A11" s="1">
        <v>10</v>
      </c>
      <c r="B11" s="7">
        <v>87</v>
      </c>
      <c r="C11" s="7" t="s">
        <v>3</v>
      </c>
      <c r="D11" s="7">
        <v>175</v>
      </c>
      <c r="E11" s="7">
        <f t="shared" si="0"/>
        <v>13.049999999999997</v>
      </c>
      <c r="F11" s="7">
        <f t="shared" si="1"/>
        <v>5.3000000000000114</v>
      </c>
      <c r="G11" s="7">
        <f t="shared" si="2"/>
        <v>69.165000000000134</v>
      </c>
      <c r="H11" s="8">
        <f t="shared" si="3"/>
        <v>170.30249999999992</v>
      </c>
      <c r="I11" s="8">
        <f t="shared" si="4"/>
        <v>28.090000000000121</v>
      </c>
    </row>
    <row r="12" spans="1:9" x14ac:dyDescent="0.25">
      <c r="A12" s="1">
        <v>11</v>
      </c>
      <c r="B12" s="7">
        <v>56</v>
      </c>
      <c r="C12" s="7" t="s">
        <v>4</v>
      </c>
      <c r="D12" s="7">
        <v>167</v>
      </c>
      <c r="E12" s="7">
        <f t="shared" si="0"/>
        <v>-17.950000000000003</v>
      </c>
      <c r="F12" s="7">
        <f t="shared" si="1"/>
        <v>-2.6999999999999886</v>
      </c>
      <c r="G12" s="7">
        <f t="shared" si="2"/>
        <v>48.464999999999804</v>
      </c>
      <c r="H12" s="8">
        <f t="shared" si="3"/>
        <v>322.2025000000001</v>
      </c>
      <c r="I12" s="8">
        <f t="shared" si="4"/>
        <v>7.2899999999999388</v>
      </c>
    </row>
    <row r="13" spans="1:9" x14ac:dyDescent="0.25">
      <c r="A13" s="1">
        <v>12</v>
      </c>
      <c r="B13" s="7">
        <v>91</v>
      </c>
      <c r="C13" s="7" t="s">
        <v>3</v>
      </c>
      <c r="D13" s="7">
        <v>178</v>
      </c>
      <c r="E13" s="7">
        <f t="shared" si="0"/>
        <v>17.049999999999997</v>
      </c>
      <c r="F13" s="7">
        <f t="shared" si="1"/>
        <v>8.3000000000000114</v>
      </c>
      <c r="G13" s="7">
        <f t="shared" si="2"/>
        <v>141.51500000000016</v>
      </c>
      <c r="H13" s="8">
        <f t="shared" si="3"/>
        <v>290.70249999999993</v>
      </c>
      <c r="I13" s="8">
        <f t="shared" si="4"/>
        <v>68.890000000000185</v>
      </c>
    </row>
    <row r="14" spans="1:9" x14ac:dyDescent="0.25">
      <c r="A14" s="1">
        <v>13</v>
      </c>
      <c r="B14" s="7">
        <v>77</v>
      </c>
      <c r="C14" s="7" t="s">
        <v>3</v>
      </c>
      <c r="D14" s="7">
        <v>177</v>
      </c>
      <c r="E14" s="7">
        <f t="shared" si="0"/>
        <v>3.0499999999999972</v>
      </c>
      <c r="F14" s="7">
        <f t="shared" si="1"/>
        <v>7.3000000000000114</v>
      </c>
      <c r="G14" s="7">
        <f t="shared" si="2"/>
        <v>22.265000000000015</v>
      </c>
      <c r="H14" s="8">
        <f t="shared" si="3"/>
        <v>9.3024999999999824</v>
      </c>
      <c r="I14" s="8">
        <f t="shared" si="4"/>
        <v>53.290000000000163</v>
      </c>
    </row>
    <row r="15" spans="1:9" x14ac:dyDescent="0.25">
      <c r="A15" s="1">
        <v>14</v>
      </c>
      <c r="B15" s="7">
        <v>85</v>
      </c>
      <c r="C15" s="7" t="s">
        <v>3</v>
      </c>
      <c r="D15" s="7">
        <v>185</v>
      </c>
      <c r="E15" s="7">
        <f t="shared" si="0"/>
        <v>11.049999999999997</v>
      </c>
      <c r="F15" s="7">
        <f t="shared" si="1"/>
        <v>15.300000000000011</v>
      </c>
      <c r="G15" s="7">
        <f t="shared" si="2"/>
        <v>169.06500000000008</v>
      </c>
      <c r="H15" s="8">
        <f t="shared" si="3"/>
        <v>122.10249999999994</v>
      </c>
      <c r="I15" s="8">
        <f t="shared" si="4"/>
        <v>234.09000000000034</v>
      </c>
    </row>
    <row r="16" spans="1:9" x14ac:dyDescent="0.25">
      <c r="A16" s="1">
        <v>15</v>
      </c>
      <c r="B16" s="7">
        <v>70</v>
      </c>
      <c r="C16" s="7" t="s">
        <v>4</v>
      </c>
      <c r="D16" s="7">
        <v>162</v>
      </c>
      <c r="E16" s="7">
        <f t="shared" si="0"/>
        <v>-3.9500000000000028</v>
      </c>
      <c r="F16" s="7">
        <f t="shared" si="1"/>
        <v>-7.6999999999999886</v>
      </c>
      <c r="G16" s="7">
        <f t="shared" si="2"/>
        <v>30.414999999999978</v>
      </c>
      <c r="H16" s="8">
        <f t="shared" si="3"/>
        <v>15.602500000000022</v>
      </c>
      <c r="I16" s="8">
        <f t="shared" si="4"/>
        <v>59.289999999999822</v>
      </c>
    </row>
    <row r="17" spans="1:11" x14ac:dyDescent="0.25">
      <c r="A17" s="1">
        <v>16</v>
      </c>
      <c r="B17" s="7">
        <v>85</v>
      </c>
      <c r="C17" s="7" t="s">
        <v>3</v>
      </c>
      <c r="D17" s="7">
        <v>171</v>
      </c>
      <c r="E17" s="7">
        <f t="shared" si="0"/>
        <v>11.049999999999997</v>
      </c>
      <c r="F17" s="7">
        <f t="shared" si="1"/>
        <v>1.3000000000000114</v>
      </c>
      <c r="G17" s="7">
        <f t="shared" si="2"/>
        <v>14.365000000000123</v>
      </c>
      <c r="H17" s="8">
        <f t="shared" si="3"/>
        <v>122.10249999999994</v>
      </c>
      <c r="I17" s="8">
        <f t="shared" si="4"/>
        <v>1.6900000000000295</v>
      </c>
    </row>
    <row r="18" spans="1:11" x14ac:dyDescent="0.25">
      <c r="A18" s="1">
        <v>17</v>
      </c>
      <c r="B18" s="7">
        <v>56</v>
      </c>
      <c r="C18" s="7" t="s">
        <v>4</v>
      </c>
      <c r="D18" s="7">
        <v>157</v>
      </c>
      <c r="E18" s="7">
        <f t="shared" si="0"/>
        <v>-17.950000000000003</v>
      </c>
      <c r="F18" s="7">
        <f t="shared" si="1"/>
        <v>-12.699999999999989</v>
      </c>
      <c r="G18" s="7">
        <f t="shared" si="2"/>
        <v>227.96499999999983</v>
      </c>
      <c r="H18" s="8">
        <f t="shared" si="3"/>
        <v>322.2025000000001</v>
      </c>
      <c r="I18" s="8">
        <f t="shared" si="4"/>
        <v>161.28999999999971</v>
      </c>
    </row>
    <row r="19" spans="1:11" x14ac:dyDescent="0.25">
      <c r="A19" s="1">
        <v>18</v>
      </c>
      <c r="B19" s="7">
        <v>73</v>
      </c>
      <c r="C19" s="7" t="s">
        <v>3</v>
      </c>
      <c r="D19" s="7">
        <v>175</v>
      </c>
      <c r="E19" s="7">
        <f t="shared" si="0"/>
        <v>-0.95000000000000284</v>
      </c>
      <c r="F19" s="7">
        <f t="shared" si="1"/>
        <v>5.3000000000000114</v>
      </c>
      <c r="G19" s="7">
        <f t="shared" si="2"/>
        <v>-5.0350000000000259</v>
      </c>
      <c r="H19" s="8">
        <f t="shared" si="3"/>
        <v>0.90250000000000541</v>
      </c>
      <c r="I19" s="8">
        <f t="shared" si="4"/>
        <v>28.090000000000121</v>
      </c>
    </row>
    <row r="20" spans="1:11" x14ac:dyDescent="0.25">
      <c r="A20" s="1">
        <v>19</v>
      </c>
      <c r="B20" s="7">
        <v>78</v>
      </c>
      <c r="C20" s="7" t="s">
        <v>3</v>
      </c>
      <c r="D20" s="7">
        <v>180</v>
      </c>
      <c r="E20" s="7">
        <f t="shared" si="0"/>
        <v>4.0499999999999972</v>
      </c>
      <c r="F20" s="7">
        <f t="shared" si="1"/>
        <v>10.300000000000011</v>
      </c>
      <c r="G20" s="7">
        <f t="shared" si="2"/>
        <v>41.715000000000018</v>
      </c>
      <c r="H20" s="8">
        <f t="shared" si="3"/>
        <v>16.402499999999979</v>
      </c>
      <c r="I20" s="8">
        <f t="shared" si="4"/>
        <v>106.09000000000023</v>
      </c>
    </row>
    <row r="21" spans="1:11" x14ac:dyDescent="0.25">
      <c r="A21" s="1">
        <v>20</v>
      </c>
      <c r="B21" s="7">
        <v>51</v>
      </c>
      <c r="C21" s="7" t="s">
        <v>4</v>
      </c>
      <c r="D21" s="7">
        <v>163</v>
      </c>
      <c r="E21" s="7">
        <f t="shared" si="0"/>
        <v>-22.950000000000003</v>
      </c>
      <c r="F21" s="7">
        <f t="shared" si="1"/>
        <v>-6.6999999999999886</v>
      </c>
      <c r="G21" s="7">
        <f t="shared" si="2"/>
        <v>153.76499999999976</v>
      </c>
      <c r="H21" s="8">
        <f t="shared" si="3"/>
        <v>526.7025000000001</v>
      </c>
      <c r="I21" s="8">
        <f t="shared" si="4"/>
        <v>44.889999999999844</v>
      </c>
    </row>
    <row r="22" spans="1:11" x14ac:dyDescent="0.25">
      <c r="A22" s="3" t="s">
        <v>6</v>
      </c>
      <c r="B22" s="3">
        <f>SUM(B2:B21)</f>
        <v>1479</v>
      </c>
      <c r="C22" s="3"/>
      <c r="D22" s="3">
        <f t="shared" ref="D22:I22" si="5">SUM(D2:D21)</f>
        <v>3394</v>
      </c>
      <c r="E22" s="4">
        <f t="shared" si="5"/>
        <v>-5.6843418860808015E-14</v>
      </c>
      <c r="F22" s="4">
        <f t="shared" si="5"/>
        <v>2.2737367544323206E-13</v>
      </c>
      <c r="G22" s="4">
        <f t="shared" si="5"/>
        <v>1817.6999999999998</v>
      </c>
      <c r="H22" s="4">
        <f t="shared" si="5"/>
        <v>4172.95</v>
      </c>
      <c r="I22" s="4">
        <f t="shared" si="5"/>
        <v>1476.2</v>
      </c>
      <c r="K22" s="10"/>
    </row>
    <row r="23" spans="1:11" x14ac:dyDescent="0.25">
      <c r="A23" s="3" t="s">
        <v>7</v>
      </c>
      <c r="B23" s="3">
        <f>AVERAGE(B2:B21)</f>
        <v>73.95</v>
      </c>
      <c r="C23" s="3"/>
      <c r="D23" s="3">
        <f t="shared" ref="D23:I23" si="6">AVERAGE(D2:D21)</f>
        <v>169.7</v>
      </c>
      <c r="E23" s="4">
        <f t="shared" si="6"/>
        <v>-2.8421709430404009E-15</v>
      </c>
      <c r="F23" s="4">
        <f t="shared" si="6"/>
        <v>1.1368683772161604E-14</v>
      </c>
      <c r="G23" s="4">
        <f t="shared" si="6"/>
        <v>90.884999999999991</v>
      </c>
      <c r="H23" s="4">
        <f t="shared" si="6"/>
        <v>208.64749999999998</v>
      </c>
      <c r="I23" s="4">
        <f t="shared" si="6"/>
        <v>73.81</v>
      </c>
    </row>
    <row r="27" spans="1:11" x14ac:dyDescent="0.25">
      <c r="E27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I27" sqref="I27"/>
    </sheetView>
  </sheetViews>
  <sheetFormatPr defaultRowHeight="15" x14ac:dyDescent="0.25"/>
  <cols>
    <col min="2" max="2" width="5.28515625" bestFit="1" customWidth="1"/>
    <col min="3" max="3" width="7.5703125" customWidth="1"/>
    <col min="4" max="4" width="8.5703125" bestFit="1" customWidth="1"/>
    <col min="5" max="5" width="11" bestFit="1" customWidth="1"/>
    <col min="6" max="6" width="15.28515625" bestFit="1" customWidth="1"/>
    <col min="7" max="7" width="16.140625" customWidth="1"/>
    <col min="8" max="8" width="11.5703125" bestFit="1" customWidth="1"/>
    <col min="9" max="9" width="11.42578125" customWidth="1"/>
    <col min="10" max="10" width="10" bestFit="1" customWidth="1"/>
    <col min="11" max="12" width="10" customWidth="1"/>
    <col min="14" max="14" width="9.5703125" bestFit="1" customWidth="1"/>
    <col min="15" max="15" width="11.5703125" bestFit="1" customWidth="1"/>
  </cols>
  <sheetData>
    <row r="1" spans="1:15" x14ac:dyDescent="0.25">
      <c r="A1" s="5" t="s">
        <v>9</v>
      </c>
      <c r="B1" s="5" t="s">
        <v>8</v>
      </c>
      <c r="C1" s="5" t="s">
        <v>2</v>
      </c>
      <c r="D1" s="5" t="s">
        <v>5</v>
      </c>
      <c r="E1" s="6"/>
      <c r="F1" s="6"/>
      <c r="G1" s="6"/>
      <c r="H1" s="6"/>
      <c r="I1" s="6"/>
      <c r="J1" s="5"/>
      <c r="K1" s="5"/>
      <c r="L1" s="5"/>
      <c r="M1" s="3"/>
      <c r="N1" s="3"/>
      <c r="O1" t="s">
        <v>23</v>
      </c>
    </row>
    <row r="2" spans="1:15" x14ac:dyDescent="0.25">
      <c r="A2" s="1">
        <v>1</v>
      </c>
      <c r="B2" s="7">
        <v>80</v>
      </c>
      <c r="C2" s="7" t="s">
        <v>3</v>
      </c>
      <c r="D2" s="7">
        <v>175</v>
      </c>
      <c r="E2" s="7">
        <f t="shared" ref="E2:E21" si="0">B2-$B$23</f>
        <v>6.0499999999999972</v>
      </c>
      <c r="F2" s="7">
        <f t="shared" ref="F2:F21" si="1">D2-$D$23</f>
        <v>5.3000000000000114</v>
      </c>
      <c r="G2" s="7">
        <f>E2*F2</f>
        <v>32.065000000000055</v>
      </c>
      <c r="H2" s="8">
        <f>E2^2</f>
        <v>36.602499999999964</v>
      </c>
      <c r="I2" s="8">
        <f>F2^2</f>
        <v>28.090000000000121</v>
      </c>
      <c r="J2" s="8">
        <f>137.48804+0.43559*B2</f>
        <v>172.33524</v>
      </c>
      <c r="K2" s="8">
        <f>J2-$D$23</f>
        <v>2.6352400000000102</v>
      </c>
      <c r="L2" s="8">
        <f>K2^2</f>
        <v>6.944489857600054</v>
      </c>
      <c r="M2" s="36">
        <f>D2-J2</f>
        <v>2.6647600000000011</v>
      </c>
      <c r="N2" s="37">
        <f>M2^2</f>
        <v>7.1009458576000064</v>
      </c>
      <c r="O2">
        <f>B2^2</f>
        <v>6400</v>
      </c>
    </row>
    <row r="3" spans="1:15" x14ac:dyDescent="0.25">
      <c r="A3" s="1">
        <v>2</v>
      </c>
      <c r="B3" s="7">
        <v>74</v>
      </c>
      <c r="C3" s="7" t="s">
        <v>3</v>
      </c>
      <c r="D3" s="7">
        <v>172</v>
      </c>
      <c r="E3" s="7">
        <f t="shared" si="0"/>
        <v>4.9999999999997158E-2</v>
      </c>
      <c r="F3" s="7">
        <f t="shared" si="1"/>
        <v>2.3000000000000114</v>
      </c>
      <c r="G3" s="7">
        <f t="shared" ref="G3:G21" si="2">E3*F3</f>
        <v>0.11499999999999404</v>
      </c>
      <c r="H3" s="9">
        <f t="shared" ref="H3:I21" si="3">E3^2</f>
        <v>2.499999999999716E-3</v>
      </c>
      <c r="I3" s="9">
        <f t="shared" si="3"/>
        <v>5.2900000000000524</v>
      </c>
      <c r="J3" s="9">
        <f t="shared" ref="J3:J21" si="4">137.48804+0.43559*B3</f>
        <v>169.7217</v>
      </c>
      <c r="K3" s="9">
        <f t="shared" ref="K3:K21" si="5">J3-$D$23</f>
        <v>2.1700000000009823E-2</v>
      </c>
      <c r="L3" s="9">
        <f t="shared" ref="L3:M21" si="6">K3^2</f>
        <v>4.7089000000042632E-4</v>
      </c>
      <c r="M3" s="9">
        <f t="shared" ref="M3:M21" si="7">D3-J3</f>
        <v>2.2783000000000015</v>
      </c>
      <c r="N3" s="38">
        <f t="shared" ref="N3:N21" si="8">M3^2</f>
        <v>5.1906508900000068</v>
      </c>
      <c r="O3">
        <f t="shared" ref="O3:O21" si="9">B3^2</f>
        <v>5476</v>
      </c>
    </row>
    <row r="4" spans="1:15" x14ac:dyDescent="0.25">
      <c r="A4" s="1">
        <v>3</v>
      </c>
      <c r="B4" s="7">
        <v>113</v>
      </c>
      <c r="C4" s="7" t="s">
        <v>3</v>
      </c>
      <c r="D4" s="7">
        <v>176</v>
      </c>
      <c r="E4" s="7">
        <f t="shared" si="0"/>
        <v>39.049999999999997</v>
      </c>
      <c r="F4" s="7">
        <f t="shared" si="1"/>
        <v>6.3000000000000114</v>
      </c>
      <c r="G4" s="7">
        <f t="shared" si="2"/>
        <v>246.01500000000041</v>
      </c>
      <c r="H4" s="8">
        <f t="shared" si="3"/>
        <v>1524.9024999999997</v>
      </c>
      <c r="I4" s="8">
        <f t="shared" si="3"/>
        <v>39.69000000000014</v>
      </c>
      <c r="J4" s="8">
        <f t="shared" si="4"/>
        <v>186.70971</v>
      </c>
      <c r="K4" s="8">
        <f t="shared" si="5"/>
        <v>17.009710000000013</v>
      </c>
      <c r="L4" s="8">
        <f t="shared" si="6"/>
        <v>289.33023428410041</v>
      </c>
      <c r="M4" s="8">
        <f t="shared" si="7"/>
        <v>-10.709710000000001</v>
      </c>
      <c r="N4" s="38">
        <f t="shared" si="8"/>
        <v>114.69788828410003</v>
      </c>
      <c r="O4">
        <f t="shared" si="9"/>
        <v>12769</v>
      </c>
    </row>
    <row r="5" spans="1:15" x14ac:dyDescent="0.25">
      <c r="A5" s="1">
        <v>4</v>
      </c>
      <c r="B5" s="7">
        <v>56</v>
      </c>
      <c r="C5" s="7" t="s">
        <v>4</v>
      </c>
      <c r="D5" s="7">
        <v>155</v>
      </c>
      <c r="E5" s="7">
        <f t="shared" si="0"/>
        <v>-17.950000000000003</v>
      </c>
      <c r="F5" s="7">
        <f t="shared" si="1"/>
        <v>-14.699999999999989</v>
      </c>
      <c r="G5" s="7">
        <f t="shared" si="2"/>
        <v>263.86499999999984</v>
      </c>
      <c r="H5" s="8">
        <f t="shared" si="3"/>
        <v>322.2025000000001</v>
      </c>
      <c r="I5" s="8">
        <f t="shared" si="3"/>
        <v>216.08999999999966</v>
      </c>
      <c r="J5" s="8">
        <f t="shared" si="4"/>
        <v>161.88108</v>
      </c>
      <c r="K5" s="8">
        <f t="shared" si="5"/>
        <v>-7.8189199999999914</v>
      </c>
      <c r="L5" s="8">
        <f t="shared" si="6"/>
        <v>61.135509966399866</v>
      </c>
      <c r="M5" s="8">
        <f t="shared" si="7"/>
        <v>-6.8810799999999972</v>
      </c>
      <c r="N5" s="38">
        <f t="shared" si="8"/>
        <v>47.349261966399965</v>
      </c>
      <c r="O5">
        <f t="shared" si="9"/>
        <v>3136</v>
      </c>
    </row>
    <row r="6" spans="1:15" x14ac:dyDescent="0.25">
      <c r="A6" s="1">
        <v>5</v>
      </c>
      <c r="B6" s="7">
        <v>78</v>
      </c>
      <c r="C6" s="7" t="s">
        <v>3</v>
      </c>
      <c r="D6" s="7">
        <v>170</v>
      </c>
      <c r="E6" s="7">
        <f t="shared" si="0"/>
        <v>4.0499999999999972</v>
      </c>
      <c r="F6" s="7">
        <f t="shared" si="1"/>
        <v>0.30000000000001137</v>
      </c>
      <c r="G6" s="7">
        <f t="shared" si="2"/>
        <v>1.2150000000000452</v>
      </c>
      <c r="H6" s="8">
        <f t="shared" si="3"/>
        <v>16.402499999999979</v>
      </c>
      <c r="I6" s="8">
        <f t="shared" si="3"/>
        <v>9.0000000000006825E-2</v>
      </c>
      <c r="J6" s="8">
        <f t="shared" si="4"/>
        <v>171.46406000000002</v>
      </c>
      <c r="K6" s="8">
        <f t="shared" si="5"/>
        <v>1.764060000000029</v>
      </c>
      <c r="L6" s="8">
        <f t="shared" si="6"/>
        <v>3.1119076836001023</v>
      </c>
      <c r="M6" s="8">
        <f t="shared" si="7"/>
        <v>-1.4640600000000177</v>
      </c>
      <c r="N6" s="38">
        <f t="shared" si="8"/>
        <v>2.1434716836000516</v>
      </c>
      <c r="O6">
        <f t="shared" si="9"/>
        <v>6084</v>
      </c>
    </row>
    <row r="7" spans="1:15" x14ac:dyDescent="0.25">
      <c r="A7" s="1">
        <v>6</v>
      </c>
      <c r="B7" s="7">
        <v>78</v>
      </c>
      <c r="C7" s="7" t="s">
        <v>3</v>
      </c>
      <c r="D7" s="7">
        <v>178</v>
      </c>
      <c r="E7" s="7">
        <f t="shared" si="0"/>
        <v>4.0499999999999972</v>
      </c>
      <c r="F7" s="7">
        <f t="shared" si="1"/>
        <v>8.3000000000000114</v>
      </c>
      <c r="G7" s="7">
        <f t="shared" si="2"/>
        <v>33.615000000000023</v>
      </c>
      <c r="H7" s="8">
        <f t="shared" si="3"/>
        <v>16.402499999999979</v>
      </c>
      <c r="I7" s="8">
        <f t="shared" si="3"/>
        <v>68.890000000000185</v>
      </c>
      <c r="J7" s="8">
        <f t="shared" si="4"/>
        <v>171.46406000000002</v>
      </c>
      <c r="K7" s="8">
        <f t="shared" si="5"/>
        <v>1.764060000000029</v>
      </c>
      <c r="L7" s="8">
        <f t="shared" si="6"/>
        <v>3.1119076836001023</v>
      </c>
      <c r="M7" s="8">
        <f t="shared" si="7"/>
        <v>6.5359399999999823</v>
      </c>
      <c r="N7" s="38">
        <f t="shared" si="8"/>
        <v>42.718511683599772</v>
      </c>
      <c r="O7">
        <f t="shared" si="9"/>
        <v>6084</v>
      </c>
    </row>
    <row r="8" spans="1:15" x14ac:dyDescent="0.25">
      <c r="A8" s="1">
        <v>7</v>
      </c>
      <c r="B8" s="7">
        <v>60</v>
      </c>
      <c r="C8" s="7" t="s">
        <v>4</v>
      </c>
      <c r="D8" s="7">
        <v>158</v>
      </c>
      <c r="E8" s="7">
        <f t="shared" si="0"/>
        <v>-13.950000000000003</v>
      </c>
      <c r="F8" s="7">
        <f t="shared" si="1"/>
        <v>-11.699999999999989</v>
      </c>
      <c r="G8" s="7">
        <f t="shared" si="2"/>
        <v>163.21499999999986</v>
      </c>
      <c r="H8" s="8">
        <f t="shared" si="3"/>
        <v>194.60250000000008</v>
      </c>
      <c r="I8" s="8">
        <f t="shared" si="3"/>
        <v>136.88999999999973</v>
      </c>
      <c r="J8" s="8">
        <f t="shared" si="4"/>
        <v>163.62344000000002</v>
      </c>
      <c r="K8" s="8">
        <f t="shared" si="5"/>
        <v>-6.0765599999999722</v>
      </c>
      <c r="L8" s="8">
        <f t="shared" si="6"/>
        <v>36.924581433599663</v>
      </c>
      <c r="M8" s="8">
        <f t="shared" si="7"/>
        <v>-5.6234400000000164</v>
      </c>
      <c r="N8" s="38">
        <f t="shared" si="8"/>
        <v>31.623077433600184</v>
      </c>
      <c r="O8">
        <f t="shared" si="9"/>
        <v>3600</v>
      </c>
    </row>
    <row r="9" spans="1:15" x14ac:dyDescent="0.25">
      <c r="A9" s="1">
        <v>8</v>
      </c>
      <c r="B9" s="7">
        <v>65</v>
      </c>
      <c r="C9" s="7" t="s">
        <v>4</v>
      </c>
      <c r="D9" s="7">
        <v>160</v>
      </c>
      <c r="E9" s="7">
        <f t="shared" si="0"/>
        <v>-8.9500000000000028</v>
      </c>
      <c r="F9" s="7">
        <f t="shared" si="1"/>
        <v>-9.6999999999999886</v>
      </c>
      <c r="G9" s="7">
        <f t="shared" si="2"/>
        <v>86.814999999999927</v>
      </c>
      <c r="H9" s="8">
        <f t="shared" si="3"/>
        <v>80.102500000000049</v>
      </c>
      <c r="I9" s="8">
        <f t="shared" si="3"/>
        <v>94.089999999999776</v>
      </c>
      <c r="J9" s="8">
        <f t="shared" si="4"/>
        <v>165.80139000000003</v>
      </c>
      <c r="K9" s="8">
        <f t="shared" si="5"/>
        <v>-3.8986099999999624</v>
      </c>
      <c r="L9" s="8">
        <f t="shared" si="6"/>
        <v>15.199159932099708</v>
      </c>
      <c r="M9" s="8">
        <f t="shared" si="7"/>
        <v>-5.8013900000000262</v>
      </c>
      <c r="N9" s="38">
        <f t="shared" si="8"/>
        <v>33.656125932100302</v>
      </c>
      <c r="O9">
        <f t="shared" si="9"/>
        <v>4225</v>
      </c>
    </row>
    <row r="10" spans="1:15" x14ac:dyDescent="0.25">
      <c r="A10" s="1">
        <v>9</v>
      </c>
      <c r="B10" s="7">
        <v>66</v>
      </c>
      <c r="C10" s="7" t="s">
        <v>4</v>
      </c>
      <c r="D10" s="7">
        <v>160</v>
      </c>
      <c r="E10" s="7">
        <f t="shared" si="0"/>
        <v>-7.9500000000000028</v>
      </c>
      <c r="F10" s="7">
        <f t="shared" si="1"/>
        <v>-9.6999999999999886</v>
      </c>
      <c r="G10" s="7">
        <f t="shared" si="2"/>
        <v>77.114999999999938</v>
      </c>
      <c r="H10" s="8">
        <f t="shared" si="3"/>
        <v>63.202500000000043</v>
      </c>
      <c r="I10" s="8">
        <f t="shared" si="3"/>
        <v>94.089999999999776</v>
      </c>
      <c r="J10" s="8">
        <f t="shared" si="4"/>
        <v>166.23698000000002</v>
      </c>
      <c r="K10" s="8">
        <f t="shared" si="5"/>
        <v>-3.4630199999999718</v>
      </c>
      <c r="L10" s="8">
        <f t="shared" si="6"/>
        <v>11.992507520399805</v>
      </c>
      <c r="M10" s="8">
        <f t="shared" si="7"/>
        <v>-6.2369800000000168</v>
      </c>
      <c r="N10" s="38">
        <f t="shared" si="8"/>
        <v>38.899919520400211</v>
      </c>
      <c r="O10">
        <f t="shared" si="9"/>
        <v>4356</v>
      </c>
    </row>
    <row r="11" spans="1:15" x14ac:dyDescent="0.25">
      <c r="A11" s="1">
        <v>10</v>
      </c>
      <c r="B11" s="7">
        <v>87</v>
      </c>
      <c r="C11" s="7" t="s">
        <v>3</v>
      </c>
      <c r="D11" s="7">
        <v>175</v>
      </c>
      <c r="E11" s="7">
        <f t="shared" si="0"/>
        <v>13.049999999999997</v>
      </c>
      <c r="F11" s="7">
        <f t="shared" si="1"/>
        <v>5.3000000000000114</v>
      </c>
      <c r="G11" s="7">
        <f t="shared" si="2"/>
        <v>69.165000000000134</v>
      </c>
      <c r="H11" s="8">
        <f t="shared" si="3"/>
        <v>170.30249999999992</v>
      </c>
      <c r="I11" s="8">
        <f t="shared" si="3"/>
        <v>28.090000000000121</v>
      </c>
      <c r="J11" s="8">
        <f t="shared" si="4"/>
        <v>175.38437000000002</v>
      </c>
      <c r="K11" s="8">
        <f t="shared" si="5"/>
        <v>5.6843700000000297</v>
      </c>
      <c r="L11" s="8">
        <f t="shared" si="6"/>
        <v>32.312062296900336</v>
      </c>
      <c r="M11" s="8">
        <f t="shared" si="7"/>
        <v>-0.38437000000001831</v>
      </c>
      <c r="N11" s="38">
        <f t="shared" si="8"/>
        <v>0.14774029690001408</v>
      </c>
      <c r="O11">
        <f t="shared" si="9"/>
        <v>7569</v>
      </c>
    </row>
    <row r="12" spans="1:15" x14ac:dyDescent="0.25">
      <c r="A12" s="1">
        <v>11</v>
      </c>
      <c r="B12" s="7">
        <v>56</v>
      </c>
      <c r="C12" s="7" t="s">
        <v>4</v>
      </c>
      <c r="D12" s="7">
        <v>167</v>
      </c>
      <c r="E12" s="7">
        <f t="shared" si="0"/>
        <v>-17.950000000000003</v>
      </c>
      <c r="F12" s="7">
        <f t="shared" si="1"/>
        <v>-2.6999999999999886</v>
      </c>
      <c r="G12" s="7">
        <f t="shared" si="2"/>
        <v>48.464999999999804</v>
      </c>
      <c r="H12" s="8">
        <f t="shared" si="3"/>
        <v>322.2025000000001</v>
      </c>
      <c r="I12" s="8">
        <f t="shared" si="3"/>
        <v>7.2899999999999388</v>
      </c>
      <c r="J12" s="8">
        <f t="shared" si="4"/>
        <v>161.88108</v>
      </c>
      <c r="K12" s="8">
        <f t="shared" si="5"/>
        <v>-7.8189199999999914</v>
      </c>
      <c r="L12" s="8">
        <f t="shared" si="6"/>
        <v>61.135509966399866</v>
      </c>
      <c r="M12" s="8">
        <f t="shared" si="7"/>
        <v>5.1189200000000028</v>
      </c>
      <c r="N12" s="38">
        <f t="shared" si="8"/>
        <v>26.203341966400028</v>
      </c>
      <c r="O12">
        <f t="shared" si="9"/>
        <v>3136</v>
      </c>
    </row>
    <row r="13" spans="1:15" x14ac:dyDescent="0.25">
      <c r="A13" s="1">
        <v>12</v>
      </c>
      <c r="B13" s="7">
        <v>91</v>
      </c>
      <c r="C13" s="7" t="s">
        <v>3</v>
      </c>
      <c r="D13" s="7">
        <v>178</v>
      </c>
      <c r="E13" s="7">
        <f t="shared" si="0"/>
        <v>17.049999999999997</v>
      </c>
      <c r="F13" s="7">
        <f t="shared" si="1"/>
        <v>8.3000000000000114</v>
      </c>
      <c r="G13" s="7">
        <f t="shared" si="2"/>
        <v>141.51500000000016</v>
      </c>
      <c r="H13" s="8">
        <f t="shared" si="3"/>
        <v>290.70249999999993</v>
      </c>
      <c r="I13" s="8">
        <f t="shared" si="3"/>
        <v>68.890000000000185</v>
      </c>
      <c r="J13" s="8">
        <f t="shared" si="4"/>
        <v>177.12673000000001</v>
      </c>
      <c r="K13" s="8">
        <f t="shared" si="5"/>
        <v>7.4267300000000205</v>
      </c>
      <c r="L13" s="8">
        <f t="shared" si="6"/>
        <v>55.156318492900304</v>
      </c>
      <c r="M13" s="8">
        <f t="shared" si="7"/>
        <v>0.87326999999999089</v>
      </c>
      <c r="N13" s="38">
        <f t="shared" si="8"/>
        <v>0.76260049289998411</v>
      </c>
      <c r="O13">
        <f t="shared" si="9"/>
        <v>8281</v>
      </c>
    </row>
    <row r="14" spans="1:15" x14ac:dyDescent="0.25">
      <c r="A14" s="1">
        <v>13</v>
      </c>
      <c r="B14" s="7">
        <v>77</v>
      </c>
      <c r="C14" s="7" t="s">
        <v>3</v>
      </c>
      <c r="D14" s="7">
        <v>177</v>
      </c>
      <c r="E14" s="7">
        <f t="shared" si="0"/>
        <v>3.0499999999999972</v>
      </c>
      <c r="F14" s="7">
        <f t="shared" si="1"/>
        <v>7.3000000000000114</v>
      </c>
      <c r="G14" s="7">
        <f t="shared" si="2"/>
        <v>22.265000000000015</v>
      </c>
      <c r="H14" s="8">
        <f t="shared" si="3"/>
        <v>9.3024999999999824</v>
      </c>
      <c r="I14" s="8">
        <f t="shared" si="3"/>
        <v>53.290000000000163</v>
      </c>
      <c r="J14" s="8">
        <f t="shared" si="4"/>
        <v>171.02847000000003</v>
      </c>
      <c r="K14" s="8">
        <f t="shared" si="5"/>
        <v>1.3284700000000385</v>
      </c>
      <c r="L14" s="8">
        <f t="shared" si="6"/>
        <v>1.7648325409001022</v>
      </c>
      <c r="M14" s="8">
        <f t="shared" si="7"/>
        <v>5.9715299999999729</v>
      </c>
      <c r="N14" s="38">
        <f t="shared" si="8"/>
        <v>35.659170540899673</v>
      </c>
      <c r="O14">
        <f t="shared" si="9"/>
        <v>5929</v>
      </c>
    </row>
    <row r="15" spans="1:15" x14ac:dyDescent="0.25">
      <c r="A15" s="1">
        <v>14</v>
      </c>
      <c r="B15" s="7">
        <v>85</v>
      </c>
      <c r="C15" s="7" t="s">
        <v>3</v>
      </c>
      <c r="D15" s="7">
        <v>185</v>
      </c>
      <c r="E15" s="7">
        <f t="shared" si="0"/>
        <v>11.049999999999997</v>
      </c>
      <c r="F15" s="7">
        <f t="shared" si="1"/>
        <v>15.300000000000011</v>
      </c>
      <c r="G15" s="7">
        <f t="shared" si="2"/>
        <v>169.06500000000008</v>
      </c>
      <c r="H15" s="8">
        <f t="shared" si="3"/>
        <v>122.10249999999994</v>
      </c>
      <c r="I15" s="8">
        <f t="shared" si="3"/>
        <v>234.09000000000034</v>
      </c>
      <c r="J15" s="8">
        <f t="shared" si="4"/>
        <v>174.51319000000001</v>
      </c>
      <c r="K15" s="8">
        <f t="shared" si="5"/>
        <v>4.8131900000000201</v>
      </c>
      <c r="L15" s="8">
        <f t="shared" si="6"/>
        <v>23.166797976100192</v>
      </c>
      <c r="M15" s="8">
        <f t="shared" si="7"/>
        <v>10.486809999999991</v>
      </c>
      <c r="N15" s="38">
        <f t="shared" si="8"/>
        <v>109.97318397609982</v>
      </c>
      <c r="O15">
        <f t="shared" si="9"/>
        <v>7225</v>
      </c>
    </row>
    <row r="16" spans="1:15" x14ac:dyDescent="0.25">
      <c r="A16" s="1">
        <v>15</v>
      </c>
      <c r="B16" s="7">
        <v>70</v>
      </c>
      <c r="C16" s="7" t="s">
        <v>4</v>
      </c>
      <c r="D16" s="7">
        <v>162</v>
      </c>
      <c r="E16" s="7">
        <f t="shared" si="0"/>
        <v>-3.9500000000000028</v>
      </c>
      <c r="F16" s="7">
        <f t="shared" si="1"/>
        <v>-7.6999999999999886</v>
      </c>
      <c r="G16" s="7">
        <f t="shared" si="2"/>
        <v>30.414999999999978</v>
      </c>
      <c r="H16" s="8">
        <f t="shared" si="3"/>
        <v>15.602500000000022</v>
      </c>
      <c r="I16" s="8">
        <f t="shared" si="3"/>
        <v>59.289999999999822</v>
      </c>
      <c r="J16" s="8">
        <f t="shared" si="4"/>
        <v>167.97934000000001</v>
      </c>
      <c r="K16" s="8">
        <f t="shared" si="5"/>
        <v>-1.720659999999981</v>
      </c>
      <c r="L16" s="8">
        <f t="shared" si="6"/>
        <v>2.9606708355999345</v>
      </c>
      <c r="M16" s="8">
        <f t="shared" si="7"/>
        <v>-5.9793400000000076</v>
      </c>
      <c r="N16" s="38">
        <f t="shared" si="8"/>
        <v>35.752506835600094</v>
      </c>
      <c r="O16">
        <f t="shared" si="9"/>
        <v>4900</v>
      </c>
    </row>
    <row r="17" spans="1:15" x14ac:dyDescent="0.25">
      <c r="A17" s="1">
        <v>16</v>
      </c>
      <c r="B17" s="7">
        <v>85</v>
      </c>
      <c r="C17" s="7" t="s">
        <v>3</v>
      </c>
      <c r="D17" s="7">
        <v>171</v>
      </c>
      <c r="E17" s="7">
        <f t="shared" si="0"/>
        <v>11.049999999999997</v>
      </c>
      <c r="F17" s="7">
        <f t="shared" si="1"/>
        <v>1.3000000000000114</v>
      </c>
      <c r="G17" s="7">
        <f t="shared" si="2"/>
        <v>14.365000000000123</v>
      </c>
      <c r="H17" s="8">
        <f t="shared" si="3"/>
        <v>122.10249999999994</v>
      </c>
      <c r="I17" s="8">
        <f t="shared" si="3"/>
        <v>1.6900000000000295</v>
      </c>
      <c r="J17" s="8">
        <f t="shared" si="4"/>
        <v>174.51319000000001</v>
      </c>
      <c r="K17" s="8">
        <f t="shared" si="5"/>
        <v>4.8131900000000201</v>
      </c>
      <c r="L17" s="8">
        <f t="shared" si="6"/>
        <v>23.166797976100192</v>
      </c>
      <c r="M17" s="8">
        <f t="shared" si="7"/>
        <v>-3.5131900000000087</v>
      </c>
      <c r="N17" s="38">
        <f t="shared" si="8"/>
        <v>12.342503976100062</v>
      </c>
      <c r="O17">
        <f t="shared" si="9"/>
        <v>7225</v>
      </c>
    </row>
    <row r="18" spans="1:15" x14ac:dyDescent="0.25">
      <c r="A18" s="1">
        <v>17</v>
      </c>
      <c r="B18" s="7">
        <v>56</v>
      </c>
      <c r="C18" s="7" t="s">
        <v>4</v>
      </c>
      <c r="D18" s="7">
        <v>157</v>
      </c>
      <c r="E18" s="7">
        <f t="shared" si="0"/>
        <v>-17.950000000000003</v>
      </c>
      <c r="F18" s="7">
        <f t="shared" si="1"/>
        <v>-12.699999999999989</v>
      </c>
      <c r="G18" s="7">
        <f t="shared" si="2"/>
        <v>227.96499999999983</v>
      </c>
      <c r="H18" s="8">
        <f t="shared" si="3"/>
        <v>322.2025000000001</v>
      </c>
      <c r="I18" s="8">
        <f t="shared" si="3"/>
        <v>161.28999999999971</v>
      </c>
      <c r="J18" s="8">
        <f t="shared" si="4"/>
        <v>161.88108</v>
      </c>
      <c r="K18" s="8">
        <f t="shared" si="5"/>
        <v>-7.8189199999999914</v>
      </c>
      <c r="L18" s="8">
        <f t="shared" si="6"/>
        <v>61.135509966399866</v>
      </c>
      <c r="M18" s="8">
        <f t="shared" si="7"/>
        <v>-4.8810799999999972</v>
      </c>
      <c r="N18" s="38">
        <f t="shared" si="8"/>
        <v>23.824941966399972</v>
      </c>
      <c r="O18">
        <f t="shared" si="9"/>
        <v>3136</v>
      </c>
    </row>
    <row r="19" spans="1:15" x14ac:dyDescent="0.25">
      <c r="A19" s="1">
        <v>18</v>
      </c>
      <c r="B19" s="7">
        <v>73</v>
      </c>
      <c r="C19" s="7" t="s">
        <v>3</v>
      </c>
      <c r="D19" s="7">
        <v>175</v>
      </c>
      <c r="E19" s="7">
        <f t="shared" si="0"/>
        <v>-0.95000000000000284</v>
      </c>
      <c r="F19" s="7">
        <f t="shared" si="1"/>
        <v>5.3000000000000114</v>
      </c>
      <c r="G19" s="7">
        <f t="shared" si="2"/>
        <v>-5.0350000000000259</v>
      </c>
      <c r="H19" s="8">
        <f t="shared" si="3"/>
        <v>0.90250000000000541</v>
      </c>
      <c r="I19" s="8">
        <f t="shared" si="3"/>
        <v>28.090000000000121</v>
      </c>
      <c r="J19" s="8">
        <f t="shared" si="4"/>
        <v>169.28611000000001</v>
      </c>
      <c r="K19" s="8">
        <f t="shared" si="5"/>
        <v>-0.41388999999998077</v>
      </c>
      <c r="L19" s="8">
        <f t="shared" si="6"/>
        <v>0.1713049320999841</v>
      </c>
      <c r="M19" s="8">
        <f t="shared" si="7"/>
        <v>5.7138899999999921</v>
      </c>
      <c r="N19" s="38">
        <f t="shared" si="8"/>
        <v>32.64853893209991</v>
      </c>
      <c r="O19">
        <f t="shared" si="9"/>
        <v>5329</v>
      </c>
    </row>
    <row r="20" spans="1:15" x14ac:dyDescent="0.25">
      <c r="A20" s="1">
        <v>19</v>
      </c>
      <c r="B20" s="7">
        <v>78</v>
      </c>
      <c r="C20" s="7" t="s">
        <v>3</v>
      </c>
      <c r="D20" s="7">
        <v>180</v>
      </c>
      <c r="E20" s="7">
        <f t="shared" si="0"/>
        <v>4.0499999999999972</v>
      </c>
      <c r="F20" s="7">
        <f t="shared" si="1"/>
        <v>10.300000000000011</v>
      </c>
      <c r="G20" s="7">
        <f t="shared" si="2"/>
        <v>41.715000000000018</v>
      </c>
      <c r="H20" s="8">
        <f t="shared" si="3"/>
        <v>16.402499999999979</v>
      </c>
      <c r="I20" s="8">
        <f t="shared" si="3"/>
        <v>106.09000000000023</v>
      </c>
      <c r="J20" s="8">
        <f t="shared" si="4"/>
        <v>171.46406000000002</v>
      </c>
      <c r="K20" s="8">
        <f t="shared" si="5"/>
        <v>1.764060000000029</v>
      </c>
      <c r="L20" s="8">
        <f t="shared" si="6"/>
        <v>3.1119076836001023</v>
      </c>
      <c r="M20" s="8">
        <f t="shared" si="7"/>
        <v>8.5359399999999823</v>
      </c>
      <c r="N20" s="38">
        <f t="shared" si="8"/>
        <v>72.862271683599701</v>
      </c>
      <c r="O20">
        <f t="shared" si="9"/>
        <v>6084</v>
      </c>
    </row>
    <row r="21" spans="1:15" x14ac:dyDescent="0.25">
      <c r="A21" s="1">
        <v>20</v>
      </c>
      <c r="B21" s="7">
        <v>51</v>
      </c>
      <c r="C21" s="7" t="s">
        <v>4</v>
      </c>
      <c r="D21" s="7">
        <v>163</v>
      </c>
      <c r="E21" s="7">
        <f t="shared" si="0"/>
        <v>-22.950000000000003</v>
      </c>
      <c r="F21" s="7">
        <f t="shared" si="1"/>
        <v>-6.6999999999999886</v>
      </c>
      <c r="G21" s="7">
        <f t="shared" si="2"/>
        <v>153.76499999999976</v>
      </c>
      <c r="H21" s="8">
        <f t="shared" si="3"/>
        <v>526.7025000000001</v>
      </c>
      <c r="I21" s="8">
        <f t="shared" si="3"/>
        <v>44.889999999999844</v>
      </c>
      <c r="J21" s="8">
        <f t="shared" si="4"/>
        <v>159.70313000000002</v>
      </c>
      <c r="K21" s="8">
        <f t="shared" si="5"/>
        <v>-9.9968699999999728</v>
      </c>
      <c r="L21" s="8">
        <f t="shared" si="6"/>
        <v>99.937409796899459</v>
      </c>
      <c r="M21" s="8">
        <f t="shared" si="7"/>
        <v>3.2968699999999842</v>
      </c>
      <c r="N21" s="38">
        <f t="shared" si="8"/>
        <v>10.869351796899895</v>
      </c>
      <c r="O21">
        <f t="shared" si="9"/>
        <v>2601</v>
      </c>
    </row>
    <row r="22" spans="1:15" x14ac:dyDescent="0.25">
      <c r="A22" s="3" t="s">
        <v>6</v>
      </c>
      <c r="B22" s="3">
        <f>SUM(B2:B21)</f>
        <v>1479</v>
      </c>
      <c r="C22" s="3"/>
      <c r="D22" s="12">
        <f t="shared" ref="D22:O22" si="10">SUM(D2:D21)</f>
        <v>3394</v>
      </c>
      <c r="E22" s="4">
        <f t="shared" si="10"/>
        <v>-5.6843418860808015E-14</v>
      </c>
      <c r="F22" s="4">
        <f t="shared" si="10"/>
        <v>2.2737367544323206E-13</v>
      </c>
      <c r="G22" s="4">
        <f t="shared" si="10"/>
        <v>1817.6999999999998</v>
      </c>
      <c r="H22" s="4">
        <f t="shared" si="10"/>
        <v>4172.95</v>
      </c>
      <c r="I22" s="4">
        <f t="shared" si="10"/>
        <v>1476.2</v>
      </c>
      <c r="J22" s="4">
        <f t="shared" si="10"/>
        <v>3393.9984100000001</v>
      </c>
      <c r="K22" s="4">
        <f t="shared" si="10"/>
        <v>-1.5899999995667713E-3</v>
      </c>
      <c r="L22" s="4">
        <f t="shared" si="10"/>
        <v>791.76989171529988</v>
      </c>
      <c r="M22" s="4">
        <f t="shared" si="10"/>
        <v>1.589999999794145E-3</v>
      </c>
      <c r="N22" s="4">
        <f t="shared" si="10"/>
        <v>684.42600571529954</v>
      </c>
      <c r="O22" s="4">
        <f t="shared" si="10"/>
        <v>113545</v>
      </c>
    </row>
    <row r="23" spans="1:15" x14ac:dyDescent="0.25">
      <c r="A23" s="3" t="s">
        <v>7</v>
      </c>
      <c r="B23" s="3">
        <f>AVERAGE(B2:B21)</f>
        <v>73.95</v>
      </c>
      <c r="C23" s="3"/>
      <c r="D23" s="12">
        <f t="shared" ref="D23:L23" si="11">AVERAGE(D2:D21)</f>
        <v>169.7</v>
      </c>
      <c r="E23" s="4">
        <f t="shared" si="11"/>
        <v>-2.8421709430404009E-15</v>
      </c>
      <c r="F23" s="4">
        <f t="shared" si="11"/>
        <v>1.1368683772161604E-14</v>
      </c>
      <c r="G23" s="4">
        <f t="shared" si="11"/>
        <v>90.884999999999991</v>
      </c>
      <c r="H23" s="4">
        <f t="shared" si="11"/>
        <v>208.64749999999998</v>
      </c>
      <c r="I23" s="4">
        <f t="shared" si="11"/>
        <v>73.81</v>
      </c>
      <c r="J23" s="4">
        <f t="shared" si="11"/>
        <v>169.69992050000002</v>
      </c>
      <c r="K23" s="4">
        <f t="shared" si="11"/>
        <v>-7.949999997833857E-5</v>
      </c>
      <c r="L23" s="4">
        <f t="shared" si="11"/>
        <v>39.588494585764991</v>
      </c>
      <c r="M23" s="4">
        <f t="shared" ref="M23:N23" si="12">AVERAGE(M2:M21)</f>
        <v>7.9499999989707243E-5</v>
      </c>
      <c r="N23" s="4">
        <f t="shared" si="12"/>
        <v>34.221300285764976</v>
      </c>
      <c r="O23" s="4">
        <f t="shared" ref="O23" si="13">AVERAGE(O2:O21)</f>
        <v>5677.25</v>
      </c>
    </row>
    <row r="24" spans="1:15" x14ac:dyDescent="0.25">
      <c r="F24">
        <f>_xlfn.VAR.S(F2:F21)</f>
        <v>77.694736842105272</v>
      </c>
    </row>
    <row r="26" spans="1:15" x14ac:dyDescent="0.25">
      <c r="M26" s="13"/>
    </row>
    <row r="27" spans="1:15" x14ac:dyDescent="0.25">
      <c r="E27" s="11"/>
      <c r="N27" s="35">
        <f>N22</f>
        <v>684.42600571529954</v>
      </c>
      <c r="O27" s="35">
        <f>O22/20</f>
        <v>5677.25</v>
      </c>
    </row>
    <row r="28" spans="1:15" x14ac:dyDescent="0.25">
      <c r="D28" t="s">
        <v>21</v>
      </c>
      <c r="F28" s="39">
        <f>SQRT((N22/(18))/H22)</f>
        <v>9.5456478417036458E-2</v>
      </c>
    </row>
    <row r="29" spans="1:15" x14ac:dyDescent="0.25">
      <c r="I29" s="35">
        <f>I22/18</f>
        <v>82.01111111111112</v>
      </c>
      <c r="N29" s="35"/>
    </row>
    <row r="30" spans="1:15" x14ac:dyDescent="0.25">
      <c r="D30" t="s">
        <v>22</v>
      </c>
      <c r="F30" s="35">
        <f>H31*O22/(20*H22)</f>
        <v>51.730757230725189</v>
      </c>
      <c r="H30" s="35">
        <f>H22</f>
        <v>4172.95</v>
      </c>
    </row>
    <row r="31" spans="1:15" x14ac:dyDescent="0.25">
      <c r="F31">
        <f>SQRT(F30)</f>
        <v>7.1924096956948436</v>
      </c>
      <c r="H31" s="35">
        <f>N27/18</f>
        <v>38.023666984183308</v>
      </c>
    </row>
    <row r="32" spans="1:15" x14ac:dyDescent="0.25">
      <c r="H32">
        <f>H31/H30</f>
        <v>9.1119392717821466E-3</v>
      </c>
    </row>
    <row r="33" spans="8:14" x14ac:dyDescent="0.25">
      <c r="H33">
        <f>SQRT(H32)</f>
        <v>9.5456478417036458E-2</v>
      </c>
    </row>
    <row r="34" spans="8:14" x14ac:dyDescent="0.25">
      <c r="J34">
        <f>684.43/18</f>
        <v>38.023888888888884</v>
      </c>
      <c r="N34">
        <f>38.02*113545</f>
        <v>4316980.9000000004</v>
      </c>
    </row>
    <row r="35" spans="8:14" x14ac:dyDescent="0.25">
      <c r="J35">
        <v>4172.95</v>
      </c>
      <c r="N35">
        <f>20*4172.955</f>
        <v>83459.100000000006</v>
      </c>
    </row>
    <row r="36" spans="8:14" x14ac:dyDescent="0.25">
      <c r="J36">
        <f>J34/J35</f>
        <v>9.1119924487206624E-3</v>
      </c>
      <c r="N36">
        <f>N34/N35</f>
        <v>51.725706363955517</v>
      </c>
    </row>
    <row r="37" spans="8:14" x14ac:dyDescent="0.25">
      <c r="J37">
        <f>SQRT(J36)</f>
        <v>9.5456756956858027E-2</v>
      </c>
      <c r="N37">
        <f>SQRT(N36)</f>
        <v>7.1920585623280013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M2:M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16" workbookViewId="0">
      <selection activeCell="I29" sqref="I29"/>
    </sheetView>
  </sheetViews>
  <sheetFormatPr defaultRowHeight="15" x14ac:dyDescent="0.25"/>
  <cols>
    <col min="2" max="4" width="10.7109375" customWidth="1"/>
    <col min="5" max="6" width="10" customWidth="1"/>
    <col min="7" max="7" width="6.42578125" bestFit="1" customWidth="1"/>
    <col min="11" max="11" width="10" bestFit="1" customWidth="1"/>
    <col min="13" max="13" width="14.28515625" bestFit="1" customWidth="1"/>
    <col min="14" max="14" width="15.28515625" bestFit="1" customWidth="1"/>
    <col min="15" max="15" width="18" bestFit="1" customWidth="1"/>
    <col min="16" max="16" width="12.5703125" bestFit="1" customWidth="1"/>
  </cols>
  <sheetData>
    <row r="1" spans="1:7" x14ac:dyDescent="0.25">
      <c r="A1" s="2"/>
      <c r="B1" s="14" t="s">
        <v>12</v>
      </c>
      <c r="C1" s="14" t="s">
        <v>0</v>
      </c>
      <c r="D1" s="14" t="s">
        <v>11</v>
      </c>
      <c r="F1" s="2"/>
      <c r="G1" s="2" t="s">
        <v>1</v>
      </c>
    </row>
    <row r="2" spans="1:7" x14ac:dyDescent="0.25">
      <c r="A2" s="2"/>
      <c r="B2" s="2"/>
      <c r="C2" s="2"/>
      <c r="D2" s="2"/>
      <c r="F2" s="2"/>
      <c r="G2" s="2"/>
    </row>
    <row r="3" spans="1:7" x14ac:dyDescent="0.25">
      <c r="A3" s="2"/>
      <c r="B3" s="16">
        <v>1</v>
      </c>
      <c r="C3" s="14">
        <v>80</v>
      </c>
      <c r="D3" s="17">
        <v>1</v>
      </c>
      <c r="F3" s="2"/>
      <c r="G3" s="15">
        <v>175</v>
      </c>
    </row>
    <row r="4" spans="1:7" x14ac:dyDescent="0.25">
      <c r="A4" s="2"/>
      <c r="B4" s="16">
        <v>1</v>
      </c>
      <c r="C4" s="14">
        <v>74</v>
      </c>
      <c r="D4" s="17">
        <v>1</v>
      </c>
      <c r="F4" s="2"/>
      <c r="G4" s="15">
        <v>172</v>
      </c>
    </row>
    <row r="5" spans="1:7" x14ac:dyDescent="0.25">
      <c r="A5" s="2"/>
      <c r="B5" s="16">
        <v>1</v>
      </c>
      <c r="C5" s="14">
        <v>113</v>
      </c>
      <c r="D5" s="17">
        <v>1</v>
      </c>
      <c r="F5" s="2"/>
      <c r="G5" s="15">
        <v>176</v>
      </c>
    </row>
    <row r="6" spans="1:7" x14ac:dyDescent="0.25">
      <c r="A6" s="2"/>
      <c r="B6" s="16">
        <v>1</v>
      </c>
      <c r="C6" s="14">
        <v>56</v>
      </c>
      <c r="D6" s="17">
        <v>0</v>
      </c>
      <c r="F6" s="2"/>
      <c r="G6" s="15">
        <v>155</v>
      </c>
    </row>
    <row r="7" spans="1:7" x14ac:dyDescent="0.25">
      <c r="A7" s="2"/>
      <c r="B7" s="16">
        <v>1</v>
      </c>
      <c r="C7" s="14">
        <v>78</v>
      </c>
      <c r="D7" s="17">
        <v>1</v>
      </c>
      <c r="F7" s="2"/>
      <c r="G7" s="15">
        <v>170</v>
      </c>
    </row>
    <row r="8" spans="1:7" x14ac:dyDescent="0.25">
      <c r="A8" s="2"/>
      <c r="B8" s="16">
        <v>1</v>
      </c>
      <c r="C8" s="14">
        <v>78</v>
      </c>
      <c r="D8" s="17">
        <v>1</v>
      </c>
      <c r="F8" s="2"/>
      <c r="G8" s="15">
        <v>178</v>
      </c>
    </row>
    <row r="9" spans="1:7" x14ac:dyDescent="0.25">
      <c r="A9" s="2"/>
      <c r="B9" s="16">
        <v>1</v>
      </c>
      <c r="C9" s="14">
        <v>60</v>
      </c>
      <c r="D9" s="17">
        <v>0</v>
      </c>
      <c r="F9" s="2"/>
      <c r="G9" s="15">
        <v>158</v>
      </c>
    </row>
    <row r="10" spans="1:7" x14ac:dyDescent="0.25">
      <c r="A10" s="2"/>
      <c r="B10" s="16">
        <v>1</v>
      </c>
      <c r="C10" s="14">
        <v>65</v>
      </c>
      <c r="D10" s="17">
        <v>0</v>
      </c>
      <c r="F10" s="2"/>
      <c r="G10" s="15">
        <v>160</v>
      </c>
    </row>
    <row r="11" spans="1:7" x14ac:dyDescent="0.25">
      <c r="A11" s="14" t="s">
        <v>13</v>
      </c>
      <c r="B11" s="16">
        <v>1</v>
      </c>
      <c r="C11" s="14">
        <v>66</v>
      </c>
      <c r="D11" s="17">
        <v>0</v>
      </c>
      <c r="F11" s="14" t="s">
        <v>14</v>
      </c>
      <c r="G11" s="15">
        <v>160</v>
      </c>
    </row>
    <row r="12" spans="1:7" x14ac:dyDescent="0.25">
      <c r="A12" s="2"/>
      <c r="B12" s="16">
        <v>1</v>
      </c>
      <c r="C12" s="14">
        <v>87</v>
      </c>
      <c r="D12" s="17">
        <v>1</v>
      </c>
      <c r="F12" s="2"/>
      <c r="G12" s="15">
        <v>175</v>
      </c>
    </row>
    <row r="13" spans="1:7" x14ac:dyDescent="0.25">
      <c r="A13" s="2"/>
      <c r="B13" s="16">
        <v>1</v>
      </c>
      <c r="C13" s="14">
        <v>56</v>
      </c>
      <c r="D13" s="17">
        <v>0</v>
      </c>
      <c r="F13" s="2"/>
      <c r="G13" s="15">
        <v>167</v>
      </c>
    </row>
    <row r="14" spans="1:7" x14ac:dyDescent="0.25">
      <c r="A14" s="2"/>
      <c r="B14" s="16">
        <v>1</v>
      </c>
      <c r="C14" s="14">
        <v>91</v>
      </c>
      <c r="D14" s="17">
        <v>1</v>
      </c>
      <c r="F14" s="2"/>
      <c r="G14" s="15">
        <v>178</v>
      </c>
    </row>
    <row r="15" spans="1:7" x14ac:dyDescent="0.25">
      <c r="A15" s="2"/>
      <c r="B15" s="16">
        <v>1</v>
      </c>
      <c r="C15" s="14">
        <v>77</v>
      </c>
      <c r="D15" s="17">
        <v>1</v>
      </c>
      <c r="F15" s="2"/>
      <c r="G15" s="15">
        <v>177</v>
      </c>
    </row>
    <row r="16" spans="1:7" x14ac:dyDescent="0.25">
      <c r="A16" s="2"/>
      <c r="B16" s="16">
        <v>1</v>
      </c>
      <c r="C16" s="14">
        <v>85</v>
      </c>
      <c r="D16" s="17">
        <v>1</v>
      </c>
      <c r="F16" s="2"/>
      <c r="G16" s="15">
        <v>185</v>
      </c>
    </row>
    <row r="17" spans="1:16" x14ac:dyDescent="0.25">
      <c r="A17" s="2"/>
      <c r="B17" s="16">
        <v>1</v>
      </c>
      <c r="C17" s="14">
        <v>70</v>
      </c>
      <c r="D17" s="17">
        <v>0</v>
      </c>
      <c r="F17" s="2"/>
      <c r="G17" s="15">
        <v>162</v>
      </c>
    </row>
    <row r="18" spans="1:16" x14ac:dyDescent="0.25">
      <c r="A18" s="2"/>
      <c r="B18" s="16">
        <v>1</v>
      </c>
      <c r="C18" s="14">
        <v>85</v>
      </c>
      <c r="D18" s="17">
        <v>1</v>
      </c>
      <c r="F18" s="2"/>
      <c r="G18" s="15">
        <v>171</v>
      </c>
    </row>
    <row r="19" spans="1:16" x14ac:dyDescent="0.25">
      <c r="A19" s="2"/>
      <c r="B19" s="16">
        <v>1</v>
      </c>
      <c r="C19" s="14">
        <v>56</v>
      </c>
      <c r="D19" s="17">
        <v>0</v>
      </c>
      <c r="F19" s="2"/>
      <c r="G19" s="15">
        <v>157</v>
      </c>
    </row>
    <row r="20" spans="1:16" x14ac:dyDescent="0.25">
      <c r="A20" s="2"/>
      <c r="B20" s="16">
        <v>1</v>
      </c>
      <c r="C20" s="14">
        <v>73</v>
      </c>
      <c r="D20" s="17">
        <v>1</v>
      </c>
      <c r="F20" s="2"/>
      <c r="G20" s="15">
        <v>175</v>
      </c>
    </row>
    <row r="21" spans="1:16" x14ac:dyDescent="0.25">
      <c r="A21" s="2"/>
      <c r="B21" s="16">
        <v>1</v>
      </c>
      <c r="C21" s="14">
        <v>78</v>
      </c>
      <c r="D21" s="17">
        <v>1</v>
      </c>
      <c r="F21" s="2"/>
      <c r="G21" s="15">
        <v>180</v>
      </c>
    </row>
    <row r="22" spans="1:16" x14ac:dyDescent="0.25">
      <c r="A22" s="2"/>
      <c r="B22" s="16">
        <v>1</v>
      </c>
      <c r="C22" s="14">
        <v>51</v>
      </c>
      <c r="D22" s="17">
        <v>0</v>
      </c>
      <c r="F22" s="2"/>
      <c r="G22" s="15">
        <v>163</v>
      </c>
    </row>
    <row r="26" spans="1:16" x14ac:dyDescent="0.25">
      <c r="A26" s="2"/>
      <c r="B26" s="14" t="s">
        <v>12</v>
      </c>
      <c r="C26" s="14" t="s">
        <v>0</v>
      </c>
      <c r="D26" s="14" t="s">
        <v>11</v>
      </c>
    </row>
    <row r="27" spans="1:16" x14ac:dyDescent="0.25">
      <c r="A27" s="2"/>
      <c r="B27" s="2"/>
      <c r="C27" s="2"/>
      <c r="D27" s="2"/>
      <c r="M27" s="19"/>
    </row>
    <row r="28" spans="1:16" x14ac:dyDescent="0.25">
      <c r="A28" s="2"/>
      <c r="B28" s="23">
        <v>2.4060074400000002</v>
      </c>
      <c r="C28" s="24">
        <v>-3.8016790699999997E-2</v>
      </c>
      <c r="D28" s="25">
        <v>0.75889037999999998</v>
      </c>
    </row>
    <row r="29" spans="1:16" ht="15.75" thickBot="1" x14ac:dyDescent="0.3">
      <c r="A29" s="14" t="s">
        <v>15</v>
      </c>
      <c r="B29" s="23">
        <v>-3.8016790000000002E-2</v>
      </c>
      <c r="C29" s="24">
        <v>6.3361319999999995E-4</v>
      </c>
      <c r="D29" s="25">
        <v>-1.473151E-2</v>
      </c>
      <c r="G29" s="26"/>
      <c r="H29" s="26"/>
      <c r="I29" s="27"/>
      <c r="J29" s="28"/>
      <c r="K29" s="29"/>
      <c r="L29" s="28"/>
      <c r="M29" s="26"/>
    </row>
    <row r="30" spans="1:16" ht="15.75" thickBot="1" x14ac:dyDescent="0.3">
      <c r="A30" s="2"/>
      <c r="B30" s="23">
        <v>0.75889037999999998</v>
      </c>
      <c r="C30" s="24">
        <v>-1.47315064E-2</v>
      </c>
      <c r="D30" s="25">
        <v>0.55084085999999999</v>
      </c>
      <c r="G30" s="26"/>
      <c r="H30" s="26"/>
      <c r="I30" s="27"/>
      <c r="J30" s="28"/>
      <c r="K30" s="29"/>
      <c r="L30" s="28"/>
      <c r="M30" s="26"/>
    </row>
    <row r="31" spans="1:16" ht="15.75" thickBot="1" x14ac:dyDescent="0.3">
      <c r="G31" s="26"/>
      <c r="H31" s="26"/>
      <c r="I31" s="27"/>
      <c r="J31" s="28"/>
      <c r="K31" s="29"/>
      <c r="L31" s="28"/>
      <c r="M31" s="26"/>
    </row>
    <row r="32" spans="1:16" ht="15.75" thickBot="1" x14ac:dyDescent="0.3">
      <c r="G32" s="26"/>
      <c r="H32" s="26"/>
      <c r="I32" s="27"/>
      <c r="J32" s="30"/>
      <c r="K32" s="30"/>
      <c r="L32" s="30"/>
      <c r="M32" s="26"/>
      <c r="N32" s="20"/>
      <c r="O32" s="20"/>
      <c r="P32" s="20"/>
    </row>
    <row r="33" spans="1:16" ht="15.75" thickBot="1" x14ac:dyDescent="0.3">
      <c r="A33" s="2"/>
      <c r="C33" s="21"/>
      <c r="D33" s="14"/>
      <c r="G33" s="26"/>
      <c r="H33" s="26"/>
      <c r="I33" s="27"/>
      <c r="J33" s="30"/>
      <c r="K33" s="30"/>
      <c r="L33" s="30"/>
      <c r="M33" s="26"/>
      <c r="N33" s="20"/>
      <c r="O33" s="20"/>
      <c r="P33" s="20"/>
    </row>
    <row r="34" spans="1:16" ht="15.75" thickBot="1" x14ac:dyDescent="0.3">
      <c r="A34" s="2"/>
      <c r="B34" s="32">
        <v>3394</v>
      </c>
      <c r="C34" s="24"/>
      <c r="D34" s="25"/>
      <c r="G34" s="26"/>
      <c r="H34" s="26"/>
      <c r="I34" s="27"/>
      <c r="J34" s="30"/>
      <c r="K34" s="30"/>
      <c r="L34" s="30"/>
      <c r="M34" s="26"/>
      <c r="N34" s="20"/>
      <c r="O34" s="20"/>
      <c r="P34" s="20"/>
    </row>
    <row r="35" spans="1:16" x14ac:dyDescent="0.25">
      <c r="A35" s="14" t="s">
        <v>19</v>
      </c>
      <c r="B35" s="32">
        <v>252804</v>
      </c>
      <c r="C35" s="24"/>
      <c r="D35" s="25"/>
    </row>
    <row r="36" spans="1:16" x14ac:dyDescent="0.25">
      <c r="B36" s="32">
        <v>2112</v>
      </c>
      <c r="C36" s="24"/>
      <c r="D36" s="25"/>
      <c r="J36" s="2"/>
      <c r="K36" s="14" t="s">
        <v>12</v>
      </c>
      <c r="L36" s="14" t="s">
        <v>0</v>
      </c>
      <c r="M36" s="14" t="s">
        <v>11</v>
      </c>
    </row>
    <row r="37" spans="1:16" x14ac:dyDescent="0.25">
      <c r="A37" s="2"/>
      <c r="B37" s="24"/>
      <c r="C37" s="24"/>
      <c r="D37" s="25"/>
      <c r="J37" s="2"/>
      <c r="K37" s="2"/>
      <c r="L37" s="2"/>
      <c r="M37" s="2"/>
    </row>
    <row r="38" spans="1:16" x14ac:dyDescent="0.25">
      <c r="B38" s="31"/>
      <c r="C38" s="24"/>
      <c r="D38" s="25"/>
      <c r="J38" s="2"/>
      <c r="K38" s="23">
        <v>2.8415900000000001</v>
      </c>
      <c r="L38" s="24">
        <v>-4.7362200000000002E-3</v>
      </c>
      <c r="M38" s="25">
        <v>153.7406</v>
      </c>
    </row>
    <row r="39" spans="1:16" x14ac:dyDescent="0.25">
      <c r="J39" s="14" t="s">
        <v>18</v>
      </c>
      <c r="K39" s="23">
        <v>-4.7362200000000002E-3</v>
      </c>
      <c r="L39" s="24">
        <v>8.7161440000000005E-5</v>
      </c>
      <c r="M39" s="25">
        <v>-2.830174</v>
      </c>
    </row>
    <row r="40" spans="1:16" x14ac:dyDescent="0.25">
      <c r="J40" s="2"/>
      <c r="K40" s="23">
        <v>153.7406</v>
      </c>
      <c r="L40" s="24">
        <v>-2.830174</v>
      </c>
      <c r="M40" s="22">
        <v>9206713</v>
      </c>
    </row>
    <row r="43" spans="1:16" x14ac:dyDescent="0.25">
      <c r="O43" t="s">
        <v>16</v>
      </c>
    </row>
    <row r="44" spans="1:16" x14ac:dyDescent="0.25">
      <c r="I44" s="2"/>
      <c r="J44" s="2"/>
      <c r="K44" s="33">
        <v>157.96899256</v>
      </c>
      <c r="O44" s="18">
        <v>15.796899256</v>
      </c>
    </row>
    <row r="45" spans="1:16" x14ac:dyDescent="0.25">
      <c r="I45" s="34" t="s">
        <v>20</v>
      </c>
      <c r="J45" s="34"/>
      <c r="K45" s="33">
        <v>3.8016790000000002E-2</v>
      </c>
      <c r="O45" t="s">
        <v>0</v>
      </c>
    </row>
    <row r="46" spans="1:16" x14ac:dyDescent="0.25">
      <c r="I46" s="2"/>
      <c r="J46" s="2"/>
      <c r="K46" s="33">
        <v>14.86610962</v>
      </c>
      <c r="O46">
        <v>3.8016790000000002E-2</v>
      </c>
    </row>
    <row r="47" spans="1:16" x14ac:dyDescent="0.25">
      <c r="O47" t="s">
        <v>17</v>
      </c>
    </row>
    <row r="48" spans="1:16" x14ac:dyDescent="0.25">
      <c r="O48" s="18">
        <v>14.86610962</v>
      </c>
    </row>
  </sheetData>
  <mergeCells count="1">
    <mergeCell ref="I45:J4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Coeficientes</vt:lpstr>
      <vt:lpstr>r2</vt:lpstr>
      <vt:lpstr>Planilha5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Soares de Camargo</dc:creator>
  <cp:lastModifiedBy>Reinaldos</cp:lastModifiedBy>
  <dcterms:created xsi:type="dcterms:W3CDTF">2018-11-11T17:59:51Z</dcterms:created>
  <dcterms:modified xsi:type="dcterms:W3CDTF">2018-11-12T19:11:13Z</dcterms:modified>
</cp:coreProperties>
</file>