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PC RST\Downloads\"/>
    </mc:Choice>
  </mc:AlternateContent>
  <xr:revisionPtr revIDLastSave="0" documentId="13_ncr:1_{F2FBABD7-6765-446F-B97F-333E78A28B43}"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1" l="1"/>
  <c r="D31" i="1"/>
  <c r="C58"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D45" i="1"/>
  <c r="J44" i="1"/>
  <c r="K44" i="1" s="1"/>
  <c r="H44" i="1"/>
  <c r="I44" i="1" s="1"/>
  <c r="F44" i="1"/>
  <c r="G44" i="1" s="1"/>
  <c r="D44" i="1"/>
  <c r="E44" i="1" s="1"/>
  <c r="J43" i="1"/>
  <c r="K43" i="1" s="1"/>
  <c r="H43" i="1"/>
  <c r="I43" i="1" s="1"/>
  <c r="F43" i="1"/>
  <c r="D43" i="1"/>
  <c r="D19" i="1"/>
  <c r="E19" i="1" s="1"/>
  <c r="F19" i="1"/>
  <c r="G19" i="1" s="1"/>
  <c r="H19" i="1"/>
  <c r="I19" i="1" s="1"/>
  <c r="J19" i="1"/>
  <c r="K19" i="1" s="1"/>
  <c r="D17" i="1"/>
  <c r="E17" i="1" s="1"/>
  <c r="F17" i="1"/>
  <c r="G17" i="1" s="1"/>
  <c r="H17" i="1"/>
  <c r="I17" i="1" s="1"/>
  <c r="J17" i="1"/>
  <c r="K17"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B33" i="1"/>
  <c r="J32" i="1"/>
  <c r="K32" i="1" s="1"/>
  <c r="H32" i="1"/>
  <c r="I32" i="1" s="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<sst xmlns="http://schemas.openxmlformats.org/spreadsheetml/2006/main" count="157" uniqueCount="98">
  <si>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</si>
  <si>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</si>
  <si>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</si>
  <si>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</si>
  <si>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</si>
  <si>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</si>
  <si>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</si>
  <si>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</si>
  <si>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</si>
  <si>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</si>
  <si>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</si>
  <si>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</si>
  <si>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</si>
  <si>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</si>
  <si>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</si>
  <si>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</si>
  <si>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</si>
  <si>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</si>
  <si>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</si>
  <si>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</si>
  <si>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</si>
  <si>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</si>
  <si>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</si>
  <si>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</si>
  <si>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</si>
  <si>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</si>
  <si>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</si>
  <si>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</si>
  <si>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</si>
  <si>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</si>
  <si>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</si>
  <si>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</si>
  <si>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</si>
  <si>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</si>
  <si>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</si>
  <si>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</si>
  <si>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</si>
  <si>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</si>
  <si>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</si>
  <si>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</si>
  <si>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</si>
  <si>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</si>
  <si>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</si>
  <si>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</si>
  <si>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</si>
  <si>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</si>
  <si>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</si>
  <si>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</si>
  <si>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</si>
  <si>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</si>
  <si>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</si>
  <si>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</si>
  <si>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</si>
  <si>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</si>
  <si>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</si>
  <si>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</si>
  <si>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</si>
  <si>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</si>
  <si>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</si>
  <si>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</si>
  <si>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</si>
  <si>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</si>
  <si>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</si>
  <si>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</si>
  <si>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</si>
  <si>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</si>
  <si>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</si>
  <si>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</si>
  <si>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</si>
  <si>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</si>
  <si>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</si>
  <si>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</si>
  <si>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</si>
  <si>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</si>
  <si>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</si>
  <si>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</si>
  <si>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</si>
  <si>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</si>
  <si>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</si>
  <si>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</si>
  <si>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</si>
  <si>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</si>
  <si>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</si>
  <si>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</si>
  <si>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</si>
  <si>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</si>
  <si>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</si>
  <si>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</si>
  <si>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</si>
  <si>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</si>
  <si>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</si>
  <si>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</si>
  <si>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</si>
  <si>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</si>
  <si>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</si>
  <si>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 xml:space="preserve">Fernanda Monsalve </t>
  </si>
  <si>
    <t>Matias Gutierrez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</si>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</sst>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46" sqref="G4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5.8</v>
      </c>
      <c r="E4" s="43">
        <f>C4*C$2+D4*D$2</f>
        <v>6.7</v>
      </c>
      <c r="G4" s="1"/>
    </row>
    <row r="5" spans="1:11" x14ac:dyDescent="0.25">
      <c r="A5" s="5">
        <v>2</v>
      </c>
      <c r="B5" s="32" t="s">
        <v>96</v>
      </c>
      <c r="C5" s="6">
        <f>EVALUACION1!$C$24</f>
        <v>7</v>
      </c>
      <c r="D5" s="6">
        <f>C47</f>
        <v>5.5</v>
      </c>
      <c r="E5" s="43">
        <f t="shared" ref="E5:E6" si="0">C5*C$2+D5*D$2</f>
        <v>6.625</v>
      </c>
      <c r="G5" s="1"/>
    </row>
    <row r="6" spans="1:11" x14ac:dyDescent="0.25">
      <c r="A6" s="5">
        <v>3</v>
      </c>
      <c r="B6" s="32"/>
      <c r="C6" s="6">
        <f>EVALUACION1!$C$24</f>
        <v>7</v>
      </c>
      <c r="D6" s="6">
        <f>C58</f>
        <v>7</v>
      </c>
      <c r="E6" s="43">
        <f t="shared" si="0"/>
        <v>7</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2"/>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1" t="s">
        <v>13</v>
      </c>
      <c r="B27" s="49" t="s">
        <v>14</v>
      </c>
      <c r="C27" s="51" t="str">
        <f>$B$4</f>
        <v xml:space="preserve">Fernanda Monsalve </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5" t="str">
        <f>RUBRICA!A7</f>
        <v>3. Relaciona el Proyecto APT con sus intereses profesionales. *</v>
      </c>
      <c r="C31" s="33" t="s">
        <v>7</v>
      </c>
      <c r="D31" s="16" t="str">
        <f>IF($C31=CL,"X","")</f>
        <v>X</v>
      </c>
      <c r="E31" s="16"/>
      <c r="F31" s="16" t="s">
        <v>97</v>
      </c>
      <c r="G31" s="16">
        <v>5</v>
      </c>
      <c r="H31" s="16" t="str">
        <f t="shared" ref="H31:H32" si="25">IF($C31=ML,"X","")</f>
        <v/>
      </c>
      <c r="I31" s="16" t="str">
        <f>IF(H31="X",30*0.1,"")</f>
        <v/>
      </c>
      <c r="J31" s="16" t="str">
        <f t="shared" ref="J31:J32" si="26">IF($C31=NL,"X","")</f>
        <v/>
      </c>
      <c r="K31" s="16" t="str">
        <f t="shared" ref="K31:K32" si="27">IF($J31="X",0,"")</f>
        <v/>
      </c>
    </row>
    <row r="32" spans="1:11" ht="25.9" customHeight="1" x14ac:dyDescent="0.25">
      <c r="A32" s="62"/>
      <c r="B32" s="35" t="str">
        <f>RUBRICA!A15</f>
        <v>11. Expone el tema utilizando un lenguaje técnico disciplinar al presentar la propuesta y responde evidenciando un manejo de la información. *</v>
      </c>
      <c r="C32" s="33" t="s">
        <v>7</v>
      </c>
      <c r="D32" s="16" t="str">
        <f>IF($C32=CL,"X","")</f>
        <v>X</v>
      </c>
      <c r="E32" s="16">
        <f>IF(D32="X",100*0.1,"")</f>
        <v>10</v>
      </c>
      <c r="F32" s="16" t="str">
        <f t="shared" ref="F32" si="28">IF($C32=L,"X","")</f>
        <v/>
      </c>
      <c r="G32" s="16" t="str">
        <f>IF(F32="X",60*0.1,"")</f>
        <v/>
      </c>
      <c r="H32" s="16" t="str">
        <f t="shared" si="25"/>
        <v/>
      </c>
      <c r="I32" s="16" t="str">
        <f>IF(H32="X",30*0.1,"")</f>
        <v/>
      </c>
      <c r="J32" s="16" t="str">
        <f t="shared" si="26"/>
        <v/>
      </c>
      <c r="K32" s="16" t="str">
        <f t="shared" si="27"/>
        <v/>
      </c>
    </row>
    <row r="33" spans="1:11" x14ac:dyDescent="0.2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25</v>
      </c>
      <c r="D34" s="19"/>
      <c r="E34" s="19">
        <f>SUM(E31:E33)</f>
        <v>20</v>
      </c>
      <c r="F34" s="19"/>
      <c r="G34" s="19">
        <f t="shared" ref="G34:K34" si="29">SUM(G31:G33)</f>
        <v>5</v>
      </c>
      <c r="H34" s="19"/>
      <c r="I34" s="19">
        <f t="shared" si="29"/>
        <v>0</v>
      </c>
      <c r="J34" s="19"/>
      <c r="K34" s="19">
        <f t="shared" si="29"/>
        <v>0</v>
      </c>
    </row>
    <row r="35" spans="1:11" ht="15.75" customHeight="1" x14ac:dyDescent="0.3">
      <c r="A35" s="50"/>
      <c r="B35" s="17" t="s">
        <v>12</v>
      </c>
      <c r="C35" s="20">
        <f>VLOOKUP(C34,ESCALA_TRAB_EQUIP!A2:B62,2,FALSE)</f>
        <v>5.8</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Matias Gutierrez</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5" t="str">
        <f>RUBRICA!A7</f>
        <v>3. Relaciona el Proyecto APT con sus intereses profesionales. *</v>
      </c>
      <c r="C43" s="33" t="s">
        <v>7</v>
      </c>
      <c r="D43" s="16" t="str">
        <f t="shared" ref="D43:D44" si="30">IF($C43=CL,"X","")</f>
        <v>X</v>
      </c>
      <c r="E43" s="16">
        <v>10</v>
      </c>
      <c r="F43" s="16" t="str">
        <f t="shared" ref="F43:F44" si="31">IF($C43=L,"X","")</f>
        <v/>
      </c>
      <c r="G43" s="16"/>
      <c r="H43" s="16" t="str">
        <f t="shared" ref="H43:H44" si="32">IF($C43=ML,"X","")</f>
        <v/>
      </c>
      <c r="I43" s="16" t="str">
        <f>IF(H43="X",30*0.1,"")</f>
        <v/>
      </c>
      <c r="J43" s="16" t="str">
        <f t="shared" ref="J43:J44" si="33">IF($C43=NL,"X","")</f>
        <v/>
      </c>
      <c r="K43" s="16" t="str">
        <f t="shared" ref="K43:K44" si="34">IF($J43="X",0,"")</f>
        <v/>
      </c>
    </row>
    <row r="44" spans="1:11" ht="24" x14ac:dyDescent="0.25">
      <c r="A44" s="62"/>
      <c r="B44" s="35" t="str">
        <f>RUBRICA!A15</f>
        <v>11. Expone el tema utilizando un lenguaje técnico disciplinar al presentar la propuesta y responde evidenciando un manejo de la información. *</v>
      </c>
      <c r="C44" s="33" t="s">
        <v>7</v>
      </c>
      <c r="D44" s="16" t="str">
        <f t="shared" si="30"/>
        <v>X</v>
      </c>
      <c r="E44" s="16">
        <f>IF(D44="X",100*0.1,"")</f>
        <v>10</v>
      </c>
      <c r="F44" s="16" t="str">
        <f t="shared" si="31"/>
        <v/>
      </c>
      <c r="G44" s="16" t="str">
        <f>IF(F44="X",60*0.1,"")</f>
        <v/>
      </c>
      <c r="H44" s="16" t="str">
        <f t="shared" si="32"/>
        <v/>
      </c>
      <c r="I44" s="16" t="str">
        <f>IF(H44="X",30*0.1,"")</f>
        <v/>
      </c>
      <c r="J44" s="16" t="str">
        <f t="shared" si="33"/>
        <v/>
      </c>
      <c r="K44" s="16" t="str">
        <f t="shared" si="34"/>
        <v/>
      </c>
    </row>
    <row r="45" spans="1:11" ht="15.75" customHeight="1" x14ac:dyDescent="0.25">
      <c r="A45" s="62"/>
      <c r="B45" s="35" t="str">
        <f>RUBRICA!A17</f>
        <v>13. Colaboración y trabajo en equipo *</v>
      </c>
      <c r="C45" s="33" t="s">
        <v>7</v>
      </c>
      <c r="D45" s="16" t="str">
        <f>IF($C45=CL,"X","")</f>
        <v>X</v>
      </c>
      <c r="E45" s="16"/>
      <c r="F45" s="16" t="str">
        <f>IF($C45=L,"X","")</f>
        <v/>
      </c>
      <c r="G45" s="16">
        <v>4</v>
      </c>
      <c r="H45" s="16" t="str">
        <f>IF($C45=ML,"X","")</f>
        <v/>
      </c>
      <c r="I45" s="16" t="str">
        <f>IF(H45="X",30*0.1,"")</f>
        <v/>
      </c>
      <c r="J45" s="16" t="str">
        <f>IF($C45=NL,"X","")</f>
        <v/>
      </c>
      <c r="K45" s="16" t="str">
        <f>IF($J45="X",0,"")</f>
        <v/>
      </c>
    </row>
    <row r="46" spans="1:11" ht="15.75" customHeight="1" x14ac:dyDescent="0.3">
      <c r="A46" s="62"/>
      <c r="B46" s="21" t="s">
        <v>17</v>
      </c>
      <c r="C46" s="18">
        <f>E46+G46+I46+K46</f>
        <v>24</v>
      </c>
      <c r="D46" s="19"/>
      <c r="E46" s="19">
        <f>SUM(E43:E45)</f>
        <v>20</v>
      </c>
      <c r="F46" s="19"/>
      <c r="G46" s="19">
        <f t="shared" ref="G46" si="35">SUM(G43:G45)</f>
        <v>4</v>
      </c>
      <c r="H46" s="19"/>
      <c r="I46" s="19">
        <f t="shared" ref="I46" si="36">SUM(I43:I45)</f>
        <v>0</v>
      </c>
      <c r="J46" s="19"/>
      <c r="K46" s="19">
        <f t="shared" ref="K46" si="37">SUM(K43:K45)</f>
        <v>0</v>
      </c>
    </row>
    <row r="47" spans="1:11" ht="15.75" customHeight="1" x14ac:dyDescent="0.3">
      <c r="A47" s="50"/>
      <c r="B47" s="17" t="s">
        <v>12</v>
      </c>
      <c r="C47" s="20">
        <f>VLOOKUP(C46,ESCALA_TRAB_EQUIP!A2:B62,2,FALSE)</f>
        <v>5.5</v>
      </c>
    </row>
    <row r="48" spans="1:11" ht="15.75" customHeight="1" x14ac:dyDescent="0.3">
      <c r="B48" s="22"/>
      <c r="C48" s="23"/>
    </row>
    <row r="49" spans="1:11" ht="15.75" customHeight="1" x14ac:dyDescent="0.3">
      <c r="B49" s="22"/>
      <c r="C49" s="23"/>
    </row>
    <row r="50" spans="1:11" ht="15.75" customHeight="1" x14ac:dyDescent="0.25">
      <c r="A50" s="61" t="s">
        <v>13</v>
      </c>
      <c r="B50" s="49" t="s">
        <v>14</v>
      </c>
      <c r="C50" s="51">
        <f>B6</f>
        <v>0</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5" t="str">
        <f>RUBRICA!A7</f>
        <v>3. Relaciona el Proyecto APT con sus intereses profesionales. *</v>
      </c>
      <c r="C54" s="33" t="s">
        <v>7</v>
      </c>
      <c r="D54" s="16" t="str">
        <f t="shared" ref="D54:D55" si="38">IF($C54=CL,"X","")</f>
        <v>X</v>
      </c>
      <c r="E54" s="16">
        <f>IF(D54="X",100*0.1,"")</f>
        <v>10</v>
      </c>
      <c r="F54" s="16" t="str">
        <f t="shared" ref="F54:F55" si="39">IF($C54=L,"X","")</f>
        <v/>
      </c>
      <c r="G54" s="16" t="str">
        <f>IF(F54="X",60*0.1,"")</f>
        <v/>
      </c>
      <c r="H54" s="16" t="str">
        <f t="shared" ref="H54:H55" si="40">IF($C54=ML,"X","")</f>
        <v/>
      </c>
      <c r="I54" s="16" t="str">
        <f>IF(H54="X",30*0.1,"")</f>
        <v/>
      </c>
      <c r="J54" s="16" t="str">
        <f t="shared" ref="J54:J55" si="41">IF($C54=NL,"X","")</f>
        <v/>
      </c>
      <c r="K54" s="16" t="str">
        <f t="shared" ref="K54:K55" si="42">IF($J54="X",0,"")</f>
        <v/>
      </c>
    </row>
    <row r="55" spans="1:11" ht="24" x14ac:dyDescent="0.25">
      <c r="A55" s="62"/>
      <c r="B55" s="35" t="str">
        <f>RUBRICA!A15</f>
        <v>11. Expone el tema utilizando un lenguaje técnico disciplinar al presentar la propuesta y responde evidenciando un manejo de la información. *</v>
      </c>
      <c r="C55" s="33" t="s">
        <v>7</v>
      </c>
      <c r="D55" s="16" t="str">
        <f t="shared" si="38"/>
        <v>X</v>
      </c>
      <c r="E55" s="16">
        <f>IF(D55="X",100*0.1,"")</f>
        <v>10</v>
      </c>
      <c r="F55" s="16" t="str">
        <f t="shared" si="39"/>
        <v/>
      </c>
      <c r="G55" s="16" t="str">
        <f>IF(F55="X",60*0.1,"")</f>
        <v/>
      </c>
      <c r="H55" s="16" t="str">
        <f t="shared" si="40"/>
        <v/>
      </c>
      <c r="I55" s="16" t="str">
        <f>IF(H55="X",30*0.1,"")</f>
        <v/>
      </c>
      <c r="J55" s="16" t="str">
        <f t="shared" si="41"/>
        <v/>
      </c>
      <c r="K55" s="16" t="str">
        <f t="shared" si="42"/>
        <v/>
      </c>
    </row>
    <row r="56" spans="1:11" ht="15.75" customHeight="1" x14ac:dyDescent="0.2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30</v>
      </c>
      <c r="D57" s="19">
        <f>COUNTIF(D55:D56,"X")</f>
        <v>2</v>
      </c>
      <c r="E57" s="19">
        <f>SUM(E54:E56)</f>
        <v>30</v>
      </c>
      <c r="F57" s="19">
        <f t="shared" ref="F57" si="43">SUM(F54:F56)</f>
        <v>0</v>
      </c>
      <c r="G57" s="19">
        <f t="shared" ref="G57" si="44">SUM(G54:G56)</f>
        <v>0</v>
      </c>
      <c r="H57" s="19">
        <f t="shared" ref="H57" si="45">SUM(H54:H56)</f>
        <v>0</v>
      </c>
      <c r="I57" s="19">
        <f t="shared" ref="I57" si="46">SUM(I54:I56)</f>
        <v>0</v>
      </c>
      <c r="J57" s="19">
        <f t="shared" ref="J57" si="47">SUM(J54:J56)</f>
        <v>0</v>
      </c>
      <c r="K57" s="19">
        <f t="shared" ref="K57" si="48">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MATIAS IGNACIO GUTIERREZ BUSTAMANTE</cp:lastModifiedBy>
  <cp:revision/>
  <dcterms:created xsi:type="dcterms:W3CDTF">2023-08-07T04:08:01Z</dcterms:created>
  <dcterms:modified xsi:type="dcterms:W3CDTF">2025-10-09T19:48:54Z</dcterms:modified>
  <cp:category/>
  <cp:contentStatus/>
</cp:coreProperties>
</file>